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li17.sharepoint.com/sites/DeptPolicy/Actuarial/Actuarial Committee/Issues/Longevity Risk (EA) Subgroup/October 2025 Exposure/"/>
    </mc:Choice>
  </mc:AlternateContent>
  <xr:revisionPtr revIDLastSave="0" documentId="13_ncr:1_{D1A2E25A-6F6E-4E83-B82E-F9AC92FD676D}" xr6:coauthVersionLast="47" xr6:coauthVersionMax="47" xr10:uidLastSave="{00000000-0000-0000-0000-000000000000}"/>
  <bookViews>
    <workbookView xWindow="-110" yWindow="-110" windowWidth="19420" windowHeight="10300" xr2:uid="{F47B64D2-905B-4B03-A4A8-71FDF4CEF52C}"/>
  </bookViews>
  <sheets>
    <sheet name="Documentation" sheetId="6" r:id="rId1"/>
    <sheet name="Graph_FixedvFloat" sheetId="12" r:id="rId2"/>
    <sheet name="Projections" sheetId="8" r:id="rId3"/>
    <sheet name="Mortality Data" sheetId="3" r:id="rId4"/>
    <sheet name="Mortality Improvement Scale (M)" sheetId="4" r:id="rId5"/>
    <sheet name="Mortality Improvement Scale (F)" sheetId="5" r:id="rId6"/>
  </sheets>
  <definedNames>
    <definedName name="Admin_Expense_Percent">Projections!$C$15</definedName>
    <definedName name="DOB">Projections!$C$7</definedName>
    <definedName name="Fee_Percent">Projections!$C$14</definedName>
    <definedName name="K_Factor">Projections!#REF!</definedName>
    <definedName name="Male_Mortality_Blend">Projections!$C$10</definedName>
    <definedName name="Mortality_Margin">Projections!$C$12</definedName>
    <definedName name="Mortality_Multiple">Projections!#REF!</definedName>
    <definedName name="Mortality_Table_Name">Projections!$C$9</definedName>
    <definedName name="Mortality_Table_Year">Projections!$C$19</definedName>
    <definedName name="NAER_Rate">Projections!$C$13</definedName>
    <definedName name="Notional_Amount">Projections!$C$11</definedName>
    <definedName name="Payment_Amount">Projections!$C$20</definedName>
    <definedName name="Purchase_Date">Projections!$C$8</definedName>
    <definedName name="Shock_Year">Projections!#REF!</definedName>
    <definedName name="VMA_VMC_Rate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2" i="8" l="1"/>
  <c r="AQ21" i="8"/>
  <c r="AQ20" i="8"/>
  <c r="AQ15" i="8"/>
  <c r="AQ14" i="8"/>
  <c r="AQ13" i="8"/>
  <c r="C6" i="3" l="1"/>
  <c r="F30" i="8"/>
  <c r="F29" i="8"/>
  <c r="F28" i="8"/>
  <c r="F27" i="8"/>
  <c r="F26" i="8"/>
  <c r="F25" i="8"/>
  <c r="F24" i="8"/>
  <c r="F23" i="8"/>
  <c r="F22" i="8"/>
  <c r="F21" i="8"/>
  <c r="F20" i="8"/>
  <c r="F19" i="8"/>
  <c r="G8" i="8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G148" i="8" s="1"/>
  <c r="G149" i="8" s="1"/>
  <c r="G150" i="8" s="1"/>
  <c r="G151" i="8" s="1"/>
  <c r="G152" i="8" s="1"/>
  <c r="G153" i="8" s="1"/>
  <c r="G154" i="8" s="1"/>
  <c r="G155" i="8" s="1"/>
  <c r="G156" i="8" s="1"/>
  <c r="G157" i="8" s="1"/>
  <c r="G158" i="8" s="1"/>
  <c r="G159" i="8" s="1"/>
  <c r="G160" i="8" s="1"/>
  <c r="G161" i="8" s="1"/>
  <c r="G162" i="8" s="1"/>
  <c r="G163" i="8" s="1"/>
  <c r="G164" i="8" s="1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G204" i="8" s="1"/>
  <c r="G205" i="8" s="1"/>
  <c r="G206" i="8" s="1"/>
  <c r="G207" i="8" s="1"/>
  <c r="G208" i="8" s="1"/>
  <c r="G209" i="8" s="1"/>
  <c r="G210" i="8" s="1"/>
  <c r="G211" i="8" s="1"/>
  <c r="G212" i="8" s="1"/>
  <c r="G213" i="8" s="1"/>
  <c r="G214" i="8" s="1"/>
  <c r="G215" i="8" s="1"/>
  <c r="G216" i="8" s="1"/>
  <c r="G217" i="8" s="1"/>
  <c r="G218" i="8" s="1"/>
  <c r="G219" i="8" s="1"/>
  <c r="G220" i="8" s="1"/>
  <c r="G221" i="8" s="1"/>
  <c r="G222" i="8" s="1"/>
  <c r="G223" i="8" s="1"/>
  <c r="G224" i="8" s="1"/>
  <c r="G225" i="8" s="1"/>
  <c r="G226" i="8" s="1"/>
  <c r="G227" i="8" s="1"/>
  <c r="G228" i="8" s="1"/>
  <c r="G229" i="8" s="1"/>
  <c r="G230" i="8" s="1"/>
  <c r="G231" i="8" s="1"/>
  <c r="G232" i="8" s="1"/>
  <c r="G233" i="8" s="1"/>
  <c r="G234" i="8" s="1"/>
  <c r="G235" i="8" s="1"/>
  <c r="G236" i="8" s="1"/>
  <c r="G237" i="8" s="1"/>
  <c r="G238" i="8" s="1"/>
  <c r="G239" i="8" s="1"/>
  <c r="G240" i="8" s="1"/>
  <c r="G241" i="8" s="1"/>
  <c r="G242" i="8" s="1"/>
  <c r="G243" i="8" s="1"/>
  <c r="G244" i="8" s="1"/>
  <c r="G245" i="8" s="1"/>
  <c r="G246" i="8" s="1"/>
  <c r="G247" i="8" s="1"/>
  <c r="G248" i="8" s="1"/>
  <c r="G249" i="8" s="1"/>
  <c r="G250" i="8" s="1"/>
  <c r="G251" i="8" s="1"/>
  <c r="G252" i="8" s="1"/>
  <c r="G253" i="8" s="1"/>
  <c r="G254" i="8" s="1"/>
  <c r="G255" i="8" s="1"/>
  <c r="G256" i="8" s="1"/>
  <c r="G257" i="8" s="1"/>
  <c r="G258" i="8" s="1"/>
  <c r="G259" i="8" s="1"/>
  <c r="G260" i="8" s="1"/>
  <c r="G261" i="8" s="1"/>
  <c r="G262" i="8" s="1"/>
  <c r="G263" i="8" s="1"/>
  <c r="G264" i="8" s="1"/>
  <c r="G265" i="8" s="1"/>
  <c r="G266" i="8" s="1"/>
  <c r="G267" i="8" s="1"/>
  <c r="G268" i="8" s="1"/>
  <c r="G269" i="8" s="1"/>
  <c r="G270" i="8" s="1"/>
  <c r="G271" i="8" s="1"/>
  <c r="G272" i="8" s="1"/>
  <c r="G273" i="8" s="1"/>
  <c r="G274" i="8" s="1"/>
  <c r="G275" i="8" s="1"/>
  <c r="G276" i="8" s="1"/>
  <c r="G277" i="8" s="1"/>
  <c r="G278" i="8" s="1"/>
  <c r="G279" i="8" s="1"/>
  <c r="G280" i="8" s="1"/>
  <c r="G281" i="8" s="1"/>
  <c r="G282" i="8" s="1"/>
  <c r="G283" i="8" s="1"/>
  <c r="G284" i="8" s="1"/>
  <c r="G285" i="8" s="1"/>
  <c r="G286" i="8" s="1"/>
  <c r="G287" i="8" s="1"/>
  <c r="G288" i="8" s="1"/>
  <c r="G289" i="8" s="1"/>
  <c r="G290" i="8" s="1"/>
  <c r="G291" i="8" s="1"/>
  <c r="G292" i="8" s="1"/>
  <c r="G293" i="8" s="1"/>
  <c r="G294" i="8" s="1"/>
  <c r="G295" i="8" s="1"/>
  <c r="G296" i="8" s="1"/>
  <c r="G297" i="8" s="1"/>
  <c r="G298" i="8" s="1"/>
  <c r="G299" i="8" s="1"/>
  <c r="G300" i="8" s="1"/>
  <c r="G301" i="8" s="1"/>
  <c r="G302" i="8" s="1"/>
  <c r="G303" i="8" s="1"/>
  <c r="G304" i="8" s="1"/>
  <c r="G305" i="8" s="1"/>
  <c r="G306" i="8" s="1"/>
  <c r="G307" i="8" s="1"/>
  <c r="G308" i="8" s="1"/>
  <c r="G309" i="8" s="1"/>
  <c r="G310" i="8" s="1"/>
  <c r="G311" i="8" s="1"/>
  <c r="G312" i="8" s="1"/>
  <c r="G313" i="8" s="1"/>
  <c r="G314" i="8" s="1"/>
  <c r="G315" i="8" s="1"/>
  <c r="G316" i="8" s="1"/>
  <c r="G317" i="8" s="1"/>
  <c r="G318" i="8" s="1"/>
  <c r="G319" i="8" s="1"/>
  <c r="G320" i="8" s="1"/>
  <c r="G321" i="8" s="1"/>
  <c r="G322" i="8" s="1"/>
  <c r="G323" i="8" s="1"/>
  <c r="G324" i="8" s="1"/>
  <c r="G325" i="8" s="1"/>
  <c r="G326" i="8" s="1"/>
  <c r="G327" i="8" s="1"/>
  <c r="G328" i="8" s="1"/>
  <c r="G329" i="8" s="1"/>
  <c r="G330" i="8" s="1"/>
  <c r="G331" i="8" s="1"/>
  <c r="G332" i="8" s="1"/>
  <c r="G333" i="8" s="1"/>
  <c r="G334" i="8" s="1"/>
  <c r="G335" i="8" s="1"/>
  <c r="G336" i="8" s="1"/>
  <c r="G337" i="8" s="1"/>
  <c r="G338" i="8" s="1"/>
  <c r="G339" i="8" s="1"/>
  <c r="G340" i="8" s="1"/>
  <c r="G341" i="8" s="1"/>
  <c r="G342" i="8" s="1"/>
  <c r="G343" i="8" s="1"/>
  <c r="G344" i="8" s="1"/>
  <c r="G345" i="8" s="1"/>
  <c r="G346" i="8" s="1"/>
  <c r="G347" i="8" s="1"/>
  <c r="G348" i="8" s="1"/>
  <c r="G349" i="8" s="1"/>
  <c r="G350" i="8" s="1"/>
  <c r="G351" i="8" s="1"/>
  <c r="G352" i="8" s="1"/>
  <c r="G353" i="8" s="1"/>
  <c r="G354" i="8" s="1"/>
  <c r="G355" i="8" s="1"/>
  <c r="G356" i="8" s="1"/>
  <c r="G357" i="8" s="1"/>
  <c r="G358" i="8" s="1"/>
  <c r="G359" i="8" s="1"/>
  <c r="G360" i="8" s="1"/>
  <c r="G361" i="8" s="1"/>
  <c r="G362" i="8" s="1"/>
  <c r="G363" i="8" s="1"/>
  <c r="G364" i="8" s="1"/>
  <c r="G365" i="8" s="1"/>
  <c r="G366" i="8" s="1"/>
  <c r="G367" i="8" s="1"/>
  <c r="G368" i="8" s="1"/>
  <c r="G369" i="8" s="1"/>
  <c r="G370" i="8" s="1"/>
  <c r="G371" i="8" s="1"/>
  <c r="G372" i="8" s="1"/>
  <c r="G373" i="8" s="1"/>
  <c r="G374" i="8" s="1"/>
  <c r="G375" i="8" s="1"/>
  <c r="G376" i="8" s="1"/>
  <c r="G377" i="8" s="1"/>
  <c r="G378" i="8" s="1"/>
  <c r="G379" i="8" s="1"/>
  <c r="G380" i="8" s="1"/>
  <c r="G381" i="8" s="1"/>
  <c r="G382" i="8" s="1"/>
  <c r="G383" i="8" s="1"/>
  <c r="G384" i="8" s="1"/>
  <c r="G385" i="8" s="1"/>
  <c r="G386" i="8" s="1"/>
  <c r="G387" i="8" s="1"/>
  <c r="G388" i="8" s="1"/>
  <c r="G389" i="8" s="1"/>
  <c r="G390" i="8" s="1"/>
  <c r="G391" i="8" s="1"/>
  <c r="G392" i="8" s="1"/>
  <c r="G393" i="8" s="1"/>
  <c r="G394" i="8" s="1"/>
  <c r="G395" i="8" s="1"/>
  <c r="G396" i="8" s="1"/>
  <c r="G397" i="8" s="1"/>
  <c r="G398" i="8" s="1"/>
  <c r="G399" i="8" s="1"/>
  <c r="G400" i="8" s="1"/>
  <c r="G401" i="8" s="1"/>
  <c r="G402" i="8" s="1"/>
  <c r="G403" i="8" s="1"/>
  <c r="G404" i="8" s="1"/>
  <c r="G405" i="8" s="1"/>
  <c r="G406" i="8" s="1"/>
  <c r="G407" i="8" s="1"/>
  <c r="G408" i="8" s="1"/>
  <c r="G409" i="8" s="1"/>
  <c r="G410" i="8" s="1"/>
  <c r="G411" i="8" s="1"/>
  <c r="G412" i="8" s="1"/>
  <c r="G413" i="8" s="1"/>
  <c r="G414" i="8" s="1"/>
  <c r="G415" i="8" s="1"/>
  <c r="G416" i="8" s="1"/>
  <c r="G417" i="8" s="1"/>
  <c r="G418" i="8" s="1"/>
  <c r="G419" i="8" s="1"/>
  <c r="G420" i="8" s="1"/>
  <c r="G421" i="8" s="1"/>
  <c r="G422" i="8" s="1"/>
  <c r="G423" i="8" s="1"/>
  <c r="G424" i="8" s="1"/>
  <c r="G425" i="8" s="1"/>
  <c r="G426" i="8" s="1"/>
  <c r="G427" i="8" s="1"/>
  <c r="G428" i="8" s="1"/>
  <c r="G429" i="8" s="1"/>
  <c r="G430" i="8" s="1"/>
  <c r="G431" i="8" s="1"/>
  <c r="G432" i="8" s="1"/>
  <c r="G433" i="8" s="1"/>
  <c r="G434" i="8" s="1"/>
  <c r="G435" i="8" s="1"/>
  <c r="G436" i="8" s="1"/>
  <c r="G437" i="8" s="1"/>
  <c r="G438" i="8" s="1"/>
  <c r="G439" i="8" s="1"/>
  <c r="G440" i="8" s="1"/>
  <c r="G441" i="8" s="1"/>
  <c r="G442" i="8" s="1"/>
  <c r="G443" i="8" s="1"/>
  <c r="G444" i="8" s="1"/>
  <c r="G445" i="8" s="1"/>
  <c r="G446" i="8" s="1"/>
  <c r="G447" i="8" s="1"/>
  <c r="G448" i="8" s="1"/>
  <c r="G449" i="8" s="1"/>
  <c r="G450" i="8" s="1"/>
  <c r="G451" i="8" s="1"/>
  <c r="G452" i="8" s="1"/>
  <c r="G453" i="8" s="1"/>
  <c r="G454" i="8" s="1"/>
  <c r="G455" i="8" s="1"/>
  <c r="G456" i="8" s="1"/>
  <c r="G457" i="8" s="1"/>
  <c r="G458" i="8" s="1"/>
  <c r="G459" i="8" s="1"/>
  <c r="G460" i="8" s="1"/>
  <c r="G461" i="8" s="1"/>
  <c r="G462" i="8" s="1"/>
  <c r="G463" i="8" s="1"/>
  <c r="G464" i="8" s="1"/>
  <c r="G465" i="8" s="1"/>
  <c r="G466" i="8" s="1"/>
  <c r="G467" i="8" s="1"/>
  <c r="G468" i="8" s="1"/>
  <c r="G469" i="8" s="1"/>
  <c r="G470" i="8" s="1"/>
  <c r="G471" i="8" s="1"/>
  <c r="G472" i="8" s="1"/>
  <c r="G473" i="8" s="1"/>
  <c r="G474" i="8" s="1"/>
  <c r="G475" i="8" s="1"/>
  <c r="G476" i="8" s="1"/>
  <c r="G477" i="8" s="1"/>
  <c r="G478" i="8" s="1"/>
  <c r="G479" i="8" s="1"/>
  <c r="G480" i="8" s="1"/>
  <c r="G481" i="8" s="1"/>
  <c r="G482" i="8" s="1"/>
  <c r="G483" i="8" s="1"/>
  <c r="G484" i="8" s="1"/>
  <c r="G485" i="8" s="1"/>
  <c r="G486" i="8" s="1"/>
  <c r="G487" i="8" s="1"/>
  <c r="G488" i="8" s="1"/>
  <c r="G489" i="8" s="1"/>
  <c r="G490" i="8" s="1"/>
  <c r="G491" i="8" s="1"/>
  <c r="G492" i="8" s="1"/>
  <c r="G493" i="8" s="1"/>
  <c r="G494" i="8" s="1"/>
  <c r="G495" i="8" s="1"/>
  <c r="G496" i="8" s="1"/>
  <c r="G497" i="8" s="1"/>
  <c r="G498" i="8" s="1"/>
  <c r="G499" i="8" s="1"/>
  <c r="G500" i="8" s="1"/>
  <c r="G501" i="8" s="1"/>
  <c r="G502" i="8" s="1"/>
  <c r="G503" i="8" s="1"/>
  <c r="G504" i="8" s="1"/>
  <c r="G505" i="8" s="1"/>
  <c r="G506" i="8" s="1"/>
  <c r="G507" i="8" s="1"/>
  <c r="G508" i="8" s="1"/>
  <c r="G509" i="8" s="1"/>
  <c r="G510" i="8" s="1"/>
  <c r="G511" i="8" s="1"/>
  <c r="G512" i="8" s="1"/>
  <c r="G513" i="8" s="1"/>
  <c r="G514" i="8" s="1"/>
  <c r="G515" i="8" s="1"/>
  <c r="G516" i="8" s="1"/>
  <c r="G517" i="8" s="1"/>
  <c r="G518" i="8" s="1"/>
  <c r="G519" i="8" s="1"/>
  <c r="G520" i="8" s="1"/>
  <c r="G521" i="8" s="1"/>
  <c r="G522" i="8" s="1"/>
  <c r="G523" i="8" s="1"/>
  <c r="G524" i="8" s="1"/>
  <c r="G525" i="8" s="1"/>
  <c r="G526" i="8" s="1"/>
  <c r="G527" i="8" s="1"/>
  <c r="G528" i="8" s="1"/>
  <c r="G529" i="8" s="1"/>
  <c r="G530" i="8" s="1"/>
  <c r="G531" i="8" s="1"/>
  <c r="G532" i="8" s="1"/>
  <c r="G533" i="8" s="1"/>
  <c r="G534" i="8" s="1"/>
  <c r="G535" i="8" s="1"/>
  <c r="G536" i="8" s="1"/>
  <c r="G537" i="8" s="1"/>
  <c r="G538" i="8" s="1"/>
  <c r="G539" i="8" s="1"/>
  <c r="G540" i="8" s="1"/>
  <c r="G541" i="8" s="1"/>
  <c r="G542" i="8" s="1"/>
  <c r="G543" i="8" s="1"/>
  <c r="G544" i="8" s="1"/>
  <c r="G545" i="8" s="1"/>
  <c r="G546" i="8" s="1"/>
  <c r="G547" i="8" s="1"/>
  <c r="G548" i="8" s="1"/>
  <c r="G549" i="8" s="1"/>
  <c r="G550" i="8" s="1"/>
  <c r="G551" i="8" s="1"/>
  <c r="G552" i="8" s="1"/>
  <c r="G553" i="8" s="1"/>
  <c r="G554" i="8" s="1"/>
  <c r="G555" i="8" s="1"/>
  <c r="G556" i="8" s="1"/>
  <c r="G557" i="8" s="1"/>
  <c r="G558" i="8" s="1"/>
  <c r="G559" i="8" s="1"/>
  <c r="G560" i="8" s="1"/>
  <c r="G561" i="8" s="1"/>
  <c r="G562" i="8" s="1"/>
  <c r="G563" i="8" s="1"/>
  <c r="G564" i="8" s="1"/>
  <c r="G565" i="8" s="1"/>
  <c r="G566" i="8" s="1"/>
  <c r="G567" i="8" s="1"/>
  <c r="G568" i="8" s="1"/>
  <c r="G569" i="8" s="1"/>
  <c r="G570" i="8" s="1"/>
  <c r="G571" i="8" s="1"/>
  <c r="G572" i="8" s="1"/>
  <c r="G573" i="8" s="1"/>
  <c r="G574" i="8" s="1"/>
  <c r="G575" i="8" s="1"/>
  <c r="G576" i="8" s="1"/>
  <c r="G577" i="8" s="1"/>
  <c r="G578" i="8" s="1"/>
  <c r="G579" i="8" s="1"/>
  <c r="G580" i="8" s="1"/>
  <c r="G581" i="8" s="1"/>
  <c r="G582" i="8" s="1"/>
  <c r="G583" i="8" s="1"/>
  <c r="G584" i="8" s="1"/>
  <c r="G585" i="8" s="1"/>
  <c r="G586" i="8" s="1"/>
  <c r="G587" i="8" s="1"/>
  <c r="G588" i="8" s="1"/>
  <c r="G589" i="8" s="1"/>
  <c r="G590" i="8" s="1"/>
  <c r="G591" i="8" s="1"/>
  <c r="G592" i="8" s="1"/>
  <c r="G593" i="8" s="1"/>
  <c r="G594" i="8" s="1"/>
  <c r="G595" i="8" s="1"/>
  <c r="G596" i="8" s="1"/>
  <c r="G597" i="8" s="1"/>
  <c r="G598" i="8" s="1"/>
  <c r="G599" i="8" s="1"/>
  <c r="G600" i="8" s="1"/>
  <c r="G601" i="8" s="1"/>
  <c r="G602" i="8" s="1"/>
  <c r="G603" i="8" s="1"/>
  <c r="G604" i="8" s="1"/>
  <c r="G605" i="8" s="1"/>
  <c r="G606" i="8" s="1"/>
  <c r="G607" i="8" s="1"/>
  <c r="G608" i="8" s="1"/>
  <c r="G609" i="8" s="1"/>
  <c r="G610" i="8" s="1"/>
  <c r="G611" i="8" s="1"/>
  <c r="G612" i="8" s="1"/>
  <c r="G613" i="8" s="1"/>
  <c r="G614" i="8" s="1"/>
  <c r="G615" i="8" s="1"/>
  <c r="G616" i="8" s="1"/>
  <c r="G617" i="8" s="1"/>
  <c r="G618" i="8" s="1"/>
  <c r="G619" i="8" s="1"/>
  <c r="G620" i="8" s="1"/>
  <c r="G621" i="8" s="1"/>
  <c r="G622" i="8" s="1"/>
  <c r="G623" i="8" s="1"/>
  <c r="G624" i="8" s="1"/>
  <c r="G625" i="8" s="1"/>
  <c r="G626" i="8" s="1"/>
  <c r="G627" i="8" s="1"/>
  <c r="G628" i="8" s="1"/>
  <c r="G629" i="8" s="1"/>
  <c r="G630" i="8" s="1"/>
  <c r="G631" i="8" s="1"/>
  <c r="G632" i="8" s="1"/>
  <c r="G633" i="8" s="1"/>
  <c r="G634" i="8" s="1"/>
  <c r="G635" i="8" s="1"/>
  <c r="G636" i="8" s="1"/>
  <c r="G637" i="8" s="1"/>
  <c r="G638" i="8" s="1"/>
  <c r="G639" i="8" s="1"/>
  <c r="G640" i="8" s="1"/>
  <c r="G641" i="8" s="1"/>
  <c r="G642" i="8" s="1"/>
  <c r="G643" i="8" s="1"/>
  <c r="G644" i="8" s="1"/>
  <c r="G645" i="8" s="1"/>
  <c r="G646" i="8" s="1"/>
  <c r="G647" i="8" s="1"/>
  <c r="G648" i="8" s="1"/>
  <c r="G649" i="8" s="1"/>
  <c r="G650" i="8" s="1"/>
  <c r="G651" i="8" s="1"/>
  <c r="G652" i="8" s="1"/>
  <c r="G653" i="8" s="1"/>
  <c r="G654" i="8" s="1"/>
  <c r="G655" i="8" s="1"/>
  <c r="G656" i="8" s="1"/>
  <c r="G657" i="8" s="1"/>
  <c r="G658" i="8" s="1"/>
  <c r="G659" i="8" s="1"/>
  <c r="G660" i="8" s="1"/>
  <c r="G661" i="8" s="1"/>
  <c r="G662" i="8" s="1"/>
  <c r="G663" i="8" s="1"/>
  <c r="G664" i="8" s="1"/>
  <c r="G665" i="8" s="1"/>
  <c r="G666" i="8" s="1"/>
  <c r="G667" i="8" s="1"/>
  <c r="G668" i="8" s="1"/>
  <c r="G669" i="8" s="1"/>
  <c r="G670" i="8" s="1"/>
  <c r="G671" i="8" s="1"/>
  <c r="G672" i="8" s="1"/>
  <c r="G673" i="8" s="1"/>
  <c r="G674" i="8" s="1"/>
  <c r="G675" i="8" s="1"/>
  <c r="G676" i="8" s="1"/>
  <c r="G677" i="8" s="1"/>
  <c r="G678" i="8" s="1"/>
  <c r="G679" i="8" s="1"/>
  <c r="G680" i="8" s="1"/>
  <c r="G681" i="8" s="1"/>
  <c r="G682" i="8" s="1"/>
  <c r="G683" i="8" s="1"/>
  <c r="G684" i="8" s="1"/>
  <c r="G685" i="8" s="1"/>
  <c r="G686" i="8" s="1"/>
  <c r="G687" i="8" s="1"/>
  <c r="G688" i="8" s="1"/>
  <c r="G689" i="8" s="1"/>
  <c r="G690" i="8" s="1"/>
  <c r="G691" i="8" s="1"/>
  <c r="G692" i="8" s="1"/>
  <c r="G693" i="8" s="1"/>
  <c r="G694" i="8" s="1"/>
  <c r="G695" i="8" s="1"/>
  <c r="G696" i="8" s="1"/>
  <c r="G697" i="8" s="1"/>
  <c r="G698" i="8" s="1"/>
  <c r="G699" i="8" s="1"/>
  <c r="G700" i="8" s="1"/>
  <c r="G701" i="8" s="1"/>
  <c r="G702" i="8" s="1"/>
  <c r="G703" i="8" s="1"/>
  <c r="G704" i="8" s="1"/>
  <c r="G705" i="8" s="1"/>
  <c r="G706" i="8" s="1"/>
  <c r="G707" i="8" s="1"/>
  <c r="G708" i="8" s="1"/>
  <c r="G709" i="8" s="1"/>
  <c r="G710" i="8" s="1"/>
  <c r="G711" i="8" s="1"/>
  <c r="G712" i="8" s="1"/>
  <c r="G713" i="8" s="1"/>
  <c r="G714" i="8" s="1"/>
  <c r="G715" i="8" s="1"/>
  <c r="G716" i="8" s="1"/>
  <c r="G717" i="8" s="1"/>
  <c r="G718" i="8" s="1"/>
  <c r="G719" i="8" s="1"/>
  <c r="G720" i="8" s="1"/>
  <c r="G721" i="8" s="1"/>
  <c r="G722" i="8" s="1"/>
  <c r="G723" i="8" s="1"/>
  <c r="G724" i="8" s="1"/>
  <c r="G725" i="8" s="1"/>
  <c r="G726" i="8" s="1"/>
  <c r="G727" i="8" s="1"/>
  <c r="G728" i="8" s="1"/>
  <c r="G729" i="8" s="1"/>
  <c r="G730" i="8" s="1"/>
  <c r="G731" i="8" s="1"/>
  <c r="G732" i="8" s="1"/>
  <c r="G733" i="8" s="1"/>
  <c r="G734" i="8" s="1"/>
  <c r="G735" i="8" s="1"/>
  <c r="G736" i="8" s="1"/>
  <c r="G737" i="8" s="1"/>
  <c r="G738" i="8" s="1"/>
  <c r="G739" i="8" s="1"/>
  <c r="G740" i="8" s="1"/>
  <c r="G741" i="8" s="1"/>
  <c r="G742" i="8" s="1"/>
  <c r="G743" i="8" s="1"/>
  <c r="G744" i="8" s="1"/>
  <c r="G745" i="8" s="1"/>
  <c r="G746" i="8" s="1"/>
  <c r="G747" i="8" s="1"/>
  <c r="G748" i="8" s="1"/>
  <c r="G749" i="8" s="1"/>
  <c r="G750" i="8" s="1"/>
  <c r="G751" i="8" s="1"/>
  <c r="G752" i="8" s="1"/>
  <c r="G753" i="8" s="1"/>
  <c r="G754" i="8" s="1"/>
  <c r="G755" i="8" s="1"/>
  <c r="G756" i="8" s="1"/>
  <c r="G757" i="8" s="1"/>
  <c r="G758" i="8" s="1"/>
  <c r="G759" i="8" s="1"/>
  <c r="G760" i="8" s="1"/>
  <c r="G761" i="8" s="1"/>
  <c r="G762" i="8" s="1"/>
  <c r="G763" i="8" s="1"/>
  <c r="G764" i="8" s="1"/>
  <c r="G765" i="8" s="1"/>
  <c r="G766" i="8" s="1"/>
  <c r="G767" i="8" s="1"/>
  <c r="G768" i="8" s="1"/>
  <c r="G769" i="8" s="1"/>
  <c r="G770" i="8" s="1"/>
  <c r="G771" i="8" s="1"/>
  <c r="G772" i="8" s="1"/>
  <c r="G773" i="8" s="1"/>
  <c r="G774" i="8" s="1"/>
  <c r="G775" i="8" s="1"/>
  <c r="G776" i="8" s="1"/>
  <c r="G777" i="8" s="1"/>
  <c r="G778" i="8" s="1"/>
  <c r="G779" i="8" s="1"/>
  <c r="G780" i="8" s="1"/>
  <c r="G781" i="8" s="1"/>
  <c r="G782" i="8" s="1"/>
  <c r="G783" i="8" s="1"/>
  <c r="G784" i="8" s="1"/>
  <c r="G785" i="8" s="1"/>
  <c r="G786" i="8" s="1"/>
  <c r="G787" i="8" s="1"/>
  <c r="G788" i="8" s="1"/>
  <c r="G789" i="8" s="1"/>
  <c r="G790" i="8" s="1"/>
  <c r="G791" i="8" s="1"/>
  <c r="G792" i="8" s="1"/>
  <c r="G793" i="8" s="1"/>
  <c r="G794" i="8" s="1"/>
  <c r="G795" i="8" s="1"/>
  <c r="G796" i="8" s="1"/>
  <c r="G797" i="8" s="1"/>
  <c r="G798" i="8" s="1"/>
  <c r="G799" i="8" s="1"/>
  <c r="G800" i="8" s="1"/>
  <c r="G801" i="8" s="1"/>
  <c r="G802" i="8" s="1"/>
  <c r="G803" i="8" s="1"/>
  <c r="G804" i="8" s="1"/>
  <c r="G805" i="8" s="1"/>
  <c r="G806" i="8" s="1"/>
  <c r="G807" i="8" s="1"/>
  <c r="G808" i="8" s="1"/>
  <c r="G809" i="8" s="1"/>
  <c r="G810" i="8" s="1"/>
  <c r="G811" i="8" s="1"/>
  <c r="G812" i="8" s="1"/>
  <c r="G813" i="8" s="1"/>
  <c r="G814" i="8" s="1"/>
  <c r="G815" i="8" s="1"/>
  <c r="G816" i="8" s="1"/>
  <c r="G817" i="8" s="1"/>
  <c r="G818" i="8" s="1"/>
  <c r="G819" i="8" s="1"/>
  <c r="G820" i="8" s="1"/>
  <c r="G821" i="8" s="1"/>
  <c r="G822" i="8" s="1"/>
  <c r="G823" i="8" s="1"/>
  <c r="G824" i="8" s="1"/>
  <c r="G825" i="8" s="1"/>
  <c r="G826" i="8" s="1"/>
  <c r="G827" i="8" s="1"/>
  <c r="G828" i="8" s="1"/>
  <c r="G829" i="8" s="1"/>
  <c r="G830" i="8" s="1"/>
  <c r="G831" i="8" s="1"/>
  <c r="G832" i="8" s="1"/>
  <c r="G833" i="8" s="1"/>
  <c r="G834" i="8" s="1"/>
  <c r="G835" i="8" s="1"/>
  <c r="G836" i="8" s="1"/>
  <c r="G837" i="8" s="1"/>
  <c r="G838" i="8" s="1"/>
  <c r="G839" i="8" s="1"/>
  <c r="G840" i="8" s="1"/>
  <c r="G841" i="8" s="1"/>
  <c r="G842" i="8" s="1"/>
  <c r="G843" i="8" s="1"/>
  <c r="G844" i="8" s="1"/>
  <c r="G845" i="8" s="1"/>
  <c r="G846" i="8" s="1"/>
  <c r="G847" i="8" s="1"/>
  <c r="G848" i="8" s="1"/>
  <c r="G849" i="8" s="1"/>
  <c r="G850" i="8" s="1"/>
  <c r="G851" i="8" s="1"/>
  <c r="G852" i="8" s="1"/>
  <c r="G853" i="8" s="1"/>
  <c r="G854" i="8" s="1"/>
  <c r="G855" i="8" s="1"/>
  <c r="G856" i="8" s="1"/>
  <c r="G857" i="8" s="1"/>
  <c r="G858" i="8" s="1"/>
  <c r="G859" i="8" s="1"/>
  <c r="G860" i="8" s="1"/>
  <c r="G861" i="8" s="1"/>
  <c r="G862" i="8" s="1"/>
  <c r="G863" i="8" s="1"/>
  <c r="G864" i="8" s="1"/>
  <c r="G865" i="8" s="1"/>
  <c r="G866" i="8" s="1"/>
  <c r="G867" i="8" s="1"/>
  <c r="G868" i="8" s="1"/>
  <c r="G869" i="8" s="1"/>
  <c r="G870" i="8" s="1"/>
  <c r="G871" i="8" s="1"/>
  <c r="G872" i="8" s="1"/>
  <c r="G873" i="8" s="1"/>
  <c r="G874" i="8" s="1"/>
  <c r="G875" i="8" s="1"/>
  <c r="G876" i="8" s="1"/>
  <c r="G877" i="8" s="1"/>
  <c r="G878" i="8" s="1"/>
  <c r="G879" i="8" s="1"/>
  <c r="G880" i="8" s="1"/>
  <c r="G881" i="8" s="1"/>
  <c r="G882" i="8" s="1"/>
  <c r="G883" i="8" s="1"/>
  <c r="G884" i="8" s="1"/>
  <c r="G885" i="8" s="1"/>
  <c r="G886" i="8" s="1"/>
  <c r="G887" i="8" s="1"/>
  <c r="G888" i="8" s="1"/>
  <c r="G889" i="8" s="1"/>
  <c r="G890" i="8" s="1"/>
  <c r="G891" i="8" s="1"/>
  <c r="G892" i="8" s="1"/>
  <c r="G893" i="8" s="1"/>
  <c r="G894" i="8" s="1"/>
  <c r="G895" i="8" s="1"/>
  <c r="G896" i="8" s="1"/>
  <c r="G897" i="8" s="1"/>
  <c r="G898" i="8" s="1"/>
  <c r="G899" i="8" s="1"/>
  <c r="G900" i="8" s="1"/>
  <c r="G901" i="8" s="1"/>
  <c r="G902" i="8" s="1"/>
  <c r="G903" i="8" s="1"/>
  <c r="G904" i="8" s="1"/>
  <c r="G905" i="8" s="1"/>
  <c r="G906" i="8" s="1"/>
  <c r="G907" i="8" s="1"/>
  <c r="G908" i="8" s="1"/>
  <c r="G909" i="8" s="1"/>
  <c r="G910" i="8" s="1"/>
  <c r="G911" i="8" s="1"/>
  <c r="G912" i="8" s="1"/>
  <c r="G913" i="8" s="1"/>
  <c r="C19" i="8"/>
  <c r="AC7" i="8"/>
  <c r="E7" i="8"/>
  <c r="H7" i="8" s="1"/>
  <c r="E6" i="8"/>
  <c r="H6" i="8" s="1"/>
  <c r="AC8" i="8" l="1"/>
  <c r="F35" i="8"/>
  <c r="F41" i="8"/>
  <c r="F36" i="8"/>
  <c r="F40" i="8"/>
  <c r="F31" i="8"/>
  <c r="F33" i="8"/>
  <c r="F32" i="8"/>
  <c r="F39" i="8"/>
  <c r="F42" i="8"/>
  <c r="F34" i="8"/>
  <c r="F37" i="8"/>
  <c r="F38" i="8"/>
  <c r="E8" i="8"/>
  <c r="H8" i="8" s="1"/>
  <c r="AC9" i="8" l="1"/>
  <c r="F52" i="8"/>
  <c r="F54" i="8"/>
  <c r="F53" i="8"/>
  <c r="F45" i="8"/>
  <c r="F48" i="8"/>
  <c r="F44" i="8"/>
  <c r="F51" i="8"/>
  <c r="F50" i="8"/>
  <c r="F49" i="8"/>
  <c r="F46" i="8"/>
  <c r="F47" i="8"/>
  <c r="F43" i="8"/>
  <c r="E9" i="8"/>
  <c r="H9" i="8" s="1"/>
  <c r="AC10" i="8" l="1"/>
  <c r="F57" i="8"/>
  <c r="F58" i="8"/>
  <c r="F63" i="8"/>
  <c r="F56" i="8"/>
  <c r="F55" i="8"/>
  <c r="F62" i="8"/>
  <c r="F59" i="8"/>
  <c r="F65" i="8"/>
  <c r="F66" i="8"/>
  <c r="F61" i="8"/>
  <c r="F60" i="8"/>
  <c r="F64" i="8"/>
  <c r="E10" i="8"/>
  <c r="H10" i="8" s="1"/>
  <c r="AC11" i="8" l="1"/>
  <c r="F72" i="8"/>
  <c r="F75" i="8"/>
  <c r="F74" i="8"/>
  <c r="F76" i="8"/>
  <c r="F77" i="8"/>
  <c r="F71" i="8"/>
  <c r="F73" i="8"/>
  <c r="F70" i="8"/>
  <c r="F68" i="8"/>
  <c r="F78" i="8"/>
  <c r="F67" i="8"/>
  <c r="F69" i="8"/>
  <c r="E11" i="8"/>
  <c r="H11" i="8" s="1"/>
  <c r="AC12" i="8" l="1"/>
  <c r="E12" i="8"/>
  <c r="H12" i="8" s="1"/>
  <c r="F81" i="8"/>
  <c r="F79" i="8"/>
  <c r="F87" i="8"/>
  <c r="F88" i="8"/>
  <c r="F82" i="8"/>
  <c r="F85" i="8"/>
  <c r="F86" i="8"/>
  <c r="F90" i="8"/>
  <c r="F83" i="8"/>
  <c r="F80" i="8"/>
  <c r="F89" i="8"/>
  <c r="F84" i="8"/>
  <c r="AC13" i="8" l="1"/>
  <c r="E13" i="8"/>
  <c r="E14" i="8" s="1"/>
  <c r="F102" i="8"/>
  <c r="F101" i="8"/>
  <c r="F99" i="8"/>
  <c r="F100" i="8"/>
  <c r="F92" i="8"/>
  <c r="F97" i="8"/>
  <c r="F91" i="8"/>
  <c r="F96" i="8"/>
  <c r="F98" i="8"/>
  <c r="F95" i="8"/>
  <c r="F94" i="8"/>
  <c r="F93" i="8"/>
  <c r="AC14" i="8" l="1"/>
  <c r="H13" i="8"/>
  <c r="F105" i="8"/>
  <c r="F112" i="8"/>
  <c r="F106" i="8"/>
  <c r="F107" i="8"/>
  <c r="F109" i="8"/>
  <c r="F113" i="8"/>
  <c r="F111" i="8"/>
  <c r="F108" i="8"/>
  <c r="F103" i="8"/>
  <c r="F110" i="8"/>
  <c r="F104" i="8"/>
  <c r="F114" i="8"/>
  <c r="H14" i="8"/>
  <c r="E15" i="8"/>
  <c r="AC15" i="8" l="1"/>
  <c r="F126" i="8"/>
  <c r="F123" i="8"/>
  <c r="F122" i="8"/>
  <c r="F125" i="8"/>
  <c r="F124" i="8"/>
  <c r="F120" i="8"/>
  <c r="F116" i="8"/>
  <c r="F118" i="8"/>
  <c r="F119" i="8"/>
  <c r="F115" i="8"/>
  <c r="F121" i="8"/>
  <c r="F117" i="8"/>
  <c r="H15" i="8"/>
  <c r="E16" i="8"/>
  <c r="AC16" i="8" l="1"/>
  <c r="F129" i="8"/>
  <c r="F133" i="8"/>
  <c r="F134" i="8"/>
  <c r="F127" i="8"/>
  <c r="F135" i="8"/>
  <c r="F137" i="8"/>
  <c r="F128" i="8"/>
  <c r="F130" i="8"/>
  <c r="F132" i="8"/>
  <c r="F131" i="8"/>
  <c r="F136" i="8"/>
  <c r="F138" i="8"/>
  <c r="E17" i="8"/>
  <c r="H16" i="8"/>
  <c r="AC17" i="8" l="1"/>
  <c r="F150" i="8"/>
  <c r="F142" i="8"/>
  <c r="F148" i="8"/>
  <c r="F146" i="8"/>
  <c r="F143" i="8"/>
  <c r="F149" i="8"/>
  <c r="F145" i="8"/>
  <c r="F139" i="8"/>
  <c r="F140" i="8"/>
  <c r="F144" i="8"/>
  <c r="F147" i="8"/>
  <c r="F141" i="8"/>
  <c r="H17" i="8"/>
  <c r="E18" i="8"/>
  <c r="AC18" i="8" l="1"/>
  <c r="F153" i="8"/>
  <c r="F151" i="8"/>
  <c r="F159" i="8"/>
  <c r="F157" i="8"/>
  <c r="F160" i="8"/>
  <c r="F156" i="8"/>
  <c r="F161" i="8"/>
  <c r="F154" i="8"/>
  <c r="F158" i="8"/>
  <c r="F152" i="8"/>
  <c r="F155" i="8"/>
  <c r="F162" i="8"/>
  <c r="H18" i="8"/>
  <c r="E19" i="8"/>
  <c r="AC19" i="8" l="1"/>
  <c r="F164" i="8"/>
  <c r="F163" i="8"/>
  <c r="F173" i="8"/>
  <c r="F168" i="8"/>
  <c r="F174" i="8"/>
  <c r="F166" i="8"/>
  <c r="F169" i="8"/>
  <c r="F171" i="8"/>
  <c r="F167" i="8"/>
  <c r="F170" i="8"/>
  <c r="F172" i="8"/>
  <c r="F165" i="8"/>
  <c r="E20" i="8"/>
  <c r="H19" i="8"/>
  <c r="AC20" i="8" l="1"/>
  <c r="F177" i="8"/>
  <c r="F183" i="8"/>
  <c r="F180" i="8"/>
  <c r="F184" i="8"/>
  <c r="F185" i="8"/>
  <c r="F182" i="8"/>
  <c r="F178" i="8"/>
  <c r="F175" i="8"/>
  <c r="F181" i="8"/>
  <c r="F179" i="8"/>
  <c r="F186" i="8"/>
  <c r="F176" i="8"/>
  <c r="E21" i="8"/>
  <c r="H20" i="8"/>
  <c r="AC21" i="8" l="1"/>
  <c r="F187" i="8"/>
  <c r="F196" i="8"/>
  <c r="F191" i="8"/>
  <c r="F194" i="8"/>
  <c r="F195" i="8"/>
  <c r="F192" i="8"/>
  <c r="F188" i="8"/>
  <c r="F198" i="8"/>
  <c r="F190" i="8"/>
  <c r="F193" i="8"/>
  <c r="F197" i="8"/>
  <c r="F189" i="8"/>
  <c r="H21" i="8"/>
  <c r="E22" i="8"/>
  <c r="AC22" i="8" l="1"/>
  <c r="F201" i="8"/>
  <c r="F204" i="8"/>
  <c r="F210" i="8"/>
  <c r="F206" i="8"/>
  <c r="F200" i="8"/>
  <c r="F203" i="8"/>
  <c r="F205" i="8"/>
  <c r="F209" i="8"/>
  <c r="F208" i="8"/>
  <c r="F202" i="8"/>
  <c r="F207" i="8"/>
  <c r="F199" i="8"/>
  <c r="H22" i="8"/>
  <c r="E23" i="8"/>
  <c r="AC23" i="8" l="1"/>
  <c r="F218" i="8"/>
  <c r="F222" i="8"/>
  <c r="F214" i="8"/>
  <c r="F215" i="8"/>
  <c r="F216" i="8"/>
  <c r="F211" i="8"/>
  <c r="F217" i="8"/>
  <c r="F221" i="8"/>
  <c r="F219" i="8"/>
  <c r="F220" i="8"/>
  <c r="F212" i="8"/>
  <c r="F213" i="8"/>
  <c r="E24" i="8"/>
  <c r="H23" i="8"/>
  <c r="AC24" i="8" l="1"/>
  <c r="F227" i="8"/>
  <c r="F234" i="8"/>
  <c r="F224" i="8"/>
  <c r="F223" i="8"/>
  <c r="F225" i="8"/>
  <c r="F233" i="8"/>
  <c r="F229" i="8"/>
  <c r="F226" i="8"/>
  <c r="F232" i="8"/>
  <c r="F231" i="8"/>
  <c r="F228" i="8"/>
  <c r="F230" i="8"/>
  <c r="E25" i="8"/>
  <c r="H24" i="8"/>
  <c r="AC25" i="8" l="1"/>
  <c r="F242" i="8"/>
  <c r="F240" i="8"/>
  <c r="F246" i="8"/>
  <c r="F238" i="8"/>
  <c r="F235" i="8"/>
  <c r="F241" i="8"/>
  <c r="F236" i="8"/>
  <c r="F243" i="8"/>
  <c r="F245" i="8"/>
  <c r="F244" i="8"/>
  <c r="F237" i="8"/>
  <c r="F239" i="8"/>
  <c r="H25" i="8"/>
  <c r="E26" i="8"/>
  <c r="AC26" i="8" l="1"/>
  <c r="F250" i="8"/>
  <c r="F251" i="8"/>
  <c r="F249" i="8"/>
  <c r="F258" i="8"/>
  <c r="F256" i="8"/>
  <c r="F255" i="8"/>
  <c r="F248" i="8"/>
  <c r="F253" i="8"/>
  <c r="F252" i="8"/>
  <c r="F257" i="8"/>
  <c r="F247" i="8"/>
  <c r="F254" i="8"/>
  <c r="H26" i="8"/>
  <c r="E27" i="8"/>
  <c r="AC27" i="8" l="1"/>
  <c r="F266" i="8"/>
  <c r="F265" i="8"/>
  <c r="F270" i="8"/>
  <c r="F259" i="8"/>
  <c r="F269" i="8"/>
  <c r="F267" i="8"/>
  <c r="F263" i="8"/>
  <c r="F260" i="8"/>
  <c r="F261" i="8"/>
  <c r="F264" i="8"/>
  <c r="F268" i="8"/>
  <c r="F262" i="8"/>
  <c r="E28" i="8"/>
  <c r="H27" i="8"/>
  <c r="AC28" i="8" l="1"/>
  <c r="F274" i="8"/>
  <c r="F272" i="8"/>
  <c r="F271" i="8"/>
  <c r="F280" i="8"/>
  <c r="F275" i="8"/>
  <c r="F282" i="8"/>
  <c r="F276" i="8"/>
  <c r="F279" i="8"/>
  <c r="F277" i="8"/>
  <c r="F273" i="8"/>
  <c r="F281" i="8"/>
  <c r="F278" i="8"/>
  <c r="E29" i="8"/>
  <c r="H28" i="8"/>
  <c r="AC29" i="8" l="1"/>
  <c r="F291" i="8"/>
  <c r="F292" i="8"/>
  <c r="F293" i="8"/>
  <c r="F288" i="8"/>
  <c r="F283" i="8"/>
  <c r="F285" i="8"/>
  <c r="F294" i="8"/>
  <c r="F284" i="8"/>
  <c r="F290" i="8"/>
  <c r="F289" i="8"/>
  <c r="F287" i="8"/>
  <c r="F286" i="8"/>
  <c r="H29" i="8"/>
  <c r="E30" i="8"/>
  <c r="AC30" i="8" l="1"/>
  <c r="F300" i="8"/>
  <c r="F298" i="8"/>
  <c r="F299" i="8"/>
  <c r="F306" i="8"/>
  <c r="F301" i="8"/>
  <c r="F297" i="8"/>
  <c r="F304" i="8"/>
  <c r="F296" i="8"/>
  <c r="F305" i="8"/>
  <c r="F302" i="8"/>
  <c r="F295" i="8"/>
  <c r="F303" i="8"/>
  <c r="H30" i="8"/>
  <c r="E31" i="8"/>
  <c r="AC31" i="8" l="1"/>
  <c r="F308" i="8"/>
  <c r="F316" i="8"/>
  <c r="F315" i="8"/>
  <c r="F310" i="8"/>
  <c r="F311" i="8"/>
  <c r="F307" i="8"/>
  <c r="F314" i="8"/>
  <c r="F318" i="8"/>
  <c r="F309" i="8"/>
  <c r="F317" i="8"/>
  <c r="F313" i="8"/>
  <c r="F312" i="8"/>
  <c r="E32" i="8"/>
  <c r="H31" i="8"/>
  <c r="AC32" i="8" l="1"/>
  <c r="F323" i="8"/>
  <c r="F324" i="8"/>
  <c r="F326" i="8"/>
  <c r="F320" i="8"/>
  <c r="F330" i="8"/>
  <c r="F327" i="8"/>
  <c r="F329" i="8"/>
  <c r="F319" i="8"/>
  <c r="F328" i="8"/>
  <c r="F321" i="8"/>
  <c r="F322" i="8"/>
  <c r="F325" i="8"/>
  <c r="E33" i="8"/>
  <c r="H32" i="8"/>
  <c r="AC33" i="8" l="1"/>
  <c r="F337" i="8"/>
  <c r="F331" i="8"/>
  <c r="F332" i="8"/>
  <c r="F334" i="8"/>
  <c r="F341" i="8"/>
  <c r="F338" i="8"/>
  <c r="F333" i="8"/>
  <c r="F339" i="8"/>
  <c r="F336" i="8"/>
  <c r="F340" i="8"/>
  <c r="F342" i="8"/>
  <c r="F335" i="8"/>
  <c r="H33" i="8"/>
  <c r="E34" i="8"/>
  <c r="AC34" i="8" l="1"/>
  <c r="F347" i="8"/>
  <c r="F346" i="8"/>
  <c r="F354" i="8"/>
  <c r="F345" i="8"/>
  <c r="F351" i="8"/>
  <c r="F352" i="8"/>
  <c r="F350" i="8"/>
  <c r="F343" i="8"/>
  <c r="F344" i="8"/>
  <c r="F348" i="8"/>
  <c r="F353" i="8"/>
  <c r="F349" i="8"/>
  <c r="H34" i="8"/>
  <c r="E35" i="8"/>
  <c r="AC35" i="8" l="1"/>
  <c r="F361" i="8"/>
  <c r="F357" i="8"/>
  <c r="F362" i="8"/>
  <c r="F366" i="8"/>
  <c r="F360" i="8"/>
  <c r="F364" i="8"/>
  <c r="F358" i="8"/>
  <c r="F355" i="8"/>
  <c r="F365" i="8"/>
  <c r="F356" i="8"/>
  <c r="F363" i="8"/>
  <c r="F359" i="8"/>
  <c r="E36" i="8"/>
  <c r="H35" i="8"/>
  <c r="AC36" i="8" l="1"/>
  <c r="F367" i="8"/>
  <c r="F378" i="8"/>
  <c r="F370" i="8"/>
  <c r="F375" i="8"/>
  <c r="F374" i="8"/>
  <c r="F368" i="8"/>
  <c r="F376" i="8"/>
  <c r="F369" i="8"/>
  <c r="F371" i="8"/>
  <c r="F377" i="8"/>
  <c r="F372" i="8"/>
  <c r="F373" i="8"/>
  <c r="E37" i="8"/>
  <c r="H36" i="8"/>
  <c r="AC37" i="8" l="1"/>
  <c r="F385" i="8"/>
  <c r="F387" i="8"/>
  <c r="F388" i="8"/>
  <c r="F382" i="8"/>
  <c r="F389" i="8"/>
  <c r="F380" i="8"/>
  <c r="F390" i="8"/>
  <c r="F381" i="8"/>
  <c r="F384" i="8"/>
  <c r="F383" i="8"/>
  <c r="F386" i="8"/>
  <c r="F379" i="8"/>
  <c r="H37" i="8"/>
  <c r="E38" i="8"/>
  <c r="AC38" i="8" l="1"/>
  <c r="F393" i="8"/>
  <c r="F402" i="8"/>
  <c r="F395" i="8"/>
  <c r="F392" i="8"/>
  <c r="F399" i="8"/>
  <c r="F391" i="8"/>
  <c r="F400" i="8"/>
  <c r="F394" i="8"/>
  <c r="F398" i="8"/>
  <c r="F396" i="8"/>
  <c r="F401" i="8"/>
  <c r="F397" i="8"/>
  <c r="H38" i="8"/>
  <c r="E39" i="8"/>
  <c r="AC39" i="8" l="1"/>
  <c r="F409" i="8"/>
  <c r="F406" i="8"/>
  <c r="F404" i="8"/>
  <c r="F413" i="8"/>
  <c r="F412" i="8"/>
  <c r="F407" i="8"/>
  <c r="F408" i="8"/>
  <c r="F403" i="8"/>
  <c r="F414" i="8"/>
  <c r="F410" i="8"/>
  <c r="F411" i="8"/>
  <c r="F405" i="8"/>
  <c r="E40" i="8"/>
  <c r="H39" i="8"/>
  <c r="AC40" i="8" l="1"/>
  <c r="F426" i="8"/>
  <c r="F425" i="8"/>
  <c r="F421" i="8"/>
  <c r="F417" i="8"/>
  <c r="F423" i="8"/>
  <c r="F416" i="8"/>
  <c r="F422" i="8"/>
  <c r="F419" i="8"/>
  <c r="F418" i="8"/>
  <c r="F424" i="8"/>
  <c r="F415" i="8"/>
  <c r="F420" i="8"/>
  <c r="E41" i="8"/>
  <c r="H40" i="8"/>
  <c r="AC41" i="8" l="1"/>
  <c r="F432" i="8"/>
  <c r="F431" i="8"/>
  <c r="F429" i="8"/>
  <c r="F427" i="8"/>
  <c r="F434" i="8"/>
  <c r="F433" i="8"/>
  <c r="F436" i="8"/>
  <c r="F428" i="8"/>
  <c r="F437" i="8"/>
  <c r="F430" i="8"/>
  <c r="F435" i="8"/>
  <c r="F438" i="8"/>
  <c r="H41" i="8"/>
  <c r="E42" i="8"/>
  <c r="AC42" i="8" l="1"/>
  <c r="F450" i="8"/>
  <c r="F439" i="8"/>
  <c r="F447" i="8"/>
  <c r="F448" i="8"/>
  <c r="F441" i="8"/>
  <c r="F442" i="8"/>
  <c r="F445" i="8"/>
  <c r="F443" i="8"/>
  <c r="F440" i="8"/>
  <c r="F449" i="8"/>
  <c r="F446" i="8"/>
  <c r="F444" i="8"/>
  <c r="H42" i="8"/>
  <c r="E43" i="8"/>
  <c r="AC43" i="8" l="1"/>
  <c r="F455" i="8"/>
  <c r="F460" i="8"/>
  <c r="F458" i="8"/>
  <c r="F457" i="8"/>
  <c r="F461" i="8"/>
  <c r="F454" i="8"/>
  <c r="F451" i="8"/>
  <c r="F456" i="8"/>
  <c r="F459" i="8"/>
  <c r="F452" i="8"/>
  <c r="F453" i="8"/>
  <c r="F462" i="8"/>
  <c r="E44" i="8"/>
  <c r="H43" i="8"/>
  <c r="AC44" i="8" l="1"/>
  <c r="F474" i="8"/>
  <c r="F469" i="8"/>
  <c r="F465" i="8"/>
  <c r="F472" i="8"/>
  <c r="F468" i="8"/>
  <c r="F470" i="8"/>
  <c r="F463" i="8"/>
  <c r="F464" i="8"/>
  <c r="F466" i="8"/>
  <c r="F471" i="8"/>
  <c r="F473" i="8"/>
  <c r="F467" i="8"/>
  <c r="E45" i="8"/>
  <c r="H44" i="8"/>
  <c r="AC45" i="8" l="1"/>
  <c r="F479" i="8"/>
  <c r="F485" i="8"/>
  <c r="F484" i="8"/>
  <c r="F475" i="8"/>
  <c r="F483" i="8"/>
  <c r="F482" i="8"/>
  <c r="F481" i="8"/>
  <c r="F476" i="8"/>
  <c r="F477" i="8"/>
  <c r="F478" i="8"/>
  <c r="F480" i="8"/>
  <c r="F486" i="8"/>
  <c r="H45" i="8"/>
  <c r="E46" i="8"/>
  <c r="AC46" i="8" l="1"/>
  <c r="F498" i="8"/>
  <c r="F488" i="8"/>
  <c r="F492" i="8"/>
  <c r="F496" i="8"/>
  <c r="F490" i="8"/>
  <c r="F494" i="8"/>
  <c r="F497" i="8"/>
  <c r="F493" i="8"/>
  <c r="F487" i="8"/>
  <c r="F489" i="8"/>
  <c r="F495" i="8"/>
  <c r="F491" i="8"/>
  <c r="H46" i="8"/>
  <c r="E47" i="8"/>
  <c r="AC47" i="8" l="1"/>
  <c r="F505" i="8"/>
  <c r="F508" i="8"/>
  <c r="F509" i="8"/>
  <c r="F504" i="8"/>
  <c r="F501" i="8"/>
  <c r="F506" i="8"/>
  <c r="F500" i="8"/>
  <c r="F507" i="8"/>
  <c r="F503" i="8"/>
  <c r="F499" i="8"/>
  <c r="F502" i="8"/>
  <c r="F510" i="8"/>
  <c r="E48" i="8"/>
  <c r="H47" i="8"/>
  <c r="AC48" i="8" l="1"/>
  <c r="F519" i="8"/>
  <c r="F516" i="8"/>
  <c r="F521" i="8"/>
  <c r="F514" i="8"/>
  <c r="F520" i="8"/>
  <c r="F522" i="8"/>
  <c r="F511" i="8"/>
  <c r="F518" i="8"/>
  <c r="F512" i="8"/>
  <c r="F515" i="8"/>
  <c r="F513" i="8"/>
  <c r="F517" i="8"/>
  <c r="E49" i="8"/>
  <c r="H48" i="8"/>
  <c r="AC49" i="8" l="1"/>
  <c r="F530" i="8"/>
  <c r="F525" i="8"/>
  <c r="F523" i="8"/>
  <c r="F526" i="8"/>
  <c r="F527" i="8"/>
  <c r="F534" i="8"/>
  <c r="F528" i="8"/>
  <c r="F529" i="8"/>
  <c r="F533" i="8"/>
  <c r="F524" i="8"/>
  <c r="F532" i="8"/>
  <c r="F531" i="8"/>
  <c r="H49" i="8"/>
  <c r="E50" i="8"/>
  <c r="AC50" i="8" l="1"/>
  <c r="F538" i="8"/>
  <c r="F543" i="8"/>
  <c r="F541" i="8"/>
  <c r="F544" i="8"/>
  <c r="F540" i="8"/>
  <c r="F535" i="8"/>
  <c r="F536" i="8"/>
  <c r="F546" i="8"/>
  <c r="F537" i="8"/>
  <c r="F545" i="8"/>
  <c r="F539" i="8"/>
  <c r="F542" i="8"/>
  <c r="H50" i="8"/>
  <c r="E51" i="8"/>
  <c r="AC51" i="8" l="1"/>
  <c r="F551" i="8"/>
  <c r="F548" i="8"/>
  <c r="F553" i="8"/>
  <c r="F554" i="8"/>
  <c r="F558" i="8"/>
  <c r="F557" i="8"/>
  <c r="F547" i="8"/>
  <c r="F555" i="8"/>
  <c r="F556" i="8"/>
  <c r="F549" i="8"/>
  <c r="F552" i="8"/>
  <c r="F550" i="8"/>
  <c r="E52" i="8"/>
  <c r="H51" i="8"/>
  <c r="AC52" i="8" l="1"/>
  <c r="F567" i="8"/>
  <c r="F564" i="8"/>
  <c r="F561" i="8"/>
  <c r="F569" i="8"/>
  <c r="F560" i="8"/>
  <c r="F566" i="8"/>
  <c r="F559" i="8"/>
  <c r="F562" i="8"/>
  <c r="F565" i="8"/>
  <c r="F568" i="8"/>
  <c r="F570" i="8"/>
  <c r="F563" i="8"/>
  <c r="E53" i="8"/>
  <c r="H52" i="8"/>
  <c r="AC53" i="8" l="1"/>
  <c r="F577" i="8"/>
  <c r="F572" i="8"/>
  <c r="F575" i="8"/>
  <c r="F574" i="8"/>
  <c r="F581" i="8"/>
  <c r="F582" i="8"/>
  <c r="F573" i="8"/>
  <c r="F579" i="8"/>
  <c r="F580" i="8"/>
  <c r="F578" i="8"/>
  <c r="F576" i="8"/>
  <c r="F571" i="8"/>
  <c r="H53" i="8"/>
  <c r="E54" i="8"/>
  <c r="AC54" i="8" l="1"/>
  <c r="F593" i="8"/>
  <c r="F583" i="8"/>
  <c r="F586" i="8"/>
  <c r="F588" i="8"/>
  <c r="F587" i="8"/>
  <c r="F590" i="8"/>
  <c r="F594" i="8"/>
  <c r="F584" i="8"/>
  <c r="F592" i="8"/>
  <c r="F591" i="8"/>
  <c r="F585" i="8"/>
  <c r="F589" i="8"/>
  <c r="H54" i="8"/>
  <c r="E55" i="8"/>
  <c r="AC55" i="8" l="1"/>
  <c r="F596" i="8"/>
  <c r="F597" i="8"/>
  <c r="F600" i="8"/>
  <c r="F603" i="8"/>
  <c r="F595" i="8"/>
  <c r="F601" i="8"/>
  <c r="F606" i="8"/>
  <c r="F598" i="8"/>
  <c r="F602" i="8"/>
  <c r="F604" i="8"/>
  <c r="F599" i="8"/>
  <c r="F605" i="8"/>
  <c r="E56" i="8"/>
  <c r="H55" i="8"/>
  <c r="AC56" i="8" l="1"/>
  <c r="F615" i="8"/>
  <c r="F618" i="8"/>
  <c r="F612" i="8"/>
  <c r="F610" i="8"/>
  <c r="F616" i="8"/>
  <c r="F613" i="8"/>
  <c r="F609" i="8"/>
  <c r="F617" i="8"/>
  <c r="F611" i="8"/>
  <c r="F614" i="8"/>
  <c r="F607" i="8"/>
  <c r="F608" i="8"/>
  <c r="E57" i="8"/>
  <c r="H56" i="8"/>
  <c r="AC57" i="8" l="1"/>
  <c r="F620" i="8"/>
  <c r="F621" i="8"/>
  <c r="F624" i="8"/>
  <c r="F622" i="8"/>
  <c r="F626" i="8"/>
  <c r="F625" i="8"/>
  <c r="F630" i="8"/>
  <c r="F629" i="8"/>
  <c r="F619" i="8"/>
  <c r="F623" i="8"/>
  <c r="F628" i="8"/>
  <c r="F627" i="8"/>
  <c r="H57" i="8"/>
  <c r="E58" i="8"/>
  <c r="AC58" i="8" l="1"/>
  <c r="F641" i="8"/>
  <c r="F634" i="8"/>
  <c r="F640" i="8"/>
  <c r="F642" i="8"/>
  <c r="F636" i="8"/>
  <c r="F635" i="8"/>
  <c r="F637" i="8"/>
  <c r="F633" i="8"/>
  <c r="F639" i="8"/>
  <c r="F631" i="8"/>
  <c r="F638" i="8"/>
  <c r="F632" i="8"/>
  <c r="H58" i="8"/>
  <c r="E59" i="8"/>
  <c r="AC59" i="8" l="1"/>
  <c r="F644" i="8"/>
  <c r="F654" i="8"/>
  <c r="F650" i="8"/>
  <c r="F649" i="8"/>
  <c r="F645" i="8"/>
  <c r="F643" i="8"/>
  <c r="F647" i="8"/>
  <c r="F646" i="8"/>
  <c r="F652" i="8"/>
  <c r="F651" i="8"/>
  <c r="F648" i="8"/>
  <c r="F653" i="8"/>
  <c r="E60" i="8"/>
  <c r="H59" i="8"/>
  <c r="AC60" i="8" l="1"/>
  <c r="F665" i="8"/>
  <c r="F658" i="8"/>
  <c r="F661" i="8"/>
  <c r="F660" i="8"/>
  <c r="F659" i="8"/>
  <c r="F662" i="8"/>
  <c r="F663" i="8"/>
  <c r="F655" i="8"/>
  <c r="F666" i="8"/>
  <c r="F664" i="8"/>
  <c r="F657" i="8"/>
  <c r="F656" i="8"/>
  <c r="E61" i="8"/>
  <c r="H60" i="8"/>
  <c r="AC61" i="8" l="1"/>
  <c r="F668" i="8"/>
  <c r="F667" i="8"/>
  <c r="F675" i="8"/>
  <c r="F673" i="8"/>
  <c r="F669" i="8"/>
  <c r="F676" i="8"/>
  <c r="F670" i="8"/>
  <c r="F672" i="8"/>
  <c r="F674" i="8"/>
  <c r="F678" i="8"/>
  <c r="F671" i="8"/>
  <c r="F677" i="8"/>
  <c r="H61" i="8"/>
  <c r="E62" i="8"/>
  <c r="AC62" i="8" l="1"/>
  <c r="F683" i="8"/>
  <c r="F682" i="8"/>
  <c r="F690" i="8"/>
  <c r="F688" i="8"/>
  <c r="F679" i="8"/>
  <c r="F689" i="8"/>
  <c r="F687" i="8"/>
  <c r="F685" i="8"/>
  <c r="F684" i="8"/>
  <c r="F686" i="8"/>
  <c r="F681" i="8"/>
  <c r="F680" i="8"/>
  <c r="H62" i="8"/>
  <c r="E63" i="8"/>
  <c r="AC63" i="8" l="1"/>
  <c r="F700" i="8"/>
  <c r="F693" i="8"/>
  <c r="F692" i="8"/>
  <c r="F697" i="8"/>
  <c r="F699" i="8"/>
  <c r="F702" i="8"/>
  <c r="F698" i="8"/>
  <c r="F701" i="8"/>
  <c r="F694" i="8"/>
  <c r="F696" i="8"/>
  <c r="F691" i="8"/>
  <c r="F695" i="8"/>
  <c r="E64" i="8"/>
  <c r="H63" i="8"/>
  <c r="AC64" i="8" l="1"/>
  <c r="F713" i="8"/>
  <c r="F710" i="8"/>
  <c r="F708" i="8"/>
  <c r="F714" i="8"/>
  <c r="F705" i="8"/>
  <c r="F707" i="8"/>
  <c r="F709" i="8"/>
  <c r="F703" i="8"/>
  <c r="F704" i="8"/>
  <c r="F706" i="8"/>
  <c r="F711" i="8"/>
  <c r="F712" i="8"/>
  <c r="E65" i="8"/>
  <c r="H64" i="8"/>
  <c r="AC65" i="8" l="1"/>
  <c r="F715" i="8"/>
  <c r="F726" i="8"/>
  <c r="F723" i="8"/>
  <c r="F720" i="8"/>
  <c r="F721" i="8"/>
  <c r="F718" i="8"/>
  <c r="F719" i="8"/>
  <c r="F722" i="8"/>
  <c r="F724" i="8"/>
  <c r="F716" i="8"/>
  <c r="F717" i="8"/>
  <c r="F725" i="8"/>
  <c r="H65" i="8"/>
  <c r="E66" i="8"/>
  <c r="AC66" i="8" l="1"/>
  <c r="F729" i="8"/>
  <c r="F731" i="8"/>
  <c r="F728" i="8"/>
  <c r="F730" i="8"/>
  <c r="F738" i="8"/>
  <c r="F734" i="8"/>
  <c r="F735" i="8"/>
  <c r="F737" i="8"/>
  <c r="F732" i="8"/>
  <c r="F736" i="8"/>
  <c r="F733" i="8"/>
  <c r="F727" i="8"/>
  <c r="H66" i="8"/>
  <c r="E67" i="8"/>
  <c r="AC67" i="8" l="1"/>
  <c r="F739" i="8"/>
  <c r="F749" i="8"/>
  <c r="F742" i="8"/>
  <c r="F745" i="8"/>
  <c r="F747" i="8"/>
  <c r="F740" i="8"/>
  <c r="F748" i="8"/>
  <c r="F746" i="8"/>
  <c r="F743" i="8"/>
  <c r="F744" i="8"/>
  <c r="F750" i="8"/>
  <c r="F741" i="8"/>
  <c r="E68" i="8"/>
  <c r="H67" i="8"/>
  <c r="AC68" i="8" l="1"/>
  <c r="F753" i="8"/>
  <c r="F757" i="8"/>
  <c r="F762" i="8"/>
  <c r="F760" i="8"/>
  <c r="F754" i="8"/>
  <c r="F756" i="8"/>
  <c r="F752" i="8"/>
  <c r="F761" i="8"/>
  <c r="F758" i="8"/>
  <c r="F755" i="8"/>
  <c r="F759" i="8"/>
  <c r="F751" i="8"/>
  <c r="H68" i="8"/>
  <c r="E69" i="8"/>
  <c r="AC69" i="8" l="1"/>
  <c r="F773" i="8"/>
  <c r="F772" i="8"/>
  <c r="F771" i="8"/>
  <c r="F774" i="8"/>
  <c r="F767" i="8"/>
  <c r="F768" i="8"/>
  <c r="F769" i="8"/>
  <c r="F763" i="8"/>
  <c r="F764" i="8"/>
  <c r="F770" i="8"/>
  <c r="F766" i="8"/>
  <c r="F765" i="8"/>
  <c r="E70" i="8"/>
  <c r="H69" i="8"/>
  <c r="AC70" i="8" l="1"/>
  <c r="F777" i="8"/>
  <c r="F775" i="8"/>
  <c r="F778" i="8"/>
  <c r="F781" i="8"/>
  <c r="F783" i="8"/>
  <c r="F782" i="8"/>
  <c r="F780" i="8"/>
  <c r="F784" i="8"/>
  <c r="F786" i="8"/>
  <c r="F776" i="8"/>
  <c r="F779" i="8"/>
  <c r="F785" i="8"/>
  <c r="H70" i="8"/>
  <c r="E71" i="8"/>
  <c r="AC71" i="8" l="1"/>
  <c r="F796" i="8"/>
  <c r="F791" i="8"/>
  <c r="F792" i="8"/>
  <c r="F797" i="8"/>
  <c r="F793" i="8"/>
  <c r="F788" i="8"/>
  <c r="F794" i="8"/>
  <c r="F787" i="8"/>
  <c r="F790" i="8"/>
  <c r="F798" i="8"/>
  <c r="F795" i="8"/>
  <c r="F789" i="8"/>
  <c r="E72" i="8"/>
  <c r="H71" i="8"/>
  <c r="AC72" i="8" l="1"/>
  <c r="F801" i="8"/>
  <c r="F809" i="8"/>
  <c r="F807" i="8"/>
  <c r="F806" i="8"/>
  <c r="F799" i="8"/>
  <c r="F810" i="8"/>
  <c r="F800" i="8"/>
  <c r="F803" i="8"/>
  <c r="F804" i="8"/>
  <c r="F802" i="8"/>
  <c r="F805" i="8"/>
  <c r="F808" i="8"/>
  <c r="H72" i="8"/>
  <c r="E73" i="8"/>
  <c r="AC73" i="8" l="1"/>
  <c r="F815" i="8"/>
  <c r="F818" i="8"/>
  <c r="F817" i="8"/>
  <c r="F812" i="8"/>
  <c r="F819" i="8"/>
  <c r="F814" i="8"/>
  <c r="F822" i="8"/>
  <c r="F821" i="8"/>
  <c r="F820" i="8"/>
  <c r="F816" i="8"/>
  <c r="F811" i="8"/>
  <c r="F813" i="8"/>
  <c r="E74" i="8"/>
  <c r="H73" i="8"/>
  <c r="AC74" i="8" l="1"/>
  <c r="F833" i="8"/>
  <c r="F829" i="8"/>
  <c r="F824" i="8"/>
  <c r="F823" i="8"/>
  <c r="F834" i="8"/>
  <c r="F825" i="8"/>
  <c r="F828" i="8"/>
  <c r="F826" i="8"/>
  <c r="F830" i="8"/>
  <c r="F832" i="8"/>
  <c r="F831" i="8"/>
  <c r="F827" i="8"/>
  <c r="H74" i="8"/>
  <c r="E75" i="8"/>
  <c r="AC75" i="8" l="1"/>
  <c r="F835" i="8"/>
  <c r="F841" i="8"/>
  <c r="F839" i="8"/>
  <c r="F838" i="8"/>
  <c r="F843" i="8"/>
  <c r="F840" i="8"/>
  <c r="F836" i="8"/>
  <c r="F844" i="8"/>
  <c r="F837" i="8"/>
  <c r="F842" i="8"/>
  <c r="F846" i="8"/>
  <c r="F845" i="8"/>
  <c r="E76" i="8"/>
  <c r="H75" i="8"/>
  <c r="AC76" i="8" l="1"/>
  <c r="F857" i="8"/>
  <c r="F856" i="8"/>
  <c r="F850" i="8"/>
  <c r="F858" i="8"/>
  <c r="F848" i="8"/>
  <c r="F854" i="8"/>
  <c r="F853" i="8"/>
  <c r="F851" i="8"/>
  <c r="F852" i="8"/>
  <c r="F849" i="8"/>
  <c r="F855" i="8"/>
  <c r="F847" i="8"/>
  <c r="H76" i="8"/>
  <c r="E77" i="8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AC77" i="8" l="1"/>
  <c r="L75" i="8"/>
  <c r="F865" i="8"/>
  <c r="F862" i="8"/>
  <c r="F863" i="8"/>
  <c r="F861" i="8"/>
  <c r="F866" i="8"/>
  <c r="F868" i="8"/>
  <c r="F859" i="8"/>
  <c r="F867" i="8"/>
  <c r="F870" i="8"/>
  <c r="F864" i="8"/>
  <c r="F860" i="8"/>
  <c r="F869" i="8"/>
  <c r="K13" i="8"/>
  <c r="K14" i="8"/>
  <c r="K15" i="8"/>
  <c r="K16" i="8"/>
  <c r="K17" i="8"/>
  <c r="K18" i="8"/>
  <c r="K19" i="8"/>
  <c r="K20" i="8"/>
  <c r="K21" i="8"/>
  <c r="K22" i="8"/>
  <c r="K23" i="8"/>
  <c r="K24" i="8"/>
  <c r="K7" i="8"/>
  <c r="K8" i="8"/>
  <c r="K9" i="8"/>
  <c r="K10" i="8"/>
  <c r="K11" i="8"/>
  <c r="K12" i="8"/>
  <c r="J7" i="8"/>
  <c r="J8" i="8"/>
  <c r="J9" i="8"/>
  <c r="J10" i="8"/>
  <c r="J11" i="8"/>
  <c r="J12" i="8"/>
  <c r="I73" i="8"/>
  <c r="I74" i="8"/>
  <c r="K73" i="8"/>
  <c r="K74" i="8"/>
  <c r="J73" i="8"/>
  <c r="J74" i="8"/>
  <c r="L73" i="8"/>
  <c r="L74" i="8"/>
  <c r="H77" i="8"/>
  <c r="E78" i="8"/>
  <c r="J13" i="8"/>
  <c r="J14" i="8"/>
  <c r="J15" i="8"/>
  <c r="J16" i="8"/>
  <c r="J17" i="8"/>
  <c r="J18" i="8"/>
  <c r="J19" i="8"/>
  <c r="J20" i="8"/>
  <c r="J21" i="8"/>
  <c r="J22" i="8"/>
  <c r="J23" i="8"/>
  <c r="J24" i="8"/>
  <c r="I7" i="8"/>
  <c r="I8" i="8"/>
  <c r="I9" i="8"/>
  <c r="I10" i="8"/>
  <c r="I11" i="8"/>
  <c r="I12" i="8"/>
  <c r="L7" i="8"/>
  <c r="L8" i="8"/>
  <c r="L9" i="8"/>
  <c r="L10" i="8"/>
  <c r="L11" i="8"/>
  <c r="L12" i="8"/>
  <c r="I49" i="8"/>
  <c r="I50" i="8"/>
  <c r="I51" i="8"/>
  <c r="I52" i="8"/>
  <c r="I53" i="8"/>
  <c r="I54" i="8"/>
  <c r="I55" i="8"/>
  <c r="I56" i="8"/>
  <c r="I57" i="8"/>
  <c r="I58" i="8"/>
  <c r="I59" i="8"/>
  <c r="I60" i="8"/>
  <c r="K49" i="8"/>
  <c r="K50" i="8"/>
  <c r="K51" i="8"/>
  <c r="K52" i="8"/>
  <c r="K53" i="8"/>
  <c r="K54" i="8"/>
  <c r="K55" i="8"/>
  <c r="K56" i="8"/>
  <c r="K57" i="8"/>
  <c r="K58" i="8"/>
  <c r="K59" i="8"/>
  <c r="K60" i="8"/>
  <c r="J49" i="8"/>
  <c r="J50" i="8"/>
  <c r="J51" i="8"/>
  <c r="J52" i="8"/>
  <c r="J53" i="8"/>
  <c r="J54" i="8"/>
  <c r="J55" i="8"/>
  <c r="J56" i="8"/>
  <c r="J57" i="8"/>
  <c r="J58" i="8"/>
  <c r="J59" i="8"/>
  <c r="J60" i="8"/>
  <c r="L49" i="8"/>
  <c r="L50" i="8"/>
  <c r="L51" i="8"/>
  <c r="L52" i="8"/>
  <c r="L53" i="8"/>
  <c r="L54" i="8"/>
  <c r="L55" i="8"/>
  <c r="L56" i="8"/>
  <c r="L57" i="8"/>
  <c r="L58" i="8"/>
  <c r="L59" i="8"/>
  <c r="L60" i="8"/>
  <c r="I75" i="8"/>
  <c r="I13" i="8"/>
  <c r="I14" i="8"/>
  <c r="I15" i="8"/>
  <c r="I16" i="8"/>
  <c r="I17" i="8"/>
  <c r="I18" i="8"/>
  <c r="I19" i="8"/>
  <c r="I20" i="8"/>
  <c r="I21" i="8"/>
  <c r="I22" i="8"/>
  <c r="I23" i="8"/>
  <c r="I24" i="8"/>
  <c r="L13" i="8"/>
  <c r="L14" i="8"/>
  <c r="L15" i="8"/>
  <c r="L16" i="8"/>
  <c r="L17" i="8"/>
  <c r="L18" i="8"/>
  <c r="L19" i="8"/>
  <c r="L20" i="8"/>
  <c r="L21" i="8"/>
  <c r="L22" i="8"/>
  <c r="L23" i="8"/>
  <c r="L24" i="8"/>
  <c r="I61" i="8"/>
  <c r="I62" i="8"/>
  <c r="I63" i="8"/>
  <c r="I64" i="8"/>
  <c r="I65" i="8"/>
  <c r="I66" i="8"/>
  <c r="I67" i="8"/>
  <c r="I68" i="8"/>
  <c r="I69" i="8"/>
  <c r="I70" i="8"/>
  <c r="I71" i="8"/>
  <c r="I72" i="8"/>
  <c r="J61" i="8"/>
  <c r="J62" i="8"/>
  <c r="J63" i="8"/>
  <c r="J64" i="8"/>
  <c r="J65" i="8"/>
  <c r="J66" i="8"/>
  <c r="J67" i="8"/>
  <c r="J68" i="8"/>
  <c r="J69" i="8"/>
  <c r="J70" i="8"/>
  <c r="J71" i="8"/>
  <c r="J72" i="8"/>
  <c r="L61" i="8"/>
  <c r="L62" i="8"/>
  <c r="L63" i="8"/>
  <c r="L64" i="8"/>
  <c r="L65" i="8"/>
  <c r="L66" i="8"/>
  <c r="L67" i="8"/>
  <c r="L68" i="8"/>
  <c r="L69" i="8"/>
  <c r="L70" i="8"/>
  <c r="L71" i="8"/>
  <c r="L72" i="8"/>
  <c r="I37" i="8"/>
  <c r="I38" i="8"/>
  <c r="I39" i="8"/>
  <c r="I40" i="8"/>
  <c r="I41" i="8"/>
  <c r="I42" i="8"/>
  <c r="I43" i="8"/>
  <c r="I44" i="8"/>
  <c r="I45" i="8"/>
  <c r="I46" i="8"/>
  <c r="I47" i="8"/>
  <c r="I48" i="8"/>
  <c r="K37" i="8"/>
  <c r="K38" i="8"/>
  <c r="K39" i="8"/>
  <c r="K40" i="8"/>
  <c r="K41" i="8"/>
  <c r="K42" i="8"/>
  <c r="K43" i="8"/>
  <c r="K44" i="8"/>
  <c r="K45" i="8"/>
  <c r="K46" i="8"/>
  <c r="K47" i="8"/>
  <c r="K48" i="8"/>
  <c r="J37" i="8"/>
  <c r="J38" i="8"/>
  <c r="J39" i="8"/>
  <c r="J40" i="8"/>
  <c r="J41" i="8"/>
  <c r="J42" i="8"/>
  <c r="J43" i="8"/>
  <c r="J44" i="8"/>
  <c r="J45" i="8"/>
  <c r="J46" i="8"/>
  <c r="J47" i="8"/>
  <c r="J48" i="8"/>
  <c r="L37" i="8"/>
  <c r="L38" i="8"/>
  <c r="L39" i="8"/>
  <c r="L40" i="8"/>
  <c r="L41" i="8"/>
  <c r="L42" i="8"/>
  <c r="L43" i="8"/>
  <c r="L44" i="8"/>
  <c r="L45" i="8"/>
  <c r="L46" i="8"/>
  <c r="L47" i="8"/>
  <c r="L48" i="8"/>
  <c r="J75" i="8"/>
  <c r="K61" i="8"/>
  <c r="K62" i="8"/>
  <c r="K63" i="8"/>
  <c r="K64" i="8"/>
  <c r="K65" i="8"/>
  <c r="K66" i="8"/>
  <c r="K67" i="8"/>
  <c r="K68" i="8"/>
  <c r="K69" i="8"/>
  <c r="K70" i="8"/>
  <c r="K71" i="8"/>
  <c r="K72" i="8"/>
  <c r="I76" i="8"/>
  <c r="L76" i="8"/>
  <c r="K76" i="8"/>
  <c r="J76" i="8"/>
  <c r="I25" i="8"/>
  <c r="I26" i="8"/>
  <c r="I27" i="8"/>
  <c r="I28" i="8"/>
  <c r="I29" i="8"/>
  <c r="I30" i="8"/>
  <c r="I31" i="8"/>
  <c r="I32" i="8"/>
  <c r="I33" i="8"/>
  <c r="I34" i="8"/>
  <c r="I35" i="8"/>
  <c r="I36" i="8"/>
  <c r="K25" i="8"/>
  <c r="K26" i="8"/>
  <c r="K27" i="8"/>
  <c r="K28" i="8"/>
  <c r="K29" i="8"/>
  <c r="K30" i="8"/>
  <c r="K31" i="8"/>
  <c r="K32" i="8"/>
  <c r="K33" i="8"/>
  <c r="K34" i="8"/>
  <c r="K35" i="8"/>
  <c r="K36" i="8"/>
  <c r="J25" i="8"/>
  <c r="J26" i="8"/>
  <c r="J27" i="8"/>
  <c r="J28" i="8"/>
  <c r="J29" i="8"/>
  <c r="J30" i="8"/>
  <c r="J31" i="8"/>
  <c r="J32" i="8"/>
  <c r="J33" i="8"/>
  <c r="J34" i="8"/>
  <c r="J35" i="8"/>
  <c r="J36" i="8"/>
  <c r="L25" i="8"/>
  <c r="L26" i="8"/>
  <c r="L27" i="8"/>
  <c r="L28" i="8"/>
  <c r="L29" i="8"/>
  <c r="L30" i="8"/>
  <c r="L31" i="8"/>
  <c r="L32" i="8"/>
  <c r="L33" i="8"/>
  <c r="L34" i="8"/>
  <c r="L35" i="8"/>
  <c r="L36" i="8"/>
  <c r="K75" i="8"/>
  <c r="B2" i="5"/>
  <c r="B2" i="4"/>
  <c r="AC78" i="8" l="1"/>
  <c r="F881" i="8"/>
  <c r="F872" i="8"/>
  <c r="F871" i="8"/>
  <c r="F875" i="8"/>
  <c r="F876" i="8"/>
  <c r="F880" i="8"/>
  <c r="F874" i="8"/>
  <c r="F873" i="8"/>
  <c r="F879" i="8"/>
  <c r="F882" i="8"/>
  <c r="F878" i="8"/>
  <c r="F877" i="8"/>
  <c r="Q48" i="8"/>
  <c r="R48" i="8" s="1"/>
  <c r="M48" i="8"/>
  <c r="N48" i="8" s="1"/>
  <c r="Q60" i="8"/>
  <c r="R60" i="8" s="1"/>
  <c r="M60" i="8"/>
  <c r="N60" i="8" s="1"/>
  <c r="Q29" i="8"/>
  <c r="R29" i="8" s="1"/>
  <c r="M29" i="8"/>
  <c r="N29" i="8" s="1"/>
  <c r="Q46" i="8"/>
  <c r="R46" i="8" s="1"/>
  <c r="M46" i="8"/>
  <c r="N46" i="8" s="1"/>
  <c r="Q69" i="8"/>
  <c r="R69" i="8" s="1"/>
  <c r="M69" i="8"/>
  <c r="N69" i="8" s="1"/>
  <c r="Q21" i="8"/>
  <c r="R21" i="8" s="1"/>
  <c r="M21" i="8"/>
  <c r="N21" i="8" s="1"/>
  <c r="M10" i="8"/>
  <c r="N10" i="8" s="1"/>
  <c r="Q10" i="8"/>
  <c r="R10" i="8" s="1"/>
  <c r="Q27" i="8"/>
  <c r="R27" i="8" s="1"/>
  <c r="M27" i="8"/>
  <c r="N27" i="8" s="1"/>
  <c r="Q44" i="8"/>
  <c r="R44" i="8" s="1"/>
  <c r="M44" i="8"/>
  <c r="N44" i="8" s="1"/>
  <c r="Q68" i="8"/>
  <c r="R68" i="8" s="1"/>
  <c r="M68" i="8"/>
  <c r="N68" i="8" s="1"/>
  <c r="Q20" i="8"/>
  <c r="R20" i="8" s="1"/>
  <c r="M20" i="8"/>
  <c r="N20" i="8" s="1"/>
  <c r="Q57" i="8"/>
  <c r="R57" i="8" s="1"/>
  <c r="M57" i="8"/>
  <c r="N57" i="8" s="1"/>
  <c r="Q9" i="8"/>
  <c r="R9" i="8" s="1"/>
  <c r="M9" i="8"/>
  <c r="N9" i="8" s="1"/>
  <c r="Q73" i="8"/>
  <c r="R73" i="8" s="1"/>
  <c r="M73" i="8"/>
  <c r="N73" i="8" s="1"/>
  <c r="Q26" i="8"/>
  <c r="R26" i="8" s="1"/>
  <c r="M26" i="8"/>
  <c r="N26" i="8" s="1"/>
  <c r="Q43" i="8"/>
  <c r="R43" i="8" s="1"/>
  <c r="M43" i="8"/>
  <c r="N43" i="8" s="1"/>
  <c r="Q67" i="8"/>
  <c r="R67" i="8" s="1"/>
  <c r="M67" i="8"/>
  <c r="N67" i="8" s="1"/>
  <c r="Q19" i="8"/>
  <c r="R19" i="8" s="1"/>
  <c r="M19" i="8"/>
  <c r="N19" i="8" s="1"/>
  <c r="Q56" i="8"/>
  <c r="R56" i="8" s="1"/>
  <c r="M56" i="8"/>
  <c r="N56" i="8" s="1"/>
  <c r="Q8" i="8"/>
  <c r="R8" i="8" s="1"/>
  <c r="M8" i="8"/>
  <c r="N8" i="8" s="1"/>
  <c r="Q33" i="8"/>
  <c r="R33" i="8" s="1"/>
  <c r="M33" i="8"/>
  <c r="N33" i="8" s="1"/>
  <c r="Q76" i="8"/>
  <c r="R76" i="8" s="1"/>
  <c r="M76" i="8"/>
  <c r="N76" i="8" s="1"/>
  <c r="Q38" i="8"/>
  <c r="R38" i="8" s="1"/>
  <c r="M38" i="8"/>
  <c r="N38" i="8" s="1"/>
  <c r="M14" i="8"/>
  <c r="N14" i="8" s="1"/>
  <c r="Q14" i="8"/>
  <c r="R14" i="8" s="1"/>
  <c r="M51" i="8"/>
  <c r="N51" i="8" s="1"/>
  <c r="Q51" i="8"/>
  <c r="R51" i="8" s="1"/>
  <c r="Q32" i="8"/>
  <c r="R32" i="8" s="1"/>
  <c r="M32" i="8"/>
  <c r="N32" i="8" s="1"/>
  <c r="Q36" i="8"/>
  <c r="R36" i="8" s="1"/>
  <c r="M36" i="8"/>
  <c r="N36" i="8" s="1"/>
  <c r="Q41" i="8"/>
  <c r="R41" i="8" s="1"/>
  <c r="M41" i="8"/>
  <c r="N41" i="8" s="1"/>
  <c r="Q65" i="8"/>
  <c r="R65" i="8" s="1"/>
  <c r="M65" i="8"/>
  <c r="N65" i="8" s="1"/>
  <c r="M17" i="8"/>
  <c r="N17" i="8" s="1"/>
  <c r="Q17" i="8"/>
  <c r="R17" i="8" s="1"/>
  <c r="Q54" i="8"/>
  <c r="R54" i="8" s="1"/>
  <c r="M54" i="8"/>
  <c r="N54" i="8" s="1"/>
  <c r="E79" i="8"/>
  <c r="H78" i="8"/>
  <c r="Q50" i="8"/>
  <c r="R50" i="8" s="1"/>
  <c r="M50" i="8"/>
  <c r="N50" i="8" s="1"/>
  <c r="M72" i="8"/>
  <c r="N72" i="8" s="1"/>
  <c r="Q72" i="8"/>
  <c r="R72" i="8" s="1"/>
  <c r="M75" i="8"/>
  <c r="N75" i="8" s="1"/>
  <c r="Q75" i="8"/>
  <c r="R75" i="8" s="1"/>
  <c r="Q49" i="8"/>
  <c r="R49" i="8" s="1"/>
  <c r="M49" i="8"/>
  <c r="N49" i="8" s="1"/>
  <c r="Q47" i="8"/>
  <c r="R47" i="8" s="1"/>
  <c r="M47" i="8"/>
  <c r="N47" i="8" s="1"/>
  <c r="Q70" i="8"/>
  <c r="R70" i="8" s="1"/>
  <c r="M70" i="8"/>
  <c r="N70" i="8" s="1"/>
  <c r="Q22" i="8"/>
  <c r="R22" i="8" s="1"/>
  <c r="M22" i="8"/>
  <c r="N22" i="8" s="1"/>
  <c r="Q58" i="8"/>
  <c r="R58" i="8" s="1"/>
  <c r="M58" i="8"/>
  <c r="N58" i="8" s="1"/>
  <c r="Q66" i="8"/>
  <c r="R66" i="8" s="1"/>
  <c r="M66" i="8"/>
  <c r="N66" i="8" s="1"/>
  <c r="Q18" i="8"/>
  <c r="R18" i="8" s="1"/>
  <c r="M18" i="8"/>
  <c r="N18" i="8" s="1"/>
  <c r="Q35" i="8"/>
  <c r="R35" i="8" s="1"/>
  <c r="M35" i="8"/>
  <c r="N35" i="8" s="1"/>
  <c r="Q40" i="8"/>
  <c r="R40" i="8" s="1"/>
  <c r="M40" i="8"/>
  <c r="N40" i="8" s="1"/>
  <c r="Q64" i="8"/>
  <c r="R64" i="8" s="1"/>
  <c r="M64" i="8"/>
  <c r="N64" i="8" s="1"/>
  <c r="Q16" i="8"/>
  <c r="R16" i="8" s="1"/>
  <c r="M16" i="8"/>
  <c r="N16" i="8" s="1"/>
  <c r="Q53" i="8"/>
  <c r="R53" i="8" s="1"/>
  <c r="M53" i="8"/>
  <c r="N53" i="8" s="1"/>
  <c r="K77" i="8"/>
  <c r="J77" i="8"/>
  <c r="I77" i="8"/>
  <c r="L77" i="8"/>
  <c r="Q62" i="8"/>
  <c r="R62" i="8" s="1"/>
  <c r="M62" i="8"/>
  <c r="N62" i="8" s="1"/>
  <c r="Q37" i="8"/>
  <c r="R37" i="8" s="1"/>
  <c r="M37" i="8"/>
  <c r="N37" i="8" s="1"/>
  <c r="Q61" i="8"/>
  <c r="R61" i="8" s="1"/>
  <c r="M61" i="8"/>
  <c r="N61" i="8" s="1"/>
  <c r="Q13" i="8"/>
  <c r="R13" i="8" s="1"/>
  <c r="M13" i="8"/>
  <c r="N13" i="8" s="1"/>
  <c r="Q31" i="8"/>
  <c r="R31" i="8" s="1"/>
  <c r="M31" i="8"/>
  <c r="N31" i="8" s="1"/>
  <c r="Q24" i="8"/>
  <c r="R24" i="8" s="1"/>
  <c r="M24" i="8"/>
  <c r="N24" i="8" s="1"/>
  <c r="Q30" i="8"/>
  <c r="R30" i="8" s="1"/>
  <c r="M30" i="8"/>
  <c r="N30" i="8" s="1"/>
  <c r="Q71" i="8"/>
  <c r="R71" i="8" s="1"/>
  <c r="M71" i="8"/>
  <c r="N71" i="8" s="1"/>
  <c r="Q23" i="8"/>
  <c r="R23" i="8" s="1"/>
  <c r="M23" i="8"/>
  <c r="N23" i="8" s="1"/>
  <c r="Q12" i="8"/>
  <c r="R12" i="8" s="1"/>
  <c r="M12" i="8"/>
  <c r="N12" i="8" s="1"/>
  <c r="Q59" i="8"/>
  <c r="R59" i="8" s="1"/>
  <c r="M59" i="8"/>
  <c r="N59" i="8" s="1"/>
  <c r="M11" i="8"/>
  <c r="N11" i="8" s="1"/>
  <c r="Q11" i="8"/>
  <c r="R11" i="8" s="1"/>
  <c r="Q28" i="8"/>
  <c r="R28" i="8" s="1"/>
  <c r="M28" i="8"/>
  <c r="N28" i="8" s="1"/>
  <c r="Q45" i="8"/>
  <c r="R45" i="8" s="1"/>
  <c r="M45" i="8"/>
  <c r="N45" i="8" s="1"/>
  <c r="Q74" i="8"/>
  <c r="R74" i="8" s="1"/>
  <c r="M74" i="8"/>
  <c r="N74" i="8" s="1"/>
  <c r="Q25" i="8"/>
  <c r="R25" i="8" s="1"/>
  <c r="M25" i="8"/>
  <c r="N25" i="8" s="1"/>
  <c r="Q42" i="8"/>
  <c r="R42" i="8" s="1"/>
  <c r="M42" i="8"/>
  <c r="N42" i="8" s="1"/>
  <c r="M55" i="8"/>
  <c r="N55" i="8" s="1"/>
  <c r="Q55" i="8"/>
  <c r="R55" i="8" s="1"/>
  <c r="Q7" i="8"/>
  <c r="S7" i="8" s="1"/>
  <c r="M7" i="8"/>
  <c r="O7" i="8" s="1"/>
  <c r="Q34" i="8"/>
  <c r="R34" i="8" s="1"/>
  <c r="M34" i="8"/>
  <c r="N34" i="8" s="1"/>
  <c r="Q39" i="8"/>
  <c r="R39" i="8" s="1"/>
  <c r="M39" i="8"/>
  <c r="N39" i="8" s="1"/>
  <c r="Q63" i="8"/>
  <c r="R63" i="8" s="1"/>
  <c r="M63" i="8"/>
  <c r="N63" i="8" s="1"/>
  <c r="Q15" i="8"/>
  <c r="R15" i="8" s="1"/>
  <c r="M15" i="8"/>
  <c r="N15" i="8" s="1"/>
  <c r="Q52" i="8"/>
  <c r="R52" i="8" s="1"/>
  <c r="M52" i="8"/>
  <c r="N52" i="8" s="1"/>
  <c r="B33" i="4"/>
  <c r="B36" i="4"/>
  <c r="AC79" i="8" l="1"/>
  <c r="S8" i="8"/>
  <c r="P7" i="8"/>
  <c r="O8" i="8"/>
  <c r="O9" i="8" s="1"/>
  <c r="O10" i="8" s="1"/>
  <c r="O11" i="8" s="1"/>
  <c r="O12" i="8" s="1"/>
  <c r="O13" i="8" s="1"/>
  <c r="O14" i="8" s="1"/>
  <c r="O15" i="8" s="1"/>
  <c r="O16" i="8" s="1"/>
  <c r="O17" i="8" s="1"/>
  <c r="O18" i="8" s="1"/>
  <c r="O19" i="8" s="1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67" i="8" s="1"/>
  <c r="O68" i="8" s="1"/>
  <c r="O69" i="8" s="1"/>
  <c r="O70" i="8" s="1"/>
  <c r="O71" i="8" s="1"/>
  <c r="O72" i="8" s="1"/>
  <c r="O73" i="8" s="1"/>
  <c r="O74" i="8" s="1"/>
  <c r="O75" i="8" s="1"/>
  <c r="O76" i="8" s="1"/>
  <c r="F889" i="8"/>
  <c r="F885" i="8"/>
  <c r="F886" i="8"/>
  <c r="F883" i="8"/>
  <c r="F884" i="8"/>
  <c r="F887" i="8"/>
  <c r="F894" i="8"/>
  <c r="F892" i="8"/>
  <c r="F890" i="8"/>
  <c r="F891" i="8"/>
  <c r="F888" i="8"/>
  <c r="F893" i="8"/>
  <c r="L78" i="8"/>
  <c r="I78" i="8"/>
  <c r="K78" i="8"/>
  <c r="J78" i="8"/>
  <c r="M77" i="8"/>
  <c r="N77" i="8" s="1"/>
  <c r="Q77" i="8"/>
  <c r="R77" i="8" s="1"/>
  <c r="E80" i="8"/>
  <c r="H79" i="8"/>
  <c r="N7" i="8"/>
  <c r="R7" i="8"/>
  <c r="S9" i="8" l="1"/>
  <c r="AC80" i="8"/>
  <c r="O77" i="8"/>
  <c r="F895" i="8"/>
  <c r="F904" i="8"/>
  <c r="F906" i="8"/>
  <c r="F899" i="8"/>
  <c r="F905" i="8"/>
  <c r="F900" i="8"/>
  <c r="F898" i="8"/>
  <c r="F903" i="8"/>
  <c r="F897" i="8"/>
  <c r="F902" i="8"/>
  <c r="F896" i="8"/>
  <c r="F901" i="8"/>
  <c r="T7" i="8"/>
  <c r="T8" i="8"/>
  <c r="K79" i="8"/>
  <c r="L79" i="8"/>
  <c r="J79" i="8"/>
  <c r="I79" i="8"/>
  <c r="E81" i="8"/>
  <c r="H80" i="8"/>
  <c r="M78" i="8"/>
  <c r="N78" i="8" s="1"/>
  <c r="Q78" i="8"/>
  <c r="R78" i="8" s="1"/>
  <c r="S10" i="8" l="1"/>
  <c r="AC81" i="8"/>
  <c r="O78" i="8"/>
  <c r="F910" i="8"/>
  <c r="F912" i="8"/>
  <c r="F908" i="8"/>
  <c r="F913" i="8"/>
  <c r="F911" i="8"/>
  <c r="F909" i="8"/>
  <c r="F907" i="8"/>
  <c r="J80" i="8"/>
  <c r="I80" i="8"/>
  <c r="L80" i="8"/>
  <c r="K80" i="8"/>
  <c r="E82" i="8"/>
  <c r="H81" i="8"/>
  <c r="Q79" i="8"/>
  <c r="R79" i="8" s="1"/>
  <c r="M79" i="8"/>
  <c r="N79" i="8" s="1"/>
  <c r="P8" i="8"/>
  <c r="T9" i="8"/>
  <c r="S11" i="8" l="1"/>
  <c r="AC82" i="8"/>
  <c r="O79" i="8"/>
  <c r="P10" i="8"/>
  <c r="P9" i="8"/>
  <c r="L81" i="8"/>
  <c r="J81" i="8"/>
  <c r="I81" i="8"/>
  <c r="K81" i="8"/>
  <c r="H82" i="8"/>
  <c r="E83" i="8"/>
  <c r="T10" i="8"/>
  <c r="Q80" i="8"/>
  <c r="R80" i="8" s="1"/>
  <c r="M80" i="8"/>
  <c r="N80" i="8" s="1"/>
  <c r="S12" i="8" l="1"/>
  <c r="AC83" i="8"/>
  <c r="O80" i="8"/>
  <c r="H83" i="8"/>
  <c r="E84" i="8"/>
  <c r="I82" i="8"/>
  <c r="L82" i="8"/>
  <c r="J82" i="8"/>
  <c r="K82" i="8"/>
  <c r="M81" i="8"/>
  <c r="N81" i="8" s="1"/>
  <c r="Q81" i="8"/>
  <c r="R81" i="8" s="1"/>
  <c r="T11" i="8"/>
  <c r="P11" i="8"/>
  <c r="S13" i="8" l="1"/>
  <c r="AC84" i="8"/>
  <c r="O81" i="8"/>
  <c r="E85" i="8"/>
  <c r="H84" i="8"/>
  <c r="Q82" i="8"/>
  <c r="R82" i="8" s="1"/>
  <c r="M82" i="8"/>
  <c r="N82" i="8" s="1"/>
  <c r="K83" i="8"/>
  <c r="J83" i="8"/>
  <c r="L83" i="8"/>
  <c r="I83" i="8"/>
  <c r="S14" i="8" l="1"/>
  <c r="AC85" i="8"/>
  <c r="O82" i="8"/>
  <c r="P13" i="8"/>
  <c r="T12" i="8"/>
  <c r="Q83" i="8"/>
  <c r="R83" i="8" s="1"/>
  <c r="M83" i="8"/>
  <c r="N83" i="8" s="1"/>
  <c r="E86" i="8"/>
  <c r="H85" i="8"/>
  <c r="P12" i="8"/>
  <c r="L84" i="8"/>
  <c r="I84" i="8"/>
  <c r="K84" i="8"/>
  <c r="J84" i="8"/>
  <c r="S15" i="8" l="1"/>
  <c r="AC86" i="8"/>
  <c r="O83" i="8"/>
  <c r="H86" i="8"/>
  <c r="E87" i="8"/>
  <c r="K85" i="8"/>
  <c r="J85" i="8"/>
  <c r="I85" i="8"/>
  <c r="L85" i="8"/>
  <c r="T14" i="8"/>
  <c r="M84" i="8"/>
  <c r="N84" i="8" s="1"/>
  <c r="Q84" i="8"/>
  <c r="R84" i="8" s="1"/>
  <c r="T13" i="8"/>
  <c r="S16" i="8" l="1"/>
  <c r="AC87" i="8"/>
  <c r="O84" i="8"/>
  <c r="M85" i="8"/>
  <c r="N85" i="8" s="1"/>
  <c r="Q85" i="8"/>
  <c r="R85" i="8" s="1"/>
  <c r="J86" i="8"/>
  <c r="L86" i="8"/>
  <c r="K86" i="8"/>
  <c r="I86" i="8"/>
  <c r="T15" i="8"/>
  <c r="P15" i="8"/>
  <c r="P14" i="8"/>
  <c r="E88" i="8"/>
  <c r="H87" i="8"/>
  <c r="S17" i="8" l="1"/>
  <c r="AC88" i="8"/>
  <c r="O85" i="8"/>
  <c r="Q86" i="8"/>
  <c r="R86" i="8" s="1"/>
  <c r="M86" i="8"/>
  <c r="N86" i="8" s="1"/>
  <c r="L87" i="8"/>
  <c r="I87" i="8"/>
  <c r="J87" i="8"/>
  <c r="K87" i="8"/>
  <c r="H88" i="8"/>
  <c r="E89" i="8"/>
  <c r="P16" i="8"/>
  <c r="T16" i="8"/>
  <c r="S18" i="8" l="1"/>
  <c r="AC89" i="8"/>
  <c r="O86" i="8"/>
  <c r="T17" i="8"/>
  <c r="E90" i="8"/>
  <c r="H89" i="8"/>
  <c r="Q87" i="8"/>
  <c r="R87" i="8" s="1"/>
  <c r="M87" i="8"/>
  <c r="N87" i="8" s="1"/>
  <c r="P17" i="8"/>
  <c r="I88" i="8"/>
  <c r="L88" i="8"/>
  <c r="K88" i="8"/>
  <c r="J88" i="8"/>
  <c r="S19" i="8" l="1"/>
  <c r="AC90" i="8"/>
  <c r="O87" i="8"/>
  <c r="P18" i="8"/>
  <c r="K89" i="8"/>
  <c r="J89" i="8"/>
  <c r="I89" i="8"/>
  <c r="L89" i="8"/>
  <c r="H90" i="8"/>
  <c r="E91" i="8"/>
  <c r="Q88" i="8"/>
  <c r="R88" i="8" s="1"/>
  <c r="M88" i="8"/>
  <c r="N88" i="8" s="1"/>
  <c r="T18" i="8"/>
  <c r="S20" i="8" l="1"/>
  <c r="AC91" i="8"/>
  <c r="O88" i="8"/>
  <c r="E92" i="8"/>
  <c r="H91" i="8"/>
  <c r="Q89" i="8"/>
  <c r="R89" i="8" s="1"/>
  <c r="M89" i="8"/>
  <c r="N89" i="8" s="1"/>
  <c r="L90" i="8"/>
  <c r="I90" i="8"/>
  <c r="J90" i="8"/>
  <c r="K90" i="8"/>
  <c r="P19" i="8"/>
  <c r="S21" i="8" l="1"/>
  <c r="AC92" i="8"/>
  <c r="O89" i="8"/>
  <c r="H92" i="8"/>
  <c r="E93" i="8"/>
  <c r="T19" i="8"/>
  <c r="M90" i="8"/>
  <c r="N90" i="8" s="1"/>
  <c r="Q90" i="8"/>
  <c r="R90" i="8" s="1"/>
  <c r="P20" i="8"/>
  <c r="K91" i="8"/>
  <c r="L91" i="8"/>
  <c r="J91" i="8"/>
  <c r="I91" i="8"/>
  <c r="S22" i="8" l="1"/>
  <c r="AC93" i="8"/>
  <c r="O90" i="8"/>
  <c r="P21" i="8"/>
  <c r="Q91" i="8"/>
  <c r="R91" i="8" s="1"/>
  <c r="M91" i="8"/>
  <c r="N91" i="8" s="1"/>
  <c r="T21" i="8"/>
  <c r="T20" i="8"/>
  <c r="J92" i="8"/>
  <c r="K92" i="8"/>
  <c r="I92" i="8"/>
  <c r="L92" i="8"/>
  <c r="E94" i="8"/>
  <c r="H93" i="8"/>
  <c r="S23" i="8" l="1"/>
  <c r="AC94" i="8"/>
  <c r="O91" i="8"/>
  <c r="Q92" i="8"/>
  <c r="R92" i="8" s="1"/>
  <c r="M92" i="8"/>
  <c r="N92" i="8" s="1"/>
  <c r="L93" i="8"/>
  <c r="K93" i="8"/>
  <c r="J93" i="8"/>
  <c r="I93" i="8"/>
  <c r="H94" i="8"/>
  <c r="E95" i="8"/>
  <c r="S24" i="8" l="1"/>
  <c r="AC95" i="8"/>
  <c r="O92" i="8"/>
  <c r="H95" i="8"/>
  <c r="E96" i="8"/>
  <c r="I94" i="8"/>
  <c r="L94" i="8"/>
  <c r="K94" i="8"/>
  <c r="J94" i="8"/>
  <c r="M93" i="8"/>
  <c r="N93" i="8" s="1"/>
  <c r="Q93" i="8"/>
  <c r="R93" i="8" s="1"/>
  <c r="T23" i="8"/>
  <c r="T22" i="8"/>
  <c r="P23" i="8"/>
  <c r="P22" i="8"/>
  <c r="S25" i="8" l="1"/>
  <c r="AC96" i="8"/>
  <c r="O93" i="8"/>
  <c r="Q94" i="8"/>
  <c r="R94" i="8" s="1"/>
  <c r="M94" i="8"/>
  <c r="N94" i="8" s="1"/>
  <c r="P24" i="8"/>
  <c r="E97" i="8"/>
  <c r="H96" i="8"/>
  <c r="K95" i="8"/>
  <c r="J95" i="8"/>
  <c r="L95" i="8"/>
  <c r="I95" i="8"/>
  <c r="T24" i="8"/>
  <c r="S26" i="8" l="1"/>
  <c r="AC97" i="8"/>
  <c r="O94" i="8"/>
  <c r="L96" i="8"/>
  <c r="I96" i="8"/>
  <c r="K96" i="8"/>
  <c r="J96" i="8"/>
  <c r="Q95" i="8"/>
  <c r="R95" i="8" s="1"/>
  <c r="M95" i="8"/>
  <c r="N95" i="8" s="1"/>
  <c r="E98" i="8"/>
  <c r="H97" i="8"/>
  <c r="S27" i="8" l="1"/>
  <c r="AC98" i="8"/>
  <c r="O95" i="8"/>
  <c r="K97" i="8"/>
  <c r="I97" i="8"/>
  <c r="J97" i="8"/>
  <c r="L97" i="8"/>
  <c r="E99" i="8"/>
  <c r="H98" i="8"/>
  <c r="P25" i="8"/>
  <c r="T25" i="8"/>
  <c r="M96" i="8"/>
  <c r="N96" i="8" s="1"/>
  <c r="Q96" i="8"/>
  <c r="R96" i="8" s="1"/>
  <c r="S28" i="8" l="1"/>
  <c r="AC99" i="8"/>
  <c r="O96" i="8"/>
  <c r="E100" i="8"/>
  <c r="H99" i="8"/>
  <c r="Q97" i="8"/>
  <c r="R97" i="8" s="1"/>
  <c r="M97" i="8"/>
  <c r="N97" i="8" s="1"/>
  <c r="P27" i="8"/>
  <c r="T26" i="8"/>
  <c r="J98" i="8"/>
  <c r="L98" i="8"/>
  <c r="I98" i="8"/>
  <c r="K98" i="8"/>
  <c r="P26" i="8"/>
  <c r="S29" i="8" l="1"/>
  <c r="AC100" i="8"/>
  <c r="O97" i="8"/>
  <c r="H100" i="8"/>
  <c r="E101" i="8"/>
  <c r="P28" i="8"/>
  <c r="T27" i="8"/>
  <c r="Q98" i="8"/>
  <c r="R98" i="8" s="1"/>
  <c r="M98" i="8"/>
  <c r="N98" i="8" s="1"/>
  <c r="L99" i="8"/>
  <c r="K99" i="8"/>
  <c r="J99" i="8"/>
  <c r="I99" i="8"/>
  <c r="S30" i="8" l="1"/>
  <c r="AC101" i="8"/>
  <c r="O98" i="8"/>
  <c r="T29" i="8"/>
  <c r="T28" i="8"/>
  <c r="P29" i="8"/>
  <c r="M99" i="8"/>
  <c r="N99" i="8" s="1"/>
  <c r="Q99" i="8"/>
  <c r="R99" i="8" s="1"/>
  <c r="E102" i="8"/>
  <c r="H101" i="8"/>
  <c r="I100" i="8"/>
  <c r="K100" i="8"/>
  <c r="L100" i="8"/>
  <c r="J100" i="8"/>
  <c r="S31" i="8" l="1"/>
  <c r="AC102" i="8"/>
  <c r="O99" i="8"/>
  <c r="Q100" i="8"/>
  <c r="R100" i="8" s="1"/>
  <c r="M100" i="8"/>
  <c r="N100" i="8" s="1"/>
  <c r="E103" i="8"/>
  <c r="H102" i="8"/>
  <c r="K101" i="8"/>
  <c r="J101" i="8"/>
  <c r="L101" i="8"/>
  <c r="I101" i="8"/>
  <c r="S32" i="8" l="1"/>
  <c r="AC103" i="8"/>
  <c r="O100" i="8"/>
  <c r="T30" i="8"/>
  <c r="L102" i="8"/>
  <c r="I102" i="8"/>
  <c r="K102" i="8"/>
  <c r="J102" i="8"/>
  <c r="E104" i="8"/>
  <c r="H103" i="8"/>
  <c r="P30" i="8"/>
  <c r="Q101" i="8"/>
  <c r="R101" i="8" s="1"/>
  <c r="M101" i="8"/>
  <c r="N101" i="8" s="1"/>
  <c r="S33" i="8" l="1"/>
  <c r="AC104" i="8"/>
  <c r="O101" i="8"/>
  <c r="K103" i="8"/>
  <c r="I103" i="8"/>
  <c r="L103" i="8"/>
  <c r="J103" i="8"/>
  <c r="M102" i="8"/>
  <c r="N102" i="8" s="1"/>
  <c r="Q102" i="8"/>
  <c r="R102" i="8" s="1"/>
  <c r="T32" i="8"/>
  <c r="T31" i="8"/>
  <c r="H104" i="8"/>
  <c r="E105" i="8"/>
  <c r="P31" i="8"/>
  <c r="S34" i="8" l="1"/>
  <c r="AC105" i="8"/>
  <c r="O102" i="8"/>
  <c r="E106" i="8"/>
  <c r="H105" i="8"/>
  <c r="M103" i="8"/>
  <c r="N103" i="8" s="1"/>
  <c r="Q103" i="8"/>
  <c r="R103" i="8" s="1"/>
  <c r="J104" i="8"/>
  <c r="K104" i="8"/>
  <c r="I104" i="8"/>
  <c r="L104" i="8"/>
  <c r="P32" i="8"/>
  <c r="S35" i="8" l="1"/>
  <c r="AC106" i="8"/>
  <c r="O103" i="8"/>
  <c r="L105" i="8"/>
  <c r="K105" i="8"/>
  <c r="J105" i="8"/>
  <c r="I105" i="8"/>
  <c r="H106" i="8"/>
  <c r="E107" i="8"/>
  <c r="Q104" i="8"/>
  <c r="R104" i="8" s="1"/>
  <c r="M104" i="8"/>
  <c r="N104" i="8" s="1"/>
  <c r="T33" i="8"/>
  <c r="P33" i="8"/>
  <c r="S36" i="8" l="1"/>
  <c r="AC107" i="8"/>
  <c r="O104" i="8"/>
  <c r="Q105" i="8"/>
  <c r="R105" i="8" s="1"/>
  <c r="M105" i="8"/>
  <c r="N105" i="8" s="1"/>
  <c r="I106" i="8"/>
  <c r="J106" i="8"/>
  <c r="L106" i="8"/>
  <c r="K106" i="8"/>
  <c r="T35" i="8"/>
  <c r="T34" i="8"/>
  <c r="E108" i="8"/>
  <c r="H107" i="8"/>
  <c r="P35" i="8"/>
  <c r="P34" i="8"/>
  <c r="S37" i="8" l="1"/>
  <c r="AC108" i="8"/>
  <c r="O105" i="8"/>
  <c r="E109" i="8"/>
  <c r="H108" i="8"/>
  <c r="P36" i="8"/>
  <c r="Q106" i="8"/>
  <c r="R106" i="8" s="1"/>
  <c r="M106" i="8"/>
  <c r="N106" i="8" s="1"/>
  <c r="T36" i="8"/>
  <c r="K107" i="8"/>
  <c r="J107" i="8"/>
  <c r="I107" i="8"/>
  <c r="L107" i="8"/>
  <c r="S38" i="8" l="1"/>
  <c r="AC109" i="8"/>
  <c r="O106" i="8"/>
  <c r="E110" i="8"/>
  <c r="H109" i="8"/>
  <c r="P37" i="8"/>
  <c r="Q107" i="8"/>
  <c r="R107" i="8" s="1"/>
  <c r="M107" i="8"/>
  <c r="N107" i="8" s="1"/>
  <c r="L108" i="8"/>
  <c r="I108" i="8"/>
  <c r="J108" i="8"/>
  <c r="K108" i="8"/>
  <c r="S39" i="8" l="1"/>
  <c r="AC110" i="8"/>
  <c r="O107" i="8"/>
  <c r="M108" i="8"/>
  <c r="N108" i="8" s="1"/>
  <c r="Q108" i="8"/>
  <c r="R108" i="8" s="1"/>
  <c r="E111" i="8"/>
  <c r="H110" i="8"/>
  <c r="T38" i="8"/>
  <c r="T37" i="8"/>
  <c r="P38" i="8"/>
  <c r="K109" i="8"/>
  <c r="I109" i="8"/>
  <c r="J109" i="8"/>
  <c r="L109" i="8"/>
  <c r="S40" i="8" l="1"/>
  <c r="AC111" i="8"/>
  <c r="O108" i="8"/>
  <c r="E112" i="8"/>
  <c r="H111" i="8"/>
  <c r="P39" i="8"/>
  <c r="J110" i="8"/>
  <c r="K110" i="8"/>
  <c r="I110" i="8"/>
  <c r="L110" i="8"/>
  <c r="Q109" i="8"/>
  <c r="R109" i="8" s="1"/>
  <c r="M109" i="8"/>
  <c r="N109" i="8" s="1"/>
  <c r="S41" i="8" l="1"/>
  <c r="AC112" i="8"/>
  <c r="O109" i="8"/>
  <c r="H112" i="8"/>
  <c r="E113" i="8"/>
  <c r="T39" i="8"/>
  <c r="P40" i="8"/>
  <c r="Q110" i="8"/>
  <c r="R110" i="8" s="1"/>
  <c r="M110" i="8"/>
  <c r="N110" i="8" s="1"/>
  <c r="L111" i="8"/>
  <c r="I111" i="8"/>
  <c r="J111" i="8"/>
  <c r="K111" i="8"/>
  <c r="S42" i="8" l="1"/>
  <c r="AC113" i="8"/>
  <c r="O110" i="8"/>
  <c r="P41" i="8"/>
  <c r="T41" i="8"/>
  <c r="T40" i="8"/>
  <c r="M111" i="8"/>
  <c r="N111" i="8" s="1"/>
  <c r="Q111" i="8"/>
  <c r="R111" i="8" s="1"/>
  <c r="H113" i="8"/>
  <c r="E114" i="8"/>
  <c r="I112" i="8"/>
  <c r="L112" i="8"/>
  <c r="J112" i="8"/>
  <c r="K112" i="8"/>
  <c r="S43" i="8" l="1"/>
  <c r="AC114" i="8"/>
  <c r="O111" i="8"/>
  <c r="Q112" i="8"/>
  <c r="R112" i="8" s="1"/>
  <c r="M112" i="8"/>
  <c r="N112" i="8" s="1"/>
  <c r="H114" i="8"/>
  <c r="E115" i="8"/>
  <c r="P42" i="8"/>
  <c r="K113" i="8"/>
  <c r="J113" i="8"/>
  <c r="L113" i="8"/>
  <c r="I113" i="8"/>
  <c r="S44" i="8" l="1"/>
  <c r="AC115" i="8"/>
  <c r="O112" i="8"/>
  <c r="E116" i="8"/>
  <c r="H115" i="8"/>
  <c r="L114" i="8"/>
  <c r="I114" i="8"/>
  <c r="K114" i="8"/>
  <c r="J114" i="8"/>
  <c r="T42" i="8"/>
  <c r="M113" i="8"/>
  <c r="N113" i="8" s="1"/>
  <c r="Q113" i="8"/>
  <c r="R113" i="8" s="1"/>
  <c r="S45" i="8" l="1"/>
  <c r="AC116" i="8"/>
  <c r="O113" i="8"/>
  <c r="T44" i="8"/>
  <c r="T43" i="8"/>
  <c r="M114" i="8"/>
  <c r="N114" i="8" s="1"/>
  <c r="Q114" i="8"/>
  <c r="R114" i="8" s="1"/>
  <c r="K115" i="8"/>
  <c r="I115" i="8"/>
  <c r="L115" i="8"/>
  <c r="J115" i="8"/>
  <c r="H116" i="8"/>
  <c r="E117" i="8"/>
  <c r="P43" i="8"/>
  <c r="S46" i="8" l="1"/>
  <c r="AC117" i="8"/>
  <c r="O114" i="8"/>
  <c r="E118" i="8"/>
  <c r="H117" i="8"/>
  <c r="Q115" i="8"/>
  <c r="R115" i="8" s="1"/>
  <c r="M115" i="8"/>
  <c r="N115" i="8" s="1"/>
  <c r="J116" i="8"/>
  <c r="I116" i="8"/>
  <c r="K116" i="8"/>
  <c r="L116" i="8"/>
  <c r="P44" i="8"/>
  <c r="S47" i="8" l="1"/>
  <c r="AC118" i="8"/>
  <c r="O115" i="8"/>
  <c r="L117" i="8"/>
  <c r="K117" i="8"/>
  <c r="J117" i="8"/>
  <c r="I117" i="8"/>
  <c r="Q116" i="8"/>
  <c r="R116" i="8" s="1"/>
  <c r="M116" i="8"/>
  <c r="N116" i="8" s="1"/>
  <c r="H118" i="8"/>
  <c r="E119" i="8"/>
  <c r="T46" i="8"/>
  <c r="T45" i="8"/>
  <c r="P45" i="8"/>
  <c r="S48" i="8" l="1"/>
  <c r="AC119" i="8"/>
  <c r="O116" i="8"/>
  <c r="P46" i="8"/>
  <c r="Q117" i="8"/>
  <c r="R117" i="8" s="1"/>
  <c r="M117" i="8"/>
  <c r="N117" i="8" s="1"/>
  <c r="I118" i="8"/>
  <c r="L118" i="8"/>
  <c r="K118" i="8"/>
  <c r="J118" i="8"/>
  <c r="E120" i="8"/>
  <c r="H119" i="8"/>
  <c r="S49" i="8" l="1"/>
  <c r="AC120" i="8"/>
  <c r="O117" i="8"/>
  <c r="T48" i="8"/>
  <c r="T47" i="8"/>
  <c r="P48" i="8"/>
  <c r="Q118" i="8"/>
  <c r="R118" i="8" s="1"/>
  <c r="M118" i="8"/>
  <c r="N118" i="8" s="1"/>
  <c r="K119" i="8"/>
  <c r="J119" i="8"/>
  <c r="L119" i="8"/>
  <c r="I119" i="8"/>
  <c r="H120" i="8"/>
  <c r="E121" i="8"/>
  <c r="P47" i="8"/>
  <c r="S50" i="8" l="1"/>
  <c r="AC121" i="8"/>
  <c r="O118" i="8"/>
  <c r="M119" i="8"/>
  <c r="N119" i="8" s="1"/>
  <c r="Q119" i="8"/>
  <c r="R119" i="8" s="1"/>
  <c r="P49" i="8"/>
  <c r="L120" i="8"/>
  <c r="I120" i="8"/>
  <c r="K120" i="8"/>
  <c r="J120" i="8"/>
  <c r="E122" i="8"/>
  <c r="H121" i="8"/>
  <c r="T49" i="8"/>
  <c r="S51" i="8" l="1"/>
  <c r="AC122" i="8"/>
  <c r="O119" i="8"/>
  <c r="E123" i="8"/>
  <c r="H122" i="8"/>
  <c r="T50" i="8"/>
  <c r="P50" i="8"/>
  <c r="K121" i="8"/>
  <c r="L121" i="8"/>
  <c r="J121" i="8"/>
  <c r="I121" i="8"/>
  <c r="M120" i="8"/>
  <c r="N120" i="8" s="1"/>
  <c r="Q120" i="8"/>
  <c r="R120" i="8" s="1"/>
  <c r="S52" i="8" l="1"/>
  <c r="AC123" i="8"/>
  <c r="O120" i="8"/>
  <c r="P51" i="8"/>
  <c r="T51" i="8"/>
  <c r="E124" i="8"/>
  <c r="H123" i="8"/>
  <c r="M121" i="8"/>
  <c r="N121" i="8" s="1"/>
  <c r="Q121" i="8"/>
  <c r="R121" i="8" s="1"/>
  <c r="J122" i="8"/>
  <c r="K122" i="8"/>
  <c r="L122" i="8"/>
  <c r="I122" i="8"/>
  <c r="S53" i="8" l="1"/>
  <c r="AC124" i="8"/>
  <c r="O121" i="8"/>
  <c r="H124" i="8"/>
  <c r="E125" i="8"/>
  <c r="L123" i="8"/>
  <c r="K123" i="8"/>
  <c r="J123" i="8"/>
  <c r="I123" i="8"/>
  <c r="Q122" i="8"/>
  <c r="R122" i="8" s="1"/>
  <c r="M122" i="8"/>
  <c r="N122" i="8" s="1"/>
  <c r="P52" i="8"/>
  <c r="S54" i="8" l="1"/>
  <c r="AC125" i="8"/>
  <c r="O122" i="8"/>
  <c r="M123" i="8"/>
  <c r="N123" i="8" s="1"/>
  <c r="Q123" i="8"/>
  <c r="R123" i="8" s="1"/>
  <c r="T52" i="8"/>
  <c r="H125" i="8"/>
  <c r="E126" i="8"/>
  <c r="I124" i="8"/>
  <c r="J124" i="8"/>
  <c r="L124" i="8"/>
  <c r="K124" i="8"/>
  <c r="S55" i="8" l="1"/>
  <c r="AC126" i="8"/>
  <c r="O123" i="8"/>
  <c r="Q124" i="8"/>
  <c r="R124" i="8" s="1"/>
  <c r="M124" i="8"/>
  <c r="N124" i="8" s="1"/>
  <c r="E127" i="8"/>
  <c r="H126" i="8"/>
  <c r="K125" i="8"/>
  <c r="J125" i="8"/>
  <c r="I125" i="8"/>
  <c r="L125" i="8"/>
  <c r="T54" i="8"/>
  <c r="P54" i="8"/>
  <c r="T53" i="8"/>
  <c r="P53" i="8"/>
  <c r="S56" i="8" l="1"/>
  <c r="AC127" i="8"/>
  <c r="O124" i="8"/>
  <c r="Q125" i="8"/>
  <c r="R125" i="8" s="1"/>
  <c r="M125" i="8"/>
  <c r="N125" i="8" s="1"/>
  <c r="P55" i="8"/>
  <c r="H127" i="8"/>
  <c r="E128" i="8"/>
  <c r="L126" i="8"/>
  <c r="I126" i="8"/>
  <c r="K126" i="8"/>
  <c r="J126" i="8"/>
  <c r="S57" i="8" l="1"/>
  <c r="AC128" i="8"/>
  <c r="O125" i="8"/>
  <c r="E129" i="8"/>
  <c r="H128" i="8"/>
  <c r="T55" i="8"/>
  <c r="P56" i="8"/>
  <c r="M126" i="8"/>
  <c r="N126" i="8" s="1"/>
  <c r="Q126" i="8"/>
  <c r="R126" i="8" s="1"/>
  <c r="J127" i="8"/>
  <c r="L127" i="8"/>
  <c r="K127" i="8"/>
  <c r="I127" i="8"/>
  <c r="S58" i="8" l="1"/>
  <c r="AC129" i="8"/>
  <c r="O126" i="8"/>
  <c r="P57" i="8"/>
  <c r="M127" i="8"/>
  <c r="N127" i="8" s="1"/>
  <c r="Q127" i="8"/>
  <c r="R127" i="8" s="1"/>
  <c r="H129" i="8"/>
  <c r="E130" i="8"/>
  <c r="T56" i="8"/>
  <c r="I128" i="8"/>
  <c r="L128" i="8"/>
  <c r="K128" i="8"/>
  <c r="J128" i="8"/>
  <c r="S59" i="8" l="1"/>
  <c r="AC130" i="8"/>
  <c r="O127" i="8"/>
  <c r="J129" i="8"/>
  <c r="L129" i="8"/>
  <c r="K129" i="8"/>
  <c r="I129" i="8"/>
  <c r="E131" i="8"/>
  <c r="H130" i="8"/>
  <c r="T57" i="8"/>
  <c r="P58" i="8"/>
  <c r="Q128" i="8"/>
  <c r="R128" i="8" s="1"/>
  <c r="M128" i="8"/>
  <c r="N128" i="8" s="1"/>
  <c r="S60" i="8" l="1"/>
  <c r="AC131" i="8"/>
  <c r="O128" i="8"/>
  <c r="T59" i="8"/>
  <c r="T58" i="8"/>
  <c r="K130" i="8"/>
  <c r="I130" i="8"/>
  <c r="J130" i="8"/>
  <c r="L130" i="8"/>
  <c r="E132" i="8"/>
  <c r="H131" i="8"/>
  <c r="Q129" i="8"/>
  <c r="R129" i="8" s="1"/>
  <c r="M129" i="8"/>
  <c r="N129" i="8" s="1"/>
  <c r="S61" i="8" l="1"/>
  <c r="AC132" i="8"/>
  <c r="O129" i="8"/>
  <c r="H132" i="8"/>
  <c r="E133" i="8"/>
  <c r="Q130" i="8"/>
  <c r="R130" i="8" s="1"/>
  <c r="M130" i="8"/>
  <c r="N130" i="8" s="1"/>
  <c r="P60" i="8"/>
  <c r="L131" i="8"/>
  <c r="K131" i="8"/>
  <c r="J131" i="8"/>
  <c r="I131" i="8"/>
  <c r="P59" i="8"/>
  <c r="S62" i="8" l="1"/>
  <c r="AC133" i="8"/>
  <c r="O130" i="8"/>
  <c r="H133" i="8"/>
  <c r="E134" i="8"/>
  <c r="L132" i="8"/>
  <c r="K132" i="8"/>
  <c r="J132" i="8"/>
  <c r="I132" i="8"/>
  <c r="Q131" i="8"/>
  <c r="R131" i="8" s="1"/>
  <c r="M131" i="8"/>
  <c r="N131" i="8" s="1"/>
  <c r="T60" i="8"/>
  <c r="S63" i="8" l="1"/>
  <c r="AC134" i="8"/>
  <c r="O131" i="8"/>
  <c r="M132" i="8"/>
  <c r="N132" i="8" s="1"/>
  <c r="Q132" i="8"/>
  <c r="R132" i="8" s="1"/>
  <c r="T61" i="8"/>
  <c r="E135" i="8"/>
  <c r="H134" i="8"/>
  <c r="P62" i="8"/>
  <c r="I133" i="8"/>
  <c r="L133" i="8"/>
  <c r="K133" i="8"/>
  <c r="J133" i="8"/>
  <c r="P61" i="8"/>
  <c r="S64" i="8" l="1"/>
  <c r="AC135" i="8"/>
  <c r="O132" i="8"/>
  <c r="J134" i="8"/>
  <c r="I134" i="8"/>
  <c r="L134" i="8"/>
  <c r="K134" i="8"/>
  <c r="E136" i="8"/>
  <c r="H135" i="8"/>
  <c r="P63" i="8"/>
  <c r="T62" i="8"/>
  <c r="Q133" i="8"/>
  <c r="R133" i="8" s="1"/>
  <c r="M133" i="8"/>
  <c r="N133" i="8" s="1"/>
  <c r="S65" i="8" l="1"/>
  <c r="AC136" i="8"/>
  <c r="O133" i="8"/>
  <c r="T64" i="8"/>
  <c r="T63" i="8"/>
  <c r="P64" i="8"/>
  <c r="K135" i="8"/>
  <c r="J135" i="8"/>
  <c r="I135" i="8"/>
  <c r="L135" i="8"/>
  <c r="H136" i="8"/>
  <c r="E137" i="8"/>
  <c r="M134" i="8"/>
  <c r="N134" i="8" s="1"/>
  <c r="Q134" i="8"/>
  <c r="R134" i="8" s="1"/>
  <c r="S66" i="8" l="1"/>
  <c r="AC137" i="8"/>
  <c r="O134" i="8"/>
  <c r="H137" i="8"/>
  <c r="E138" i="8"/>
  <c r="L136" i="8"/>
  <c r="K136" i="8"/>
  <c r="I136" i="8"/>
  <c r="J136" i="8"/>
  <c r="M135" i="8"/>
  <c r="N135" i="8" s="1"/>
  <c r="Q135" i="8"/>
  <c r="R135" i="8" s="1"/>
  <c r="S67" i="8" l="1"/>
  <c r="AC138" i="8"/>
  <c r="O135" i="8"/>
  <c r="I137" i="8"/>
  <c r="L137" i="8"/>
  <c r="J137" i="8"/>
  <c r="K137" i="8"/>
  <c r="P66" i="8"/>
  <c r="P65" i="8"/>
  <c r="T65" i="8"/>
  <c r="Q136" i="8"/>
  <c r="R136" i="8" s="1"/>
  <c r="M136" i="8"/>
  <c r="N136" i="8" s="1"/>
  <c r="H138" i="8"/>
  <c r="E139" i="8"/>
  <c r="S68" i="8" l="1"/>
  <c r="AC139" i="8"/>
  <c r="O136" i="8"/>
  <c r="T66" i="8"/>
  <c r="H139" i="8"/>
  <c r="E140" i="8"/>
  <c r="M137" i="8"/>
  <c r="N137" i="8" s="1"/>
  <c r="Q137" i="8"/>
  <c r="R137" i="8" s="1"/>
  <c r="J138" i="8"/>
  <c r="I138" i="8"/>
  <c r="K138" i="8"/>
  <c r="L138" i="8"/>
  <c r="S69" i="8" l="1"/>
  <c r="AC140" i="8"/>
  <c r="O137" i="8"/>
  <c r="K139" i="8"/>
  <c r="J139" i="8"/>
  <c r="L139" i="8"/>
  <c r="I139" i="8"/>
  <c r="P68" i="8"/>
  <c r="T68" i="8"/>
  <c r="T67" i="8"/>
  <c r="E141" i="8"/>
  <c r="H140" i="8"/>
  <c r="Q138" i="8"/>
  <c r="R138" i="8" s="1"/>
  <c r="M138" i="8"/>
  <c r="N138" i="8" s="1"/>
  <c r="P67" i="8"/>
  <c r="S70" i="8" l="1"/>
  <c r="AC141" i="8"/>
  <c r="O138" i="8"/>
  <c r="L140" i="8"/>
  <c r="I140" i="8"/>
  <c r="K140" i="8"/>
  <c r="J140" i="8"/>
  <c r="E142" i="8"/>
  <c r="H141" i="8"/>
  <c r="T69" i="8"/>
  <c r="P69" i="8"/>
  <c r="Q139" i="8"/>
  <c r="R139" i="8" s="1"/>
  <c r="M139" i="8"/>
  <c r="N139" i="8" s="1"/>
  <c r="S71" i="8" l="1"/>
  <c r="AC142" i="8"/>
  <c r="O139" i="8"/>
  <c r="T70" i="8"/>
  <c r="J141" i="8"/>
  <c r="L141" i="8"/>
  <c r="I141" i="8"/>
  <c r="K141" i="8"/>
  <c r="M140" i="8"/>
  <c r="N140" i="8" s="1"/>
  <c r="Q140" i="8"/>
  <c r="R140" i="8" s="1"/>
  <c r="P70" i="8"/>
  <c r="E143" i="8"/>
  <c r="H142" i="8"/>
  <c r="S72" i="8" l="1"/>
  <c r="AC143" i="8"/>
  <c r="O140" i="8"/>
  <c r="K142" i="8"/>
  <c r="L142" i="8"/>
  <c r="J142" i="8"/>
  <c r="I142" i="8"/>
  <c r="Q141" i="8"/>
  <c r="R141" i="8" s="1"/>
  <c r="M141" i="8"/>
  <c r="N141" i="8" s="1"/>
  <c r="H143" i="8"/>
  <c r="E144" i="8"/>
  <c r="T71" i="8"/>
  <c r="S73" i="8" l="1"/>
  <c r="AC144" i="8"/>
  <c r="O141" i="8"/>
  <c r="P72" i="8"/>
  <c r="P71" i="8"/>
  <c r="Q142" i="8"/>
  <c r="R142" i="8" s="1"/>
  <c r="M142" i="8"/>
  <c r="N142" i="8" s="1"/>
  <c r="L143" i="8"/>
  <c r="I143" i="8"/>
  <c r="K143" i="8"/>
  <c r="J143" i="8"/>
  <c r="T72" i="8"/>
  <c r="H144" i="8"/>
  <c r="E145" i="8"/>
  <c r="S74" i="8" l="1"/>
  <c r="AC145" i="8"/>
  <c r="O142" i="8"/>
  <c r="Q143" i="8"/>
  <c r="R143" i="8" s="1"/>
  <c r="M143" i="8"/>
  <c r="N143" i="8" s="1"/>
  <c r="H145" i="8"/>
  <c r="E146" i="8"/>
  <c r="I144" i="8"/>
  <c r="L144" i="8"/>
  <c r="K144" i="8"/>
  <c r="J144" i="8"/>
  <c r="T73" i="8"/>
  <c r="P73" i="8"/>
  <c r="S75" i="8" l="1"/>
  <c r="AC146" i="8"/>
  <c r="O143" i="8"/>
  <c r="M144" i="8"/>
  <c r="N144" i="8" s="1"/>
  <c r="Q144" i="8"/>
  <c r="R144" i="8" s="1"/>
  <c r="I145" i="8"/>
  <c r="J145" i="8"/>
  <c r="L145" i="8"/>
  <c r="K145" i="8"/>
  <c r="H146" i="8"/>
  <c r="E147" i="8"/>
  <c r="S76" i="8" l="1"/>
  <c r="AC147" i="8"/>
  <c r="O144" i="8"/>
  <c r="E148" i="8"/>
  <c r="H147" i="8"/>
  <c r="J146" i="8"/>
  <c r="K146" i="8"/>
  <c r="I146" i="8"/>
  <c r="L146" i="8"/>
  <c r="Q145" i="8"/>
  <c r="R145" i="8" s="1"/>
  <c r="M145" i="8"/>
  <c r="N145" i="8" s="1"/>
  <c r="P75" i="8"/>
  <c r="P74" i="8"/>
  <c r="T75" i="8"/>
  <c r="T74" i="8"/>
  <c r="S77" i="8" l="1"/>
  <c r="AC148" i="8"/>
  <c r="O145" i="8"/>
  <c r="Q146" i="8"/>
  <c r="R146" i="8" s="1"/>
  <c r="M146" i="8"/>
  <c r="N146" i="8" s="1"/>
  <c r="H148" i="8"/>
  <c r="E149" i="8"/>
  <c r="K147" i="8"/>
  <c r="L147" i="8"/>
  <c r="J147" i="8"/>
  <c r="I147" i="8"/>
  <c r="S78" i="8" l="1"/>
  <c r="AC149" i="8"/>
  <c r="O146" i="8"/>
  <c r="P77" i="8"/>
  <c r="L148" i="8"/>
  <c r="K148" i="8"/>
  <c r="J148" i="8"/>
  <c r="I148" i="8"/>
  <c r="H149" i="8"/>
  <c r="E150" i="8"/>
  <c r="T77" i="8"/>
  <c r="T76" i="8"/>
  <c r="P76" i="8"/>
  <c r="M147" i="8"/>
  <c r="N147" i="8" s="1"/>
  <c r="Q147" i="8"/>
  <c r="R147" i="8" s="1"/>
  <c r="S79" i="8" l="1"/>
  <c r="AC150" i="8"/>
  <c r="O147" i="8"/>
  <c r="Q148" i="8"/>
  <c r="R148" i="8" s="1"/>
  <c r="M148" i="8"/>
  <c r="N148" i="8" s="1"/>
  <c r="T78" i="8"/>
  <c r="I149" i="8"/>
  <c r="L149" i="8"/>
  <c r="K149" i="8"/>
  <c r="J149" i="8"/>
  <c r="H150" i="8"/>
  <c r="E151" i="8"/>
  <c r="S80" i="8" l="1"/>
  <c r="AC151" i="8"/>
  <c r="O148" i="8"/>
  <c r="H151" i="8"/>
  <c r="E152" i="8"/>
  <c r="J150" i="8"/>
  <c r="I150" i="8"/>
  <c r="L150" i="8"/>
  <c r="K150" i="8"/>
  <c r="M149" i="8"/>
  <c r="N149" i="8" s="1"/>
  <c r="Q149" i="8"/>
  <c r="R149" i="8" s="1"/>
  <c r="P79" i="8"/>
  <c r="P78" i="8"/>
  <c r="S81" i="8" l="1"/>
  <c r="AC152" i="8"/>
  <c r="O149" i="8"/>
  <c r="P80" i="8"/>
  <c r="M150" i="8"/>
  <c r="N150" i="8" s="1"/>
  <c r="Q150" i="8"/>
  <c r="R150" i="8" s="1"/>
  <c r="T79" i="8"/>
  <c r="E153" i="8"/>
  <c r="H152" i="8"/>
  <c r="K151" i="8"/>
  <c r="J151" i="8"/>
  <c r="L151" i="8"/>
  <c r="I151" i="8"/>
  <c r="S82" i="8" l="1"/>
  <c r="AC153" i="8"/>
  <c r="O150" i="8"/>
  <c r="H153" i="8"/>
  <c r="E154" i="8"/>
  <c r="T81" i="8"/>
  <c r="T80" i="8"/>
  <c r="M151" i="8"/>
  <c r="N151" i="8" s="1"/>
  <c r="Q151" i="8"/>
  <c r="R151" i="8" s="1"/>
  <c r="L152" i="8"/>
  <c r="I152" i="8"/>
  <c r="K152" i="8"/>
  <c r="J152" i="8"/>
  <c r="P81" i="8"/>
  <c r="S83" i="8" l="1"/>
  <c r="AC154" i="8"/>
  <c r="O151" i="8"/>
  <c r="J153" i="8"/>
  <c r="L153" i="8"/>
  <c r="K153" i="8"/>
  <c r="I153" i="8"/>
  <c r="Q152" i="8"/>
  <c r="R152" i="8" s="1"/>
  <c r="M152" i="8"/>
  <c r="N152" i="8" s="1"/>
  <c r="P82" i="8"/>
  <c r="H154" i="8"/>
  <c r="E155" i="8"/>
  <c r="S84" i="8" l="1"/>
  <c r="AC155" i="8"/>
  <c r="O152" i="8"/>
  <c r="T82" i="8"/>
  <c r="Q153" i="8"/>
  <c r="R153" i="8" s="1"/>
  <c r="M153" i="8"/>
  <c r="N153" i="8" s="1"/>
  <c r="E156" i="8"/>
  <c r="H155" i="8"/>
  <c r="K154" i="8"/>
  <c r="I154" i="8"/>
  <c r="L154" i="8"/>
  <c r="J154" i="8"/>
  <c r="S85" i="8" l="1"/>
  <c r="AC156" i="8"/>
  <c r="O153" i="8"/>
  <c r="L155" i="8"/>
  <c r="J155" i="8"/>
  <c r="I155" i="8"/>
  <c r="K155" i="8"/>
  <c r="H156" i="8"/>
  <c r="E157" i="8"/>
  <c r="P84" i="8"/>
  <c r="P83" i="8"/>
  <c r="Q154" i="8"/>
  <c r="R154" i="8" s="1"/>
  <c r="M154" i="8"/>
  <c r="N154" i="8" s="1"/>
  <c r="T83" i="8"/>
  <c r="S86" i="8" l="1"/>
  <c r="AC157" i="8"/>
  <c r="O154" i="8"/>
  <c r="T85" i="8"/>
  <c r="E158" i="8"/>
  <c r="H157" i="8"/>
  <c r="K156" i="8"/>
  <c r="J156" i="8"/>
  <c r="I156" i="8"/>
  <c r="L156" i="8"/>
  <c r="T84" i="8"/>
  <c r="P85" i="8"/>
  <c r="Q155" i="8"/>
  <c r="R155" i="8" s="1"/>
  <c r="M155" i="8"/>
  <c r="N155" i="8" s="1"/>
  <c r="S87" i="8" l="1"/>
  <c r="AC158" i="8"/>
  <c r="O155" i="8"/>
  <c r="I157" i="8"/>
  <c r="L157" i="8"/>
  <c r="K157" i="8"/>
  <c r="J157" i="8"/>
  <c r="M156" i="8"/>
  <c r="N156" i="8" s="1"/>
  <c r="Q156" i="8"/>
  <c r="R156" i="8" s="1"/>
  <c r="E159" i="8"/>
  <c r="H158" i="8"/>
  <c r="S88" i="8" l="1"/>
  <c r="AC159" i="8"/>
  <c r="O156" i="8"/>
  <c r="E160" i="8"/>
  <c r="H159" i="8"/>
  <c r="T87" i="8"/>
  <c r="Q157" i="8"/>
  <c r="R157" i="8" s="1"/>
  <c r="M157" i="8"/>
  <c r="N157" i="8" s="1"/>
  <c r="T86" i="8"/>
  <c r="P87" i="8"/>
  <c r="J158" i="8"/>
  <c r="L158" i="8"/>
  <c r="K158" i="8"/>
  <c r="I158" i="8"/>
  <c r="P86" i="8"/>
  <c r="S89" i="8" l="1"/>
  <c r="AC160" i="8"/>
  <c r="O157" i="8"/>
  <c r="T88" i="8"/>
  <c r="Q158" i="8"/>
  <c r="R158" i="8" s="1"/>
  <c r="M158" i="8"/>
  <c r="N158" i="8" s="1"/>
  <c r="H160" i="8"/>
  <c r="E161" i="8"/>
  <c r="K159" i="8"/>
  <c r="L159" i="8"/>
  <c r="J159" i="8"/>
  <c r="I159" i="8"/>
  <c r="S90" i="8" l="1"/>
  <c r="AC161" i="8"/>
  <c r="O158" i="8"/>
  <c r="P89" i="8"/>
  <c r="H161" i="8"/>
  <c r="E162" i="8"/>
  <c r="M159" i="8"/>
  <c r="N159" i="8" s="1"/>
  <c r="Q159" i="8"/>
  <c r="R159" i="8" s="1"/>
  <c r="P88" i="8"/>
  <c r="L160" i="8"/>
  <c r="I160" i="8"/>
  <c r="K160" i="8"/>
  <c r="J160" i="8"/>
  <c r="T89" i="8"/>
  <c r="S91" i="8" l="1"/>
  <c r="AC162" i="8"/>
  <c r="O159" i="8"/>
  <c r="Q160" i="8"/>
  <c r="R160" i="8" s="1"/>
  <c r="M160" i="8"/>
  <c r="N160" i="8" s="1"/>
  <c r="H162" i="8"/>
  <c r="E163" i="8"/>
  <c r="T90" i="8"/>
  <c r="I161" i="8"/>
  <c r="J161" i="8"/>
  <c r="L161" i="8"/>
  <c r="K161" i="8"/>
  <c r="P90" i="8"/>
  <c r="S92" i="8" l="1"/>
  <c r="AC163" i="8"/>
  <c r="O160" i="8"/>
  <c r="M161" i="8"/>
  <c r="N161" i="8" s="1"/>
  <c r="Q161" i="8"/>
  <c r="R161" i="8" s="1"/>
  <c r="J162" i="8"/>
  <c r="K162" i="8"/>
  <c r="I162" i="8"/>
  <c r="L162" i="8"/>
  <c r="P91" i="8"/>
  <c r="H163" i="8"/>
  <c r="E164" i="8"/>
  <c r="S93" i="8" l="1"/>
  <c r="AC164" i="8"/>
  <c r="O161" i="8"/>
  <c r="P92" i="8"/>
  <c r="Q162" i="8"/>
  <c r="R162" i="8" s="1"/>
  <c r="M162" i="8"/>
  <c r="N162" i="8" s="1"/>
  <c r="T92" i="8"/>
  <c r="E165" i="8"/>
  <c r="H164" i="8"/>
  <c r="T91" i="8"/>
  <c r="K163" i="8"/>
  <c r="L163" i="8"/>
  <c r="J163" i="8"/>
  <c r="I163" i="8"/>
  <c r="S94" i="8" l="1"/>
  <c r="AC165" i="8"/>
  <c r="O162" i="8"/>
  <c r="L164" i="8"/>
  <c r="I164" i="8"/>
  <c r="K164" i="8"/>
  <c r="J164" i="8"/>
  <c r="T93" i="8"/>
  <c r="Q163" i="8"/>
  <c r="R163" i="8" s="1"/>
  <c r="M163" i="8"/>
  <c r="N163" i="8" s="1"/>
  <c r="H165" i="8"/>
  <c r="E166" i="8"/>
  <c r="P93" i="8"/>
  <c r="S95" i="8" l="1"/>
  <c r="AC166" i="8"/>
  <c r="O163" i="8"/>
  <c r="T94" i="8"/>
  <c r="M164" i="8"/>
  <c r="N164" i="8" s="1"/>
  <c r="Q164" i="8"/>
  <c r="R164" i="8" s="1"/>
  <c r="J165" i="8"/>
  <c r="L165" i="8"/>
  <c r="I165" i="8"/>
  <c r="K165" i="8"/>
  <c r="P94" i="8"/>
  <c r="E167" i="8"/>
  <c r="H166" i="8"/>
  <c r="S96" i="8" l="1"/>
  <c r="AC167" i="8"/>
  <c r="O164" i="8"/>
  <c r="K166" i="8"/>
  <c r="I166" i="8"/>
  <c r="L166" i="8"/>
  <c r="J166" i="8"/>
  <c r="E168" i="8"/>
  <c r="H167" i="8"/>
  <c r="Q165" i="8"/>
  <c r="R165" i="8" s="1"/>
  <c r="M165" i="8"/>
  <c r="N165" i="8" s="1"/>
  <c r="T95" i="8"/>
  <c r="S97" i="8" l="1"/>
  <c r="AC168" i="8"/>
  <c r="O165" i="8"/>
  <c r="L167" i="8"/>
  <c r="J167" i="8"/>
  <c r="K167" i="8"/>
  <c r="I167" i="8"/>
  <c r="P96" i="8"/>
  <c r="P95" i="8"/>
  <c r="H168" i="8"/>
  <c r="E169" i="8"/>
  <c r="T96" i="8"/>
  <c r="M166" i="8"/>
  <c r="N166" i="8" s="1"/>
  <c r="Q166" i="8"/>
  <c r="R166" i="8" s="1"/>
  <c r="S98" i="8" l="1"/>
  <c r="AC169" i="8"/>
  <c r="O166" i="8"/>
  <c r="K168" i="8"/>
  <c r="L168" i="8"/>
  <c r="J168" i="8"/>
  <c r="I168" i="8"/>
  <c r="H169" i="8"/>
  <c r="E170" i="8"/>
  <c r="P97" i="8"/>
  <c r="Q167" i="8"/>
  <c r="R167" i="8" s="1"/>
  <c r="M167" i="8"/>
  <c r="N167" i="8" s="1"/>
  <c r="S99" i="8" l="1"/>
  <c r="AC170" i="8"/>
  <c r="O167" i="8"/>
  <c r="H170" i="8"/>
  <c r="E171" i="8"/>
  <c r="P98" i="8"/>
  <c r="I169" i="8"/>
  <c r="L169" i="8"/>
  <c r="J169" i="8"/>
  <c r="K169" i="8"/>
  <c r="T97" i="8"/>
  <c r="M168" i="8"/>
  <c r="N168" i="8" s="1"/>
  <c r="Q168" i="8"/>
  <c r="R168" i="8" s="1"/>
  <c r="S100" i="8" l="1"/>
  <c r="AC171" i="8"/>
  <c r="O168" i="8"/>
  <c r="P99" i="8"/>
  <c r="T98" i="8"/>
  <c r="Q169" i="8"/>
  <c r="R169" i="8" s="1"/>
  <c r="M169" i="8"/>
  <c r="N169" i="8" s="1"/>
  <c r="E172" i="8"/>
  <c r="H171" i="8"/>
  <c r="J170" i="8"/>
  <c r="I170" i="8"/>
  <c r="L170" i="8"/>
  <c r="K170" i="8"/>
  <c r="S101" i="8" l="1"/>
  <c r="AC172" i="8"/>
  <c r="O169" i="8"/>
  <c r="H172" i="8"/>
  <c r="E173" i="8"/>
  <c r="P100" i="8"/>
  <c r="K171" i="8"/>
  <c r="J171" i="8"/>
  <c r="I171" i="8"/>
  <c r="L171" i="8"/>
  <c r="Q170" i="8"/>
  <c r="R170" i="8" s="1"/>
  <c r="M170" i="8"/>
  <c r="N170" i="8" s="1"/>
  <c r="T99" i="8"/>
  <c r="S102" i="8" l="1"/>
  <c r="AC173" i="8"/>
  <c r="O170" i="8"/>
  <c r="T100" i="8"/>
  <c r="L172" i="8"/>
  <c r="K172" i="8"/>
  <c r="J172" i="8"/>
  <c r="I172" i="8"/>
  <c r="Q171" i="8"/>
  <c r="R171" i="8" s="1"/>
  <c r="M171" i="8"/>
  <c r="N171" i="8" s="1"/>
  <c r="P101" i="8"/>
  <c r="E174" i="8"/>
  <c r="H173" i="8"/>
  <c r="S103" i="8" l="1"/>
  <c r="AC174" i="8"/>
  <c r="O171" i="8"/>
  <c r="T102" i="8"/>
  <c r="I173" i="8"/>
  <c r="L173" i="8"/>
  <c r="K173" i="8"/>
  <c r="J173" i="8"/>
  <c r="H174" i="8"/>
  <c r="E175" i="8"/>
  <c r="Q172" i="8"/>
  <c r="R172" i="8" s="1"/>
  <c r="M172" i="8"/>
  <c r="N172" i="8" s="1"/>
  <c r="T101" i="8"/>
  <c r="S104" i="8" l="1"/>
  <c r="AC175" i="8"/>
  <c r="O172" i="8"/>
  <c r="H175" i="8"/>
  <c r="E176" i="8"/>
  <c r="J174" i="8"/>
  <c r="L174" i="8"/>
  <c r="K174" i="8"/>
  <c r="I174" i="8"/>
  <c r="M173" i="8"/>
  <c r="N173" i="8" s="1"/>
  <c r="Q173" i="8"/>
  <c r="R173" i="8" s="1"/>
  <c r="P103" i="8"/>
  <c r="P102" i="8"/>
  <c r="T103" i="8"/>
  <c r="S105" i="8" l="1"/>
  <c r="AC176" i="8"/>
  <c r="O173" i="8"/>
  <c r="K175" i="8"/>
  <c r="L175" i="8"/>
  <c r="J175" i="8"/>
  <c r="I175" i="8"/>
  <c r="Q174" i="8"/>
  <c r="R174" i="8" s="1"/>
  <c r="M174" i="8"/>
  <c r="N174" i="8" s="1"/>
  <c r="E177" i="8"/>
  <c r="H176" i="8"/>
  <c r="S106" i="8" l="1"/>
  <c r="AC177" i="8"/>
  <c r="O174" i="8"/>
  <c r="M175" i="8"/>
  <c r="N175" i="8" s="1"/>
  <c r="Q175" i="8"/>
  <c r="R175" i="8" s="1"/>
  <c r="P105" i="8"/>
  <c r="L176" i="8"/>
  <c r="I176" i="8"/>
  <c r="J176" i="8"/>
  <c r="K176" i="8"/>
  <c r="T104" i="8"/>
  <c r="P104" i="8"/>
  <c r="H177" i="8"/>
  <c r="E178" i="8"/>
  <c r="S107" i="8" l="1"/>
  <c r="AC178" i="8"/>
  <c r="O175" i="8"/>
  <c r="T106" i="8"/>
  <c r="Q176" i="8"/>
  <c r="R176" i="8" s="1"/>
  <c r="M176" i="8"/>
  <c r="N176" i="8" s="1"/>
  <c r="P106" i="8"/>
  <c r="E179" i="8"/>
  <c r="H178" i="8"/>
  <c r="J177" i="8"/>
  <c r="I177" i="8"/>
  <c r="L177" i="8"/>
  <c r="K177" i="8"/>
  <c r="T105" i="8"/>
  <c r="S108" i="8" l="1"/>
  <c r="AC179" i="8"/>
  <c r="O176" i="8"/>
  <c r="P107" i="8"/>
  <c r="E180" i="8"/>
  <c r="H179" i="8"/>
  <c r="Q177" i="8"/>
  <c r="R177" i="8" s="1"/>
  <c r="M177" i="8"/>
  <c r="N177" i="8" s="1"/>
  <c r="K178" i="8"/>
  <c r="J178" i="8"/>
  <c r="I178" i="8"/>
  <c r="L178" i="8"/>
  <c r="T107" i="8"/>
  <c r="S109" i="8" l="1"/>
  <c r="AC180" i="8"/>
  <c r="O177" i="8"/>
  <c r="L179" i="8"/>
  <c r="K179" i="8"/>
  <c r="J179" i="8"/>
  <c r="I179" i="8"/>
  <c r="Q178" i="8"/>
  <c r="R178" i="8" s="1"/>
  <c r="M178" i="8"/>
  <c r="N178" i="8" s="1"/>
  <c r="H180" i="8"/>
  <c r="E181" i="8"/>
  <c r="P108" i="8"/>
  <c r="S110" i="8" l="1"/>
  <c r="AC181" i="8"/>
  <c r="O178" i="8"/>
  <c r="L180" i="8"/>
  <c r="K180" i="8"/>
  <c r="J180" i="8"/>
  <c r="I180" i="8"/>
  <c r="Q179" i="8"/>
  <c r="R179" i="8" s="1"/>
  <c r="M179" i="8"/>
  <c r="N179" i="8" s="1"/>
  <c r="T108" i="8"/>
  <c r="H181" i="8"/>
  <c r="E182" i="8"/>
  <c r="S111" i="8" l="1"/>
  <c r="AC182" i="8"/>
  <c r="O179" i="8"/>
  <c r="M180" i="8"/>
  <c r="N180" i="8" s="1"/>
  <c r="Q180" i="8"/>
  <c r="R180" i="8" s="1"/>
  <c r="E183" i="8"/>
  <c r="H182" i="8"/>
  <c r="I181" i="8"/>
  <c r="L181" i="8"/>
  <c r="K181" i="8"/>
  <c r="J181" i="8"/>
  <c r="T110" i="8"/>
  <c r="P109" i="8"/>
  <c r="T109" i="8"/>
  <c r="S112" i="8" l="1"/>
  <c r="AC183" i="8"/>
  <c r="O180" i="8"/>
  <c r="P110" i="8"/>
  <c r="J182" i="8"/>
  <c r="I182" i="8"/>
  <c r="L182" i="8"/>
  <c r="K182" i="8"/>
  <c r="E184" i="8"/>
  <c r="H183" i="8"/>
  <c r="T111" i="8"/>
  <c r="Q181" i="8"/>
  <c r="R181" i="8" s="1"/>
  <c r="M181" i="8"/>
  <c r="N181" i="8" s="1"/>
  <c r="S113" i="8" l="1"/>
  <c r="AC184" i="8"/>
  <c r="O181" i="8"/>
  <c r="P112" i="8"/>
  <c r="T112" i="8"/>
  <c r="K183" i="8"/>
  <c r="J183" i="8"/>
  <c r="I183" i="8"/>
  <c r="L183" i="8"/>
  <c r="H184" i="8"/>
  <c r="E185" i="8"/>
  <c r="M182" i="8"/>
  <c r="N182" i="8" s="1"/>
  <c r="Q182" i="8"/>
  <c r="R182" i="8" s="1"/>
  <c r="P111" i="8"/>
  <c r="S114" i="8" l="1"/>
  <c r="AC185" i="8"/>
  <c r="O182" i="8"/>
  <c r="H185" i="8"/>
  <c r="E186" i="8"/>
  <c r="Q183" i="8"/>
  <c r="R183" i="8" s="1"/>
  <c r="M183" i="8"/>
  <c r="N183" i="8" s="1"/>
  <c r="T113" i="8"/>
  <c r="L184" i="8"/>
  <c r="K184" i="8"/>
  <c r="I184" i="8"/>
  <c r="J184" i="8"/>
  <c r="S115" i="8" l="1"/>
  <c r="AC186" i="8"/>
  <c r="O183" i="8"/>
  <c r="I185" i="8"/>
  <c r="L185" i="8"/>
  <c r="J185" i="8"/>
  <c r="K185" i="8"/>
  <c r="Q184" i="8"/>
  <c r="R184" i="8" s="1"/>
  <c r="M184" i="8"/>
  <c r="N184" i="8" s="1"/>
  <c r="T114" i="8"/>
  <c r="P114" i="8"/>
  <c r="P113" i="8"/>
  <c r="H186" i="8"/>
  <c r="E187" i="8"/>
  <c r="S116" i="8" l="1"/>
  <c r="AC187" i="8"/>
  <c r="O184" i="8"/>
  <c r="H187" i="8"/>
  <c r="E188" i="8"/>
  <c r="J186" i="8"/>
  <c r="I186" i="8"/>
  <c r="L186" i="8"/>
  <c r="K186" i="8"/>
  <c r="M185" i="8"/>
  <c r="N185" i="8" s="1"/>
  <c r="Q185" i="8"/>
  <c r="R185" i="8" s="1"/>
  <c r="P115" i="8"/>
  <c r="S117" i="8" l="1"/>
  <c r="AC188" i="8"/>
  <c r="O185" i="8"/>
  <c r="T116" i="8"/>
  <c r="K187" i="8"/>
  <c r="J187" i="8"/>
  <c r="I187" i="8"/>
  <c r="L187" i="8"/>
  <c r="Q186" i="8"/>
  <c r="R186" i="8" s="1"/>
  <c r="M186" i="8"/>
  <c r="N186" i="8" s="1"/>
  <c r="T115" i="8"/>
  <c r="E189" i="8"/>
  <c r="H188" i="8"/>
  <c r="S118" i="8" l="1"/>
  <c r="AC189" i="8"/>
  <c r="O186" i="8"/>
  <c r="P117" i="8"/>
  <c r="M187" i="8"/>
  <c r="N187" i="8" s="1"/>
  <c r="Q187" i="8"/>
  <c r="R187" i="8" s="1"/>
  <c r="L188" i="8"/>
  <c r="I188" i="8"/>
  <c r="K188" i="8"/>
  <c r="J188" i="8"/>
  <c r="E190" i="8"/>
  <c r="H189" i="8"/>
  <c r="P116" i="8"/>
  <c r="T117" i="8"/>
  <c r="S119" i="8" l="1"/>
  <c r="AC190" i="8"/>
  <c r="O187" i="8"/>
  <c r="J189" i="8"/>
  <c r="L189" i="8"/>
  <c r="K189" i="8"/>
  <c r="I189" i="8"/>
  <c r="H190" i="8"/>
  <c r="E191" i="8"/>
  <c r="Q188" i="8"/>
  <c r="R188" i="8" s="1"/>
  <c r="M188" i="8"/>
  <c r="N188" i="8" s="1"/>
  <c r="P118" i="8"/>
  <c r="S120" i="8" l="1"/>
  <c r="AC191" i="8"/>
  <c r="O188" i="8"/>
  <c r="H191" i="8"/>
  <c r="E192" i="8"/>
  <c r="K190" i="8"/>
  <c r="L190" i="8"/>
  <c r="I190" i="8"/>
  <c r="J190" i="8"/>
  <c r="Q189" i="8"/>
  <c r="R189" i="8" s="1"/>
  <c r="M189" i="8"/>
  <c r="N189" i="8" s="1"/>
  <c r="T119" i="8"/>
  <c r="T118" i="8"/>
  <c r="S121" i="8" l="1"/>
  <c r="AC192" i="8"/>
  <c r="O189" i="8"/>
  <c r="L191" i="8"/>
  <c r="K191" i="8"/>
  <c r="I191" i="8"/>
  <c r="J191" i="8"/>
  <c r="P119" i="8"/>
  <c r="Q190" i="8"/>
  <c r="R190" i="8" s="1"/>
  <c r="M190" i="8"/>
  <c r="N190" i="8" s="1"/>
  <c r="T120" i="8"/>
  <c r="H192" i="8"/>
  <c r="E193" i="8"/>
  <c r="S122" i="8" l="1"/>
  <c r="AC193" i="8"/>
  <c r="O190" i="8"/>
  <c r="M191" i="8"/>
  <c r="N191" i="8" s="1"/>
  <c r="Q191" i="8"/>
  <c r="R191" i="8" s="1"/>
  <c r="H193" i="8"/>
  <c r="E194" i="8"/>
  <c r="I192" i="8"/>
  <c r="J192" i="8"/>
  <c r="L192" i="8"/>
  <c r="K192" i="8"/>
  <c r="P120" i="8"/>
  <c r="S123" i="8" l="1"/>
  <c r="AC194" i="8"/>
  <c r="O191" i="8"/>
  <c r="I193" i="8"/>
  <c r="J193" i="8"/>
  <c r="K193" i="8"/>
  <c r="L193" i="8"/>
  <c r="M192" i="8"/>
  <c r="N192" i="8" s="1"/>
  <c r="Q192" i="8"/>
  <c r="R192" i="8" s="1"/>
  <c r="E195" i="8"/>
  <c r="H194" i="8"/>
  <c r="T121" i="8"/>
  <c r="P121" i="8"/>
  <c r="S124" i="8" l="1"/>
  <c r="AC195" i="8"/>
  <c r="O192" i="8"/>
  <c r="Q193" i="8"/>
  <c r="R193" i="8" s="1"/>
  <c r="M193" i="8"/>
  <c r="N193" i="8" s="1"/>
  <c r="E196" i="8"/>
  <c r="H195" i="8"/>
  <c r="T123" i="8"/>
  <c r="T122" i="8"/>
  <c r="P123" i="8"/>
  <c r="J194" i="8"/>
  <c r="K194" i="8"/>
  <c r="I194" i="8"/>
  <c r="L194" i="8"/>
  <c r="P122" i="8"/>
  <c r="S125" i="8" l="1"/>
  <c r="AC196" i="8"/>
  <c r="O193" i="8"/>
  <c r="T124" i="8"/>
  <c r="K195" i="8"/>
  <c r="L195" i="8"/>
  <c r="J195" i="8"/>
  <c r="I195" i="8"/>
  <c r="H196" i="8"/>
  <c r="E197" i="8"/>
  <c r="Q194" i="8"/>
  <c r="R194" i="8" s="1"/>
  <c r="M194" i="8"/>
  <c r="N194" i="8" s="1"/>
  <c r="P124" i="8"/>
  <c r="S126" i="8" l="1"/>
  <c r="AC197" i="8"/>
  <c r="O194" i="8"/>
  <c r="H197" i="8"/>
  <c r="E198" i="8"/>
  <c r="L196" i="8"/>
  <c r="K196" i="8"/>
  <c r="I196" i="8"/>
  <c r="J196" i="8"/>
  <c r="Q195" i="8"/>
  <c r="R195" i="8" s="1"/>
  <c r="M195" i="8"/>
  <c r="N195" i="8" s="1"/>
  <c r="T125" i="8"/>
  <c r="S127" i="8" l="1"/>
  <c r="AC198" i="8"/>
  <c r="O195" i="8"/>
  <c r="Q196" i="8"/>
  <c r="R196" i="8" s="1"/>
  <c r="M196" i="8"/>
  <c r="N196" i="8" s="1"/>
  <c r="I197" i="8"/>
  <c r="L197" i="8"/>
  <c r="K197" i="8"/>
  <c r="J197" i="8"/>
  <c r="P126" i="8"/>
  <c r="P125" i="8"/>
  <c r="H198" i="8"/>
  <c r="E199" i="8"/>
  <c r="S128" i="8" l="1"/>
  <c r="AC199" i="8"/>
  <c r="O196" i="8"/>
  <c r="M197" i="8"/>
  <c r="N197" i="8" s="1"/>
  <c r="Q197" i="8"/>
  <c r="R197" i="8" s="1"/>
  <c r="H199" i="8"/>
  <c r="E200" i="8"/>
  <c r="J198" i="8"/>
  <c r="I198" i="8"/>
  <c r="K198" i="8"/>
  <c r="L198" i="8"/>
  <c r="P127" i="8"/>
  <c r="T126" i="8"/>
  <c r="S129" i="8" l="1"/>
  <c r="AC200" i="8"/>
  <c r="O197" i="8"/>
  <c r="T127" i="8"/>
  <c r="M198" i="8"/>
  <c r="N198" i="8" s="1"/>
  <c r="Q198" i="8"/>
  <c r="R198" i="8" s="1"/>
  <c r="P128" i="8"/>
  <c r="K199" i="8"/>
  <c r="J199" i="8"/>
  <c r="I199" i="8"/>
  <c r="L199" i="8"/>
  <c r="E201" i="8"/>
  <c r="H200" i="8"/>
  <c r="S130" i="8" l="1"/>
  <c r="AC201" i="8"/>
  <c r="O198" i="8"/>
  <c r="M199" i="8"/>
  <c r="N199" i="8" s="1"/>
  <c r="Q199" i="8"/>
  <c r="R199" i="8" s="1"/>
  <c r="L200" i="8"/>
  <c r="I200" i="8"/>
  <c r="K200" i="8"/>
  <c r="J200" i="8"/>
  <c r="H201" i="8"/>
  <c r="E202" i="8"/>
  <c r="T129" i="8"/>
  <c r="P129" i="8"/>
  <c r="T128" i="8"/>
  <c r="S131" i="8" l="1"/>
  <c r="AC202" i="8"/>
  <c r="O199" i="8"/>
  <c r="J201" i="8"/>
  <c r="L201" i="8"/>
  <c r="K201" i="8"/>
  <c r="I201" i="8"/>
  <c r="T130" i="8"/>
  <c r="H202" i="8"/>
  <c r="E203" i="8"/>
  <c r="Q200" i="8"/>
  <c r="R200" i="8" s="1"/>
  <c r="M200" i="8"/>
  <c r="N200" i="8" s="1"/>
  <c r="S132" i="8" l="1"/>
  <c r="AC203" i="8"/>
  <c r="O200" i="8"/>
  <c r="Q201" i="8"/>
  <c r="R201" i="8" s="1"/>
  <c r="M201" i="8"/>
  <c r="N201" i="8" s="1"/>
  <c r="E204" i="8"/>
  <c r="H203" i="8"/>
  <c r="P130" i="8"/>
  <c r="K202" i="8"/>
  <c r="L202" i="8"/>
  <c r="I202" i="8"/>
  <c r="J202" i="8"/>
  <c r="T131" i="8"/>
  <c r="S133" i="8" l="1"/>
  <c r="AC204" i="8"/>
  <c r="O201" i="8"/>
  <c r="Q202" i="8"/>
  <c r="R202" i="8" s="1"/>
  <c r="M202" i="8"/>
  <c r="N202" i="8" s="1"/>
  <c r="H204" i="8"/>
  <c r="E205" i="8"/>
  <c r="P132" i="8"/>
  <c r="T132" i="8"/>
  <c r="L203" i="8"/>
  <c r="J203" i="8"/>
  <c r="I203" i="8"/>
  <c r="K203" i="8"/>
  <c r="P131" i="8"/>
  <c r="S134" i="8" l="1"/>
  <c r="AC205" i="8"/>
  <c r="O202" i="8"/>
  <c r="K204" i="8"/>
  <c r="J204" i="8"/>
  <c r="L204" i="8"/>
  <c r="I204" i="8"/>
  <c r="E206" i="8"/>
  <c r="H205" i="8"/>
  <c r="M203" i="8"/>
  <c r="N203" i="8" s="1"/>
  <c r="Q203" i="8"/>
  <c r="R203" i="8" s="1"/>
  <c r="S135" i="8" l="1"/>
  <c r="AC206" i="8"/>
  <c r="O203" i="8"/>
  <c r="I205" i="8"/>
  <c r="L205" i="8"/>
  <c r="K205" i="8"/>
  <c r="J205" i="8"/>
  <c r="H206" i="8"/>
  <c r="E207" i="8"/>
  <c r="P134" i="8"/>
  <c r="M204" i="8"/>
  <c r="N204" i="8" s="1"/>
  <c r="Q204" i="8"/>
  <c r="R204" i="8" s="1"/>
  <c r="T133" i="8"/>
  <c r="P133" i="8"/>
  <c r="S136" i="8" l="1"/>
  <c r="AC207" i="8"/>
  <c r="O204" i="8"/>
  <c r="T134" i="8"/>
  <c r="E208" i="8"/>
  <c r="H207" i="8"/>
  <c r="J206" i="8"/>
  <c r="L206" i="8"/>
  <c r="K206" i="8"/>
  <c r="I206" i="8"/>
  <c r="Q205" i="8"/>
  <c r="R205" i="8" s="1"/>
  <c r="M205" i="8"/>
  <c r="N205" i="8" s="1"/>
  <c r="S137" i="8" l="1"/>
  <c r="AC208" i="8"/>
  <c r="O205" i="8"/>
  <c r="H208" i="8"/>
  <c r="E209" i="8"/>
  <c r="Q206" i="8"/>
  <c r="R206" i="8" s="1"/>
  <c r="M206" i="8"/>
  <c r="N206" i="8" s="1"/>
  <c r="K207" i="8"/>
  <c r="J207" i="8"/>
  <c r="L207" i="8"/>
  <c r="I207" i="8"/>
  <c r="P136" i="8"/>
  <c r="P135" i="8"/>
  <c r="T136" i="8"/>
  <c r="T135" i="8"/>
  <c r="S138" i="8" l="1"/>
  <c r="AC209" i="8"/>
  <c r="O206" i="8"/>
  <c r="Q207" i="8"/>
  <c r="R207" i="8" s="1"/>
  <c r="M207" i="8"/>
  <c r="N207" i="8" s="1"/>
  <c r="T137" i="8"/>
  <c r="H209" i="8"/>
  <c r="E210" i="8"/>
  <c r="L208" i="8"/>
  <c r="I208" i="8"/>
  <c r="J208" i="8"/>
  <c r="K208" i="8"/>
  <c r="S139" i="8" l="1"/>
  <c r="AC210" i="8"/>
  <c r="O207" i="8"/>
  <c r="P138" i="8"/>
  <c r="E211" i="8"/>
  <c r="H210" i="8"/>
  <c r="P137" i="8"/>
  <c r="I209" i="8"/>
  <c r="J209" i="8"/>
  <c r="L209" i="8"/>
  <c r="K209" i="8"/>
  <c r="Q208" i="8"/>
  <c r="R208" i="8" s="1"/>
  <c r="M208" i="8"/>
  <c r="N208" i="8" s="1"/>
  <c r="S140" i="8" l="1"/>
  <c r="AC211" i="8"/>
  <c r="O208" i="8"/>
  <c r="M209" i="8"/>
  <c r="N209" i="8" s="1"/>
  <c r="Q209" i="8"/>
  <c r="R209" i="8" s="1"/>
  <c r="J210" i="8"/>
  <c r="K210" i="8"/>
  <c r="I210" i="8"/>
  <c r="L210" i="8"/>
  <c r="H211" i="8"/>
  <c r="E212" i="8"/>
  <c r="T139" i="8"/>
  <c r="T138" i="8"/>
  <c r="P139" i="8"/>
  <c r="S141" i="8" l="1"/>
  <c r="AC212" i="8"/>
  <c r="O209" i="8"/>
  <c r="Q210" i="8"/>
  <c r="R210" i="8" s="1"/>
  <c r="M210" i="8"/>
  <c r="N210" i="8" s="1"/>
  <c r="E213" i="8"/>
  <c r="H212" i="8"/>
  <c r="K211" i="8"/>
  <c r="L211" i="8"/>
  <c r="J211" i="8"/>
  <c r="I211" i="8"/>
  <c r="P140" i="8"/>
  <c r="T140" i="8"/>
  <c r="S142" i="8" l="1"/>
  <c r="AC213" i="8"/>
  <c r="O210" i="8"/>
  <c r="Q211" i="8"/>
  <c r="R211" i="8" s="1"/>
  <c r="M211" i="8"/>
  <c r="N211" i="8" s="1"/>
  <c r="L212" i="8"/>
  <c r="I212" i="8"/>
  <c r="K212" i="8"/>
  <c r="J212" i="8"/>
  <c r="H213" i="8"/>
  <c r="E214" i="8"/>
  <c r="T141" i="8"/>
  <c r="S143" i="8" l="1"/>
  <c r="AC214" i="8"/>
  <c r="O211" i="8"/>
  <c r="M212" i="8"/>
  <c r="N212" i="8" s="1"/>
  <c r="Q212" i="8"/>
  <c r="R212" i="8" s="1"/>
  <c r="P142" i="8"/>
  <c r="P141" i="8"/>
  <c r="J213" i="8"/>
  <c r="L213" i="8"/>
  <c r="I213" i="8"/>
  <c r="K213" i="8"/>
  <c r="H214" i="8"/>
  <c r="E215" i="8"/>
  <c r="S144" i="8" l="1"/>
  <c r="AC215" i="8"/>
  <c r="O212" i="8"/>
  <c r="T143" i="8"/>
  <c r="H215" i="8"/>
  <c r="E216" i="8"/>
  <c r="K214" i="8"/>
  <c r="I214" i="8"/>
  <c r="L214" i="8"/>
  <c r="J214" i="8"/>
  <c r="P143" i="8"/>
  <c r="T142" i="8"/>
  <c r="Q213" i="8"/>
  <c r="R213" i="8" s="1"/>
  <c r="M213" i="8"/>
  <c r="N213" i="8" s="1"/>
  <c r="S145" i="8" l="1"/>
  <c r="AC216" i="8"/>
  <c r="O213" i="8"/>
  <c r="M214" i="8"/>
  <c r="N214" i="8" s="1"/>
  <c r="Q214" i="8"/>
  <c r="R214" i="8" s="1"/>
  <c r="P144" i="8"/>
  <c r="H216" i="8"/>
  <c r="E217" i="8"/>
  <c r="L215" i="8"/>
  <c r="J215" i="8"/>
  <c r="I215" i="8"/>
  <c r="K215" i="8"/>
  <c r="S146" i="8" l="1"/>
  <c r="AC217" i="8"/>
  <c r="O214" i="8"/>
  <c r="K216" i="8"/>
  <c r="J216" i="8"/>
  <c r="L216" i="8"/>
  <c r="I216" i="8"/>
  <c r="T144" i="8"/>
  <c r="M215" i="8"/>
  <c r="N215" i="8" s="1"/>
  <c r="Q215" i="8"/>
  <c r="R215" i="8" s="1"/>
  <c r="H217" i="8"/>
  <c r="E218" i="8"/>
  <c r="P145" i="8"/>
  <c r="S147" i="8" l="1"/>
  <c r="AC218" i="8"/>
  <c r="O215" i="8"/>
  <c r="I217" i="8"/>
  <c r="L217" i="8"/>
  <c r="K217" i="8"/>
  <c r="J217" i="8"/>
  <c r="T145" i="8"/>
  <c r="P146" i="8"/>
  <c r="M216" i="8"/>
  <c r="N216" i="8" s="1"/>
  <c r="Q216" i="8"/>
  <c r="R216" i="8" s="1"/>
  <c r="H218" i="8"/>
  <c r="E219" i="8"/>
  <c r="S148" i="8" l="1"/>
  <c r="AC219" i="8"/>
  <c r="O216" i="8"/>
  <c r="P147" i="8"/>
  <c r="Q217" i="8"/>
  <c r="R217" i="8" s="1"/>
  <c r="M217" i="8"/>
  <c r="N217" i="8" s="1"/>
  <c r="E220" i="8"/>
  <c r="H219" i="8"/>
  <c r="J218" i="8"/>
  <c r="L218" i="8"/>
  <c r="I218" i="8"/>
  <c r="K218" i="8"/>
  <c r="T147" i="8"/>
  <c r="T146" i="8"/>
  <c r="S149" i="8" l="1"/>
  <c r="AC220" i="8"/>
  <c r="O217" i="8"/>
  <c r="H220" i="8"/>
  <c r="E221" i="8"/>
  <c r="Q218" i="8"/>
  <c r="R218" i="8" s="1"/>
  <c r="M218" i="8"/>
  <c r="N218" i="8" s="1"/>
  <c r="K219" i="8"/>
  <c r="J219" i="8"/>
  <c r="I219" i="8"/>
  <c r="L219" i="8"/>
  <c r="T148" i="8"/>
  <c r="S150" i="8" l="1"/>
  <c r="AC221" i="8"/>
  <c r="O218" i="8"/>
  <c r="M219" i="8"/>
  <c r="N219" i="8" s="1"/>
  <c r="Q219" i="8"/>
  <c r="R219" i="8" s="1"/>
  <c r="L220" i="8"/>
  <c r="K220" i="8"/>
  <c r="J220" i="8"/>
  <c r="I220" i="8"/>
  <c r="T149" i="8"/>
  <c r="P148" i="8"/>
  <c r="E222" i="8"/>
  <c r="H221" i="8"/>
  <c r="S151" i="8" l="1"/>
  <c r="AC222" i="8"/>
  <c r="O219" i="8"/>
  <c r="P149" i="8"/>
  <c r="I221" i="8"/>
  <c r="L221" i="8"/>
  <c r="K221" i="8"/>
  <c r="J221" i="8"/>
  <c r="E223" i="8"/>
  <c r="H222" i="8"/>
  <c r="Q220" i="8"/>
  <c r="R220" i="8" s="1"/>
  <c r="M220" i="8"/>
  <c r="N220" i="8" s="1"/>
  <c r="T150" i="8"/>
  <c r="S152" i="8" l="1"/>
  <c r="AC223" i="8"/>
  <c r="O220" i="8"/>
  <c r="J222" i="8"/>
  <c r="L222" i="8"/>
  <c r="I222" i="8"/>
  <c r="K222" i="8"/>
  <c r="H223" i="8"/>
  <c r="E224" i="8"/>
  <c r="M221" i="8"/>
  <c r="N221" i="8" s="1"/>
  <c r="Q221" i="8"/>
  <c r="R221" i="8" s="1"/>
  <c r="P150" i="8"/>
  <c r="S153" i="8" l="1"/>
  <c r="AC224" i="8"/>
  <c r="O221" i="8"/>
  <c r="P152" i="8"/>
  <c r="K223" i="8"/>
  <c r="I223" i="8"/>
  <c r="J223" i="8"/>
  <c r="L223" i="8"/>
  <c r="Q222" i="8"/>
  <c r="R222" i="8" s="1"/>
  <c r="M222" i="8"/>
  <c r="N222" i="8" s="1"/>
  <c r="E225" i="8"/>
  <c r="H224" i="8"/>
  <c r="T152" i="8"/>
  <c r="T151" i="8"/>
  <c r="P151" i="8"/>
  <c r="S154" i="8" l="1"/>
  <c r="AC225" i="8"/>
  <c r="O222" i="8"/>
  <c r="T153" i="8"/>
  <c r="Q223" i="8"/>
  <c r="R223" i="8" s="1"/>
  <c r="M223" i="8"/>
  <c r="N223" i="8" s="1"/>
  <c r="L224" i="8"/>
  <c r="I224" i="8"/>
  <c r="K224" i="8"/>
  <c r="J224" i="8"/>
  <c r="H225" i="8"/>
  <c r="E226" i="8"/>
  <c r="S155" i="8" l="1"/>
  <c r="AC226" i="8"/>
  <c r="O223" i="8"/>
  <c r="J225" i="8"/>
  <c r="I225" i="8"/>
  <c r="L225" i="8"/>
  <c r="K225" i="8"/>
  <c r="Q224" i="8"/>
  <c r="R224" i="8" s="1"/>
  <c r="M224" i="8"/>
  <c r="N224" i="8" s="1"/>
  <c r="E227" i="8"/>
  <c r="H226" i="8"/>
  <c r="P154" i="8"/>
  <c r="P153" i="8"/>
  <c r="T154" i="8"/>
  <c r="S156" i="8" l="1"/>
  <c r="AC227" i="8"/>
  <c r="O224" i="8"/>
  <c r="H227" i="8"/>
  <c r="E228" i="8"/>
  <c r="K226" i="8"/>
  <c r="J226" i="8"/>
  <c r="I226" i="8"/>
  <c r="L226" i="8"/>
  <c r="T155" i="8"/>
  <c r="P155" i="8"/>
  <c r="Q225" i="8"/>
  <c r="R225" i="8" s="1"/>
  <c r="M225" i="8"/>
  <c r="N225" i="8" s="1"/>
  <c r="S157" i="8" l="1"/>
  <c r="AC228" i="8"/>
  <c r="O225" i="8"/>
  <c r="Q226" i="8"/>
  <c r="R226" i="8" s="1"/>
  <c r="M226" i="8"/>
  <c r="N226" i="8" s="1"/>
  <c r="H228" i="8"/>
  <c r="E229" i="8"/>
  <c r="L227" i="8"/>
  <c r="K227" i="8"/>
  <c r="J227" i="8"/>
  <c r="I227" i="8"/>
  <c r="S158" i="8" l="1"/>
  <c r="AC229" i="8"/>
  <c r="O226" i="8"/>
  <c r="H229" i="8"/>
  <c r="E230" i="8"/>
  <c r="T156" i="8"/>
  <c r="Q227" i="8"/>
  <c r="R227" i="8" s="1"/>
  <c r="M227" i="8"/>
  <c r="N227" i="8" s="1"/>
  <c r="L228" i="8"/>
  <c r="K228" i="8"/>
  <c r="I228" i="8"/>
  <c r="J228" i="8"/>
  <c r="P156" i="8"/>
  <c r="S159" i="8" l="1"/>
  <c r="AC230" i="8"/>
  <c r="O227" i="8"/>
  <c r="M228" i="8"/>
  <c r="N228" i="8" s="1"/>
  <c r="Q228" i="8"/>
  <c r="R228" i="8" s="1"/>
  <c r="P158" i="8"/>
  <c r="T158" i="8"/>
  <c r="I229" i="8"/>
  <c r="L229" i="8"/>
  <c r="K229" i="8"/>
  <c r="J229" i="8"/>
  <c r="P157" i="8"/>
  <c r="T157" i="8"/>
  <c r="H230" i="8"/>
  <c r="E231" i="8"/>
  <c r="S160" i="8" l="1"/>
  <c r="AC231" i="8"/>
  <c r="O228" i="8"/>
  <c r="E232" i="8"/>
  <c r="H231" i="8"/>
  <c r="J230" i="8"/>
  <c r="I230" i="8"/>
  <c r="K230" i="8"/>
  <c r="L230" i="8"/>
  <c r="Q229" i="8"/>
  <c r="R229" i="8" s="1"/>
  <c r="M229" i="8"/>
  <c r="N229" i="8" s="1"/>
  <c r="T159" i="8"/>
  <c r="P159" i="8"/>
  <c r="S161" i="8" l="1"/>
  <c r="AC232" i="8"/>
  <c r="O229" i="8"/>
  <c r="H232" i="8"/>
  <c r="E233" i="8"/>
  <c r="M230" i="8"/>
  <c r="N230" i="8" s="1"/>
  <c r="Q230" i="8"/>
  <c r="R230" i="8" s="1"/>
  <c r="P160" i="8"/>
  <c r="T160" i="8"/>
  <c r="K231" i="8"/>
  <c r="J231" i="8"/>
  <c r="I231" i="8"/>
  <c r="L231" i="8"/>
  <c r="S162" i="8" l="1"/>
  <c r="AC233" i="8"/>
  <c r="O230" i="8"/>
  <c r="L232" i="8"/>
  <c r="K232" i="8"/>
  <c r="J232" i="8"/>
  <c r="I232" i="8"/>
  <c r="M231" i="8"/>
  <c r="N231" i="8" s="1"/>
  <c r="Q231" i="8"/>
  <c r="R231" i="8" s="1"/>
  <c r="H233" i="8"/>
  <c r="E234" i="8"/>
  <c r="S163" i="8" l="1"/>
  <c r="AC234" i="8"/>
  <c r="O231" i="8"/>
  <c r="T161" i="8"/>
  <c r="P161" i="8"/>
  <c r="H234" i="8"/>
  <c r="E235" i="8"/>
  <c r="Q232" i="8"/>
  <c r="R232" i="8" s="1"/>
  <c r="M232" i="8"/>
  <c r="N232" i="8" s="1"/>
  <c r="I233" i="8"/>
  <c r="L233" i="8"/>
  <c r="K233" i="8"/>
  <c r="J233" i="8"/>
  <c r="S164" i="8" l="1"/>
  <c r="AC235" i="8"/>
  <c r="O232" i="8"/>
  <c r="J234" i="8"/>
  <c r="L234" i="8"/>
  <c r="I234" i="8"/>
  <c r="K234" i="8"/>
  <c r="P163" i="8"/>
  <c r="P162" i="8"/>
  <c r="H235" i="8"/>
  <c r="E236" i="8"/>
  <c r="M233" i="8"/>
  <c r="N233" i="8" s="1"/>
  <c r="Q233" i="8"/>
  <c r="R233" i="8" s="1"/>
  <c r="T162" i="8"/>
  <c r="S165" i="8" l="1"/>
  <c r="AC236" i="8"/>
  <c r="O233" i="8"/>
  <c r="T164" i="8"/>
  <c r="T163" i="8"/>
  <c r="K235" i="8"/>
  <c r="J235" i="8"/>
  <c r="I235" i="8"/>
  <c r="L235" i="8"/>
  <c r="Q234" i="8"/>
  <c r="R234" i="8" s="1"/>
  <c r="M234" i="8"/>
  <c r="N234" i="8" s="1"/>
  <c r="E237" i="8"/>
  <c r="H236" i="8"/>
  <c r="S166" i="8" l="1"/>
  <c r="AC237" i="8"/>
  <c r="O234" i="8"/>
  <c r="M235" i="8"/>
  <c r="N235" i="8" s="1"/>
  <c r="Q235" i="8"/>
  <c r="R235" i="8" s="1"/>
  <c r="P164" i="8"/>
  <c r="L236" i="8"/>
  <c r="I236" i="8"/>
  <c r="K236" i="8"/>
  <c r="J236" i="8"/>
  <c r="E238" i="8"/>
  <c r="H237" i="8"/>
  <c r="S167" i="8" l="1"/>
  <c r="AC238" i="8"/>
  <c r="O235" i="8"/>
  <c r="Q236" i="8"/>
  <c r="R236" i="8" s="1"/>
  <c r="M236" i="8"/>
  <c r="N236" i="8" s="1"/>
  <c r="T165" i="8"/>
  <c r="P166" i="8"/>
  <c r="J237" i="8"/>
  <c r="L237" i="8"/>
  <c r="K237" i="8"/>
  <c r="I237" i="8"/>
  <c r="P165" i="8"/>
  <c r="H238" i="8"/>
  <c r="E239" i="8"/>
  <c r="S168" i="8" l="1"/>
  <c r="AC239" i="8"/>
  <c r="O236" i="8"/>
  <c r="Q237" i="8"/>
  <c r="R237" i="8" s="1"/>
  <c r="M237" i="8"/>
  <c r="N237" i="8" s="1"/>
  <c r="P167" i="8"/>
  <c r="T167" i="8"/>
  <c r="T166" i="8"/>
  <c r="H239" i="8"/>
  <c r="E240" i="8"/>
  <c r="K238" i="8"/>
  <c r="L238" i="8"/>
  <c r="J238" i="8"/>
  <c r="I238" i="8"/>
  <c r="S169" i="8" l="1"/>
  <c r="AC240" i="8"/>
  <c r="O237" i="8"/>
  <c r="T168" i="8"/>
  <c r="Q238" i="8"/>
  <c r="R238" i="8" s="1"/>
  <c r="M238" i="8"/>
  <c r="N238" i="8" s="1"/>
  <c r="H240" i="8"/>
  <c r="E241" i="8"/>
  <c r="L239" i="8"/>
  <c r="J239" i="8"/>
  <c r="K239" i="8"/>
  <c r="I239" i="8"/>
  <c r="S170" i="8" l="1"/>
  <c r="AC241" i="8"/>
  <c r="O238" i="8"/>
  <c r="I240" i="8"/>
  <c r="L240" i="8"/>
  <c r="K240" i="8"/>
  <c r="J240" i="8"/>
  <c r="P168" i="8"/>
  <c r="H241" i="8"/>
  <c r="E242" i="8"/>
  <c r="Q239" i="8"/>
  <c r="R239" i="8" s="1"/>
  <c r="M239" i="8"/>
  <c r="N239" i="8" s="1"/>
  <c r="T169" i="8"/>
  <c r="S171" i="8" l="1"/>
  <c r="AC242" i="8"/>
  <c r="O239" i="8"/>
  <c r="P169" i="8"/>
  <c r="I241" i="8"/>
  <c r="J241" i="8"/>
  <c r="L241" i="8"/>
  <c r="K241" i="8"/>
  <c r="T170" i="8"/>
  <c r="M240" i="8"/>
  <c r="N240" i="8" s="1"/>
  <c r="Q240" i="8"/>
  <c r="R240" i="8" s="1"/>
  <c r="E243" i="8"/>
  <c r="H242" i="8"/>
  <c r="S172" i="8" l="1"/>
  <c r="AC243" i="8"/>
  <c r="O240" i="8"/>
  <c r="P171" i="8"/>
  <c r="T171" i="8"/>
  <c r="E244" i="8"/>
  <c r="H243" i="8"/>
  <c r="Q241" i="8"/>
  <c r="R241" i="8" s="1"/>
  <c r="M241" i="8"/>
  <c r="N241" i="8" s="1"/>
  <c r="J242" i="8"/>
  <c r="K242" i="8"/>
  <c r="I242" i="8"/>
  <c r="L242" i="8"/>
  <c r="P170" i="8"/>
  <c r="S173" i="8" l="1"/>
  <c r="AC244" i="8"/>
  <c r="O241" i="8"/>
  <c r="K243" i="8"/>
  <c r="L243" i="8"/>
  <c r="J243" i="8"/>
  <c r="I243" i="8"/>
  <c r="Q242" i="8"/>
  <c r="R242" i="8" s="1"/>
  <c r="M242" i="8"/>
  <c r="N242" i="8" s="1"/>
  <c r="T172" i="8"/>
  <c r="H244" i="8"/>
  <c r="E245" i="8"/>
  <c r="P172" i="8"/>
  <c r="S174" i="8" l="1"/>
  <c r="AC245" i="8"/>
  <c r="O242" i="8"/>
  <c r="Q243" i="8"/>
  <c r="R243" i="8" s="1"/>
  <c r="M243" i="8"/>
  <c r="N243" i="8" s="1"/>
  <c r="L244" i="8"/>
  <c r="K244" i="8"/>
  <c r="J244" i="8"/>
  <c r="I244" i="8"/>
  <c r="H245" i="8"/>
  <c r="E246" i="8"/>
  <c r="T173" i="8"/>
  <c r="P173" i="8"/>
  <c r="S175" i="8" l="1"/>
  <c r="AC246" i="8"/>
  <c r="O243" i="8"/>
  <c r="H246" i="8"/>
  <c r="E247" i="8"/>
  <c r="T174" i="8"/>
  <c r="Q244" i="8"/>
  <c r="R244" i="8" s="1"/>
  <c r="M244" i="8"/>
  <c r="N244" i="8" s="1"/>
  <c r="P174" i="8"/>
  <c r="I245" i="8"/>
  <c r="L245" i="8"/>
  <c r="J245" i="8"/>
  <c r="K245" i="8"/>
  <c r="S176" i="8" l="1"/>
  <c r="AC247" i="8"/>
  <c r="O244" i="8"/>
  <c r="M245" i="8"/>
  <c r="N245" i="8" s="1"/>
  <c r="Q245" i="8"/>
  <c r="R245" i="8" s="1"/>
  <c r="T175" i="8"/>
  <c r="H247" i="8"/>
  <c r="E248" i="8"/>
  <c r="J246" i="8"/>
  <c r="I246" i="8"/>
  <c r="L246" i="8"/>
  <c r="K246" i="8"/>
  <c r="P175" i="8"/>
  <c r="S177" i="8" l="1"/>
  <c r="AC248" i="8"/>
  <c r="O245" i="8"/>
  <c r="M246" i="8"/>
  <c r="N246" i="8" s="1"/>
  <c r="Q246" i="8"/>
  <c r="R246" i="8" s="1"/>
  <c r="E249" i="8"/>
  <c r="H248" i="8"/>
  <c r="K247" i="8"/>
  <c r="J247" i="8"/>
  <c r="I247" i="8"/>
  <c r="L247" i="8"/>
  <c r="T176" i="8"/>
  <c r="S178" i="8" l="1"/>
  <c r="AC249" i="8"/>
  <c r="O246" i="8"/>
  <c r="H249" i="8"/>
  <c r="E250" i="8"/>
  <c r="M247" i="8"/>
  <c r="N247" i="8" s="1"/>
  <c r="Q247" i="8"/>
  <c r="R247" i="8" s="1"/>
  <c r="L248" i="8"/>
  <c r="I248" i="8"/>
  <c r="K248" i="8"/>
  <c r="J248" i="8"/>
  <c r="T177" i="8"/>
  <c r="P176" i="8"/>
  <c r="S179" i="8" l="1"/>
  <c r="AC250" i="8"/>
  <c r="O247" i="8"/>
  <c r="P178" i="8"/>
  <c r="P177" i="8"/>
  <c r="Q248" i="8"/>
  <c r="R248" i="8" s="1"/>
  <c r="M248" i="8"/>
  <c r="N248" i="8" s="1"/>
  <c r="H250" i="8"/>
  <c r="E251" i="8"/>
  <c r="J249" i="8"/>
  <c r="L249" i="8"/>
  <c r="K249" i="8"/>
  <c r="I249" i="8"/>
  <c r="S180" i="8" l="1"/>
  <c r="AC251" i="8"/>
  <c r="O248" i="8"/>
  <c r="Q249" i="8"/>
  <c r="R249" i="8" s="1"/>
  <c r="M249" i="8"/>
  <c r="N249" i="8" s="1"/>
  <c r="E252" i="8"/>
  <c r="H251" i="8"/>
  <c r="K250" i="8"/>
  <c r="L250" i="8"/>
  <c r="I250" i="8"/>
  <c r="J250" i="8"/>
  <c r="T178" i="8"/>
  <c r="P179" i="8"/>
  <c r="S181" i="8" l="1"/>
  <c r="AC252" i="8"/>
  <c r="O249" i="8"/>
  <c r="T180" i="8"/>
  <c r="Q250" i="8"/>
  <c r="R250" i="8" s="1"/>
  <c r="M250" i="8"/>
  <c r="N250" i="8" s="1"/>
  <c r="L251" i="8"/>
  <c r="J251" i="8"/>
  <c r="I251" i="8"/>
  <c r="K251" i="8"/>
  <c r="H252" i="8"/>
  <c r="E253" i="8"/>
  <c r="T179" i="8"/>
  <c r="S182" i="8" l="1"/>
  <c r="AC253" i="8"/>
  <c r="O250" i="8"/>
  <c r="P181" i="8"/>
  <c r="P180" i="8"/>
  <c r="K252" i="8"/>
  <c r="J252" i="8"/>
  <c r="L252" i="8"/>
  <c r="I252" i="8"/>
  <c r="M251" i="8"/>
  <c r="N251" i="8" s="1"/>
  <c r="Q251" i="8"/>
  <c r="R251" i="8" s="1"/>
  <c r="E254" i="8"/>
  <c r="H253" i="8"/>
  <c r="T181" i="8"/>
  <c r="S183" i="8" l="1"/>
  <c r="AC254" i="8"/>
  <c r="O251" i="8"/>
  <c r="M252" i="8"/>
  <c r="N252" i="8" s="1"/>
  <c r="Q252" i="8"/>
  <c r="R252" i="8" s="1"/>
  <c r="E255" i="8"/>
  <c r="H254" i="8"/>
  <c r="I253" i="8"/>
  <c r="L253" i="8"/>
  <c r="K253" i="8"/>
  <c r="J253" i="8"/>
  <c r="T182" i="8"/>
  <c r="P182" i="8"/>
  <c r="S184" i="8" l="1"/>
  <c r="AC255" i="8"/>
  <c r="O252" i="8"/>
  <c r="Q253" i="8"/>
  <c r="R253" i="8" s="1"/>
  <c r="M253" i="8"/>
  <c r="N253" i="8" s="1"/>
  <c r="E256" i="8"/>
  <c r="H255" i="8"/>
  <c r="T183" i="8"/>
  <c r="J254" i="8"/>
  <c r="L254" i="8"/>
  <c r="I254" i="8"/>
  <c r="K254" i="8"/>
  <c r="P183" i="8"/>
  <c r="S185" i="8" l="1"/>
  <c r="AC256" i="8"/>
  <c r="O253" i="8"/>
  <c r="Q254" i="8"/>
  <c r="R254" i="8" s="1"/>
  <c r="M254" i="8"/>
  <c r="N254" i="8" s="1"/>
  <c r="T184" i="8"/>
  <c r="K255" i="8"/>
  <c r="L255" i="8"/>
  <c r="I255" i="8"/>
  <c r="J255" i="8"/>
  <c r="P184" i="8"/>
  <c r="H256" i="8"/>
  <c r="E257" i="8"/>
  <c r="S186" i="8" l="1"/>
  <c r="AC257" i="8"/>
  <c r="O254" i="8"/>
  <c r="T185" i="8"/>
  <c r="Q255" i="8"/>
  <c r="R255" i="8" s="1"/>
  <c r="M255" i="8"/>
  <c r="N255" i="8" s="1"/>
  <c r="H257" i="8"/>
  <c r="E258" i="8"/>
  <c r="L256" i="8"/>
  <c r="I256" i="8"/>
  <c r="K256" i="8"/>
  <c r="J256" i="8"/>
  <c r="P185" i="8"/>
  <c r="S187" i="8" l="1"/>
  <c r="AC258" i="8"/>
  <c r="O255" i="8"/>
  <c r="Q256" i="8"/>
  <c r="R256" i="8" s="1"/>
  <c r="M256" i="8"/>
  <c r="N256" i="8" s="1"/>
  <c r="I257" i="8"/>
  <c r="J257" i="8"/>
  <c r="L257" i="8"/>
  <c r="K257" i="8"/>
  <c r="E259" i="8"/>
  <c r="H258" i="8"/>
  <c r="T186" i="8"/>
  <c r="S188" i="8" l="1"/>
  <c r="AC259" i="8"/>
  <c r="O256" i="8"/>
  <c r="P186" i="8"/>
  <c r="M257" i="8"/>
  <c r="N257" i="8" s="1"/>
  <c r="Q257" i="8"/>
  <c r="R257" i="8" s="1"/>
  <c r="H259" i="8"/>
  <c r="E260" i="8"/>
  <c r="J258" i="8"/>
  <c r="K258" i="8"/>
  <c r="I258" i="8"/>
  <c r="L258" i="8"/>
  <c r="S189" i="8" l="1"/>
  <c r="AC260" i="8"/>
  <c r="O257" i="8"/>
  <c r="P188" i="8"/>
  <c r="K259" i="8"/>
  <c r="L259" i="8"/>
  <c r="J259" i="8"/>
  <c r="I259" i="8"/>
  <c r="E261" i="8"/>
  <c r="H260" i="8"/>
  <c r="T187" i="8"/>
  <c r="Q258" i="8"/>
  <c r="R258" i="8" s="1"/>
  <c r="M258" i="8"/>
  <c r="N258" i="8" s="1"/>
  <c r="P187" i="8"/>
  <c r="S190" i="8" l="1"/>
  <c r="AC261" i="8"/>
  <c r="O258" i="8"/>
  <c r="H261" i="8"/>
  <c r="E262" i="8"/>
  <c r="T188" i="8"/>
  <c r="Q259" i="8"/>
  <c r="R259" i="8" s="1"/>
  <c r="M259" i="8"/>
  <c r="N259" i="8" s="1"/>
  <c r="L260" i="8"/>
  <c r="I260" i="8"/>
  <c r="K260" i="8"/>
  <c r="J260" i="8"/>
  <c r="S191" i="8" l="1"/>
  <c r="AC262" i="8"/>
  <c r="O259" i="8"/>
  <c r="P189" i="8"/>
  <c r="T189" i="8"/>
  <c r="M260" i="8"/>
  <c r="N260" i="8" s="1"/>
  <c r="Q260" i="8"/>
  <c r="R260" i="8" s="1"/>
  <c r="H262" i="8"/>
  <c r="E263" i="8"/>
  <c r="J261" i="8"/>
  <c r="L261" i="8"/>
  <c r="K261" i="8"/>
  <c r="I261" i="8"/>
  <c r="S192" i="8" l="1"/>
  <c r="AC263" i="8"/>
  <c r="O260" i="8"/>
  <c r="K262" i="8"/>
  <c r="I262" i="8"/>
  <c r="J262" i="8"/>
  <c r="L262" i="8"/>
  <c r="H263" i="8"/>
  <c r="E264" i="8"/>
  <c r="P191" i="8"/>
  <c r="Q261" i="8"/>
  <c r="R261" i="8" s="1"/>
  <c r="M261" i="8"/>
  <c r="N261" i="8" s="1"/>
  <c r="T191" i="8"/>
  <c r="T190" i="8"/>
  <c r="P190" i="8"/>
  <c r="S193" i="8" l="1"/>
  <c r="AC264" i="8"/>
  <c r="O261" i="8"/>
  <c r="H264" i="8"/>
  <c r="E265" i="8"/>
  <c r="P192" i="8"/>
  <c r="L263" i="8"/>
  <c r="J263" i="8"/>
  <c r="I263" i="8"/>
  <c r="K263" i="8"/>
  <c r="T192" i="8"/>
  <c r="M262" i="8"/>
  <c r="N262" i="8" s="1"/>
  <c r="Q262" i="8"/>
  <c r="R262" i="8" s="1"/>
  <c r="S194" i="8" l="1"/>
  <c r="AC265" i="8"/>
  <c r="O262" i="8"/>
  <c r="K264" i="8"/>
  <c r="J264" i="8"/>
  <c r="L264" i="8"/>
  <c r="I264" i="8"/>
  <c r="T193" i="8"/>
  <c r="M263" i="8"/>
  <c r="N263" i="8" s="1"/>
  <c r="Q263" i="8"/>
  <c r="R263" i="8" s="1"/>
  <c r="P193" i="8"/>
  <c r="H265" i="8"/>
  <c r="E266" i="8"/>
  <c r="S195" i="8" l="1"/>
  <c r="AC266" i="8"/>
  <c r="O263" i="8"/>
  <c r="H266" i="8"/>
  <c r="E267" i="8"/>
  <c r="M264" i="8"/>
  <c r="N264" i="8" s="1"/>
  <c r="Q264" i="8"/>
  <c r="R264" i="8" s="1"/>
  <c r="I265" i="8"/>
  <c r="L265" i="8"/>
  <c r="K265" i="8"/>
  <c r="J265" i="8"/>
  <c r="T194" i="8"/>
  <c r="P194" i="8"/>
  <c r="S196" i="8" l="1"/>
  <c r="AC267" i="8"/>
  <c r="O264" i="8"/>
  <c r="Q265" i="8"/>
  <c r="R265" i="8" s="1"/>
  <c r="M265" i="8"/>
  <c r="N265" i="8" s="1"/>
  <c r="E268" i="8"/>
  <c r="H267" i="8"/>
  <c r="J266" i="8"/>
  <c r="L266" i="8"/>
  <c r="I266" i="8"/>
  <c r="K266" i="8"/>
  <c r="T195" i="8"/>
  <c r="S197" i="8" l="1"/>
  <c r="AC268" i="8"/>
  <c r="O265" i="8"/>
  <c r="P196" i="8"/>
  <c r="P195" i="8"/>
  <c r="Q266" i="8"/>
  <c r="R266" i="8" s="1"/>
  <c r="M266" i="8"/>
  <c r="N266" i="8" s="1"/>
  <c r="K267" i="8"/>
  <c r="J267" i="8"/>
  <c r="I267" i="8"/>
  <c r="L267" i="8"/>
  <c r="H268" i="8"/>
  <c r="E269" i="8"/>
  <c r="S198" i="8" l="1"/>
  <c r="AC269" i="8"/>
  <c r="O266" i="8"/>
  <c r="E270" i="8"/>
  <c r="H269" i="8"/>
  <c r="L268" i="8"/>
  <c r="K268" i="8"/>
  <c r="J268" i="8"/>
  <c r="I268" i="8"/>
  <c r="M267" i="8"/>
  <c r="N267" i="8" s="1"/>
  <c r="Q267" i="8"/>
  <c r="R267" i="8" s="1"/>
  <c r="T197" i="8"/>
  <c r="T196" i="8"/>
  <c r="S199" i="8" l="1"/>
  <c r="AC270" i="8"/>
  <c r="O267" i="8"/>
  <c r="Q268" i="8"/>
  <c r="R268" i="8" s="1"/>
  <c r="M268" i="8"/>
  <c r="N268" i="8" s="1"/>
  <c r="P198" i="8"/>
  <c r="P197" i="8"/>
  <c r="T198" i="8"/>
  <c r="I269" i="8"/>
  <c r="L269" i="8"/>
  <c r="K269" i="8"/>
  <c r="J269" i="8"/>
  <c r="H270" i="8"/>
  <c r="E271" i="8"/>
  <c r="S200" i="8" l="1"/>
  <c r="AC271" i="8"/>
  <c r="O268" i="8"/>
  <c r="T199" i="8"/>
  <c r="P199" i="8"/>
  <c r="M269" i="8"/>
  <c r="N269" i="8" s="1"/>
  <c r="Q269" i="8"/>
  <c r="R269" i="8" s="1"/>
  <c r="H271" i="8"/>
  <c r="E272" i="8"/>
  <c r="J270" i="8"/>
  <c r="L270" i="8"/>
  <c r="K270" i="8"/>
  <c r="I270" i="8"/>
  <c r="S201" i="8" l="1"/>
  <c r="AC272" i="8"/>
  <c r="O269" i="8"/>
  <c r="Q270" i="8"/>
  <c r="R270" i="8" s="1"/>
  <c r="M270" i="8"/>
  <c r="N270" i="8" s="1"/>
  <c r="E273" i="8"/>
  <c r="H272" i="8"/>
  <c r="K271" i="8"/>
  <c r="J271" i="8"/>
  <c r="I271" i="8"/>
  <c r="L271" i="8"/>
  <c r="P200" i="8"/>
  <c r="T200" i="8"/>
  <c r="S202" i="8" l="1"/>
  <c r="AC273" i="8"/>
  <c r="O270" i="8"/>
  <c r="L272" i="8"/>
  <c r="I272" i="8"/>
  <c r="J272" i="8"/>
  <c r="K272" i="8"/>
  <c r="H273" i="8"/>
  <c r="E274" i="8"/>
  <c r="Q271" i="8"/>
  <c r="R271" i="8" s="1"/>
  <c r="M271" i="8"/>
  <c r="N271" i="8" s="1"/>
  <c r="S203" i="8" l="1"/>
  <c r="AC274" i="8"/>
  <c r="O271" i="8"/>
  <c r="E275" i="8"/>
  <c r="H274" i="8"/>
  <c r="J273" i="8"/>
  <c r="I273" i="8"/>
  <c r="L273" i="8"/>
  <c r="K273" i="8"/>
  <c r="Q272" i="8"/>
  <c r="R272" i="8" s="1"/>
  <c r="M272" i="8"/>
  <c r="N272" i="8" s="1"/>
  <c r="P202" i="8"/>
  <c r="P201" i="8"/>
  <c r="T201" i="8"/>
  <c r="S204" i="8" l="1"/>
  <c r="AC275" i="8"/>
  <c r="O272" i="8"/>
  <c r="T203" i="8"/>
  <c r="P203" i="8"/>
  <c r="Q273" i="8"/>
  <c r="R273" i="8" s="1"/>
  <c r="M273" i="8"/>
  <c r="N273" i="8" s="1"/>
  <c r="E276" i="8"/>
  <c r="H275" i="8"/>
  <c r="T202" i="8"/>
  <c r="K274" i="8"/>
  <c r="J274" i="8"/>
  <c r="I274" i="8"/>
  <c r="L274" i="8"/>
  <c r="S205" i="8" l="1"/>
  <c r="AC276" i="8"/>
  <c r="O273" i="8"/>
  <c r="L275" i="8"/>
  <c r="K275" i="8"/>
  <c r="J275" i="8"/>
  <c r="I275" i="8"/>
  <c r="H276" i="8"/>
  <c r="E277" i="8"/>
  <c r="Q274" i="8"/>
  <c r="R274" i="8" s="1"/>
  <c r="M274" i="8"/>
  <c r="N274" i="8" s="1"/>
  <c r="P204" i="8"/>
  <c r="S206" i="8" l="1"/>
  <c r="AC277" i="8"/>
  <c r="O274" i="8"/>
  <c r="L276" i="8"/>
  <c r="K276" i="8"/>
  <c r="J276" i="8"/>
  <c r="I276" i="8"/>
  <c r="Q275" i="8"/>
  <c r="R275" i="8" s="1"/>
  <c r="M275" i="8"/>
  <c r="N275" i="8" s="1"/>
  <c r="H277" i="8"/>
  <c r="E278" i="8"/>
  <c r="T205" i="8"/>
  <c r="T204" i="8"/>
  <c r="S207" i="8" l="1"/>
  <c r="AC278" i="8"/>
  <c r="O275" i="8"/>
  <c r="P206" i="8"/>
  <c r="M276" i="8"/>
  <c r="N276" i="8" s="1"/>
  <c r="Q276" i="8"/>
  <c r="R276" i="8" s="1"/>
  <c r="I277" i="8"/>
  <c r="L277" i="8"/>
  <c r="J277" i="8"/>
  <c r="K277" i="8"/>
  <c r="P205" i="8"/>
  <c r="H278" i="8"/>
  <c r="E279" i="8"/>
  <c r="S208" i="8" l="1"/>
  <c r="AC279" i="8"/>
  <c r="O276" i="8"/>
  <c r="T207" i="8"/>
  <c r="Q277" i="8"/>
  <c r="R277" i="8" s="1"/>
  <c r="M277" i="8"/>
  <c r="N277" i="8" s="1"/>
  <c r="T206" i="8"/>
  <c r="E280" i="8"/>
  <c r="H279" i="8"/>
  <c r="J278" i="8"/>
  <c r="I278" i="8"/>
  <c r="L278" i="8"/>
  <c r="K278" i="8"/>
  <c r="S209" i="8" l="1"/>
  <c r="AC280" i="8"/>
  <c r="O277" i="8"/>
  <c r="K279" i="8"/>
  <c r="J279" i="8"/>
  <c r="I279" i="8"/>
  <c r="L279" i="8"/>
  <c r="M278" i="8"/>
  <c r="N278" i="8" s="1"/>
  <c r="Q278" i="8"/>
  <c r="R278" i="8" s="1"/>
  <c r="H280" i="8"/>
  <c r="E281" i="8"/>
  <c r="P208" i="8"/>
  <c r="P207" i="8"/>
  <c r="S210" i="8" l="1"/>
  <c r="AC281" i="8"/>
  <c r="O278" i="8"/>
  <c r="P209" i="8"/>
  <c r="L280" i="8"/>
  <c r="K280" i="8"/>
  <c r="J280" i="8"/>
  <c r="I280" i="8"/>
  <c r="E282" i="8"/>
  <c r="H281" i="8"/>
  <c r="T209" i="8"/>
  <c r="T208" i="8"/>
  <c r="Q279" i="8"/>
  <c r="R279" i="8" s="1"/>
  <c r="M279" i="8"/>
  <c r="N279" i="8" s="1"/>
  <c r="S211" i="8" l="1"/>
  <c r="AC282" i="8"/>
  <c r="O279" i="8"/>
  <c r="K281" i="8"/>
  <c r="I281" i="8"/>
  <c r="L281" i="8"/>
  <c r="J281" i="8"/>
  <c r="Q280" i="8"/>
  <c r="R280" i="8" s="1"/>
  <c r="M280" i="8"/>
  <c r="N280" i="8" s="1"/>
  <c r="T210" i="8"/>
  <c r="E283" i="8"/>
  <c r="H282" i="8"/>
  <c r="S212" i="8" l="1"/>
  <c r="AC283" i="8"/>
  <c r="O280" i="8"/>
  <c r="E284" i="8"/>
  <c r="H283" i="8"/>
  <c r="P211" i="8"/>
  <c r="P210" i="8"/>
  <c r="T211" i="8"/>
  <c r="L282" i="8"/>
  <c r="J282" i="8"/>
  <c r="K282" i="8"/>
  <c r="I282" i="8"/>
  <c r="Q281" i="8"/>
  <c r="R281" i="8" s="1"/>
  <c r="M281" i="8"/>
  <c r="N281" i="8" s="1"/>
  <c r="S213" i="8" l="1"/>
  <c r="AC284" i="8"/>
  <c r="O281" i="8"/>
  <c r="T212" i="8"/>
  <c r="L283" i="8"/>
  <c r="J283" i="8"/>
  <c r="I283" i="8"/>
  <c r="K283" i="8"/>
  <c r="Q282" i="8"/>
  <c r="R282" i="8" s="1"/>
  <c r="M282" i="8"/>
  <c r="N282" i="8" s="1"/>
  <c r="E285" i="8"/>
  <c r="H284" i="8"/>
  <c r="S214" i="8" l="1"/>
  <c r="AC285" i="8"/>
  <c r="O282" i="8"/>
  <c r="P213" i="8"/>
  <c r="M283" i="8"/>
  <c r="N283" i="8" s="1"/>
  <c r="Q283" i="8"/>
  <c r="R283" i="8" s="1"/>
  <c r="P212" i="8"/>
  <c r="L284" i="8"/>
  <c r="I284" i="8"/>
  <c r="K284" i="8"/>
  <c r="J284" i="8"/>
  <c r="T213" i="8"/>
  <c r="E286" i="8"/>
  <c r="H285" i="8"/>
  <c r="S215" i="8" l="1"/>
  <c r="AC286" i="8"/>
  <c r="O283" i="8"/>
  <c r="E287" i="8"/>
  <c r="H286" i="8"/>
  <c r="Q284" i="8"/>
  <c r="R284" i="8" s="1"/>
  <c r="M284" i="8"/>
  <c r="N284" i="8" s="1"/>
  <c r="I285" i="8"/>
  <c r="L285" i="8"/>
  <c r="K285" i="8"/>
  <c r="J285" i="8"/>
  <c r="P214" i="8"/>
  <c r="S216" i="8" l="1"/>
  <c r="AC287" i="8"/>
  <c r="O284" i="8"/>
  <c r="M285" i="8"/>
  <c r="N285" i="8" s="1"/>
  <c r="Q285" i="8"/>
  <c r="R285" i="8" s="1"/>
  <c r="H287" i="8"/>
  <c r="E288" i="8"/>
  <c r="T214" i="8"/>
  <c r="P215" i="8"/>
  <c r="J286" i="8"/>
  <c r="I286" i="8"/>
  <c r="L286" i="8"/>
  <c r="K286" i="8"/>
  <c r="S217" i="8" l="1"/>
  <c r="AC288" i="8"/>
  <c r="O285" i="8"/>
  <c r="H288" i="8"/>
  <c r="E289" i="8"/>
  <c r="L287" i="8"/>
  <c r="K287" i="8"/>
  <c r="J287" i="8"/>
  <c r="I287" i="8"/>
  <c r="P216" i="8"/>
  <c r="T216" i="8"/>
  <c r="M286" i="8"/>
  <c r="N286" i="8" s="1"/>
  <c r="Q286" i="8"/>
  <c r="R286" i="8" s="1"/>
  <c r="T215" i="8"/>
  <c r="S218" i="8" l="1"/>
  <c r="AC289" i="8"/>
  <c r="O286" i="8"/>
  <c r="Q287" i="8"/>
  <c r="R287" i="8" s="1"/>
  <c r="M287" i="8"/>
  <c r="N287" i="8" s="1"/>
  <c r="P217" i="8"/>
  <c r="I288" i="8"/>
  <c r="L288" i="8"/>
  <c r="K288" i="8"/>
  <c r="J288" i="8"/>
  <c r="T217" i="8"/>
  <c r="E290" i="8"/>
  <c r="H289" i="8"/>
  <c r="S219" i="8" l="1"/>
  <c r="AC290" i="8"/>
  <c r="O287" i="8"/>
  <c r="Q288" i="8"/>
  <c r="R288" i="8" s="1"/>
  <c r="M288" i="8"/>
  <c r="N288" i="8" s="1"/>
  <c r="P218" i="8"/>
  <c r="J289" i="8"/>
  <c r="I289" i="8"/>
  <c r="K289" i="8"/>
  <c r="L289" i="8"/>
  <c r="T218" i="8"/>
  <c r="H290" i="8"/>
  <c r="E291" i="8"/>
  <c r="S220" i="8" l="1"/>
  <c r="AC291" i="8"/>
  <c r="O288" i="8"/>
  <c r="E292" i="8"/>
  <c r="H291" i="8"/>
  <c r="K290" i="8"/>
  <c r="J290" i="8"/>
  <c r="I290" i="8"/>
  <c r="L290" i="8"/>
  <c r="T219" i="8"/>
  <c r="M289" i="8"/>
  <c r="N289" i="8" s="1"/>
  <c r="Q289" i="8"/>
  <c r="R289" i="8" s="1"/>
  <c r="S221" i="8" l="1"/>
  <c r="AC292" i="8"/>
  <c r="O289" i="8"/>
  <c r="E293" i="8"/>
  <c r="H292" i="8"/>
  <c r="Q290" i="8"/>
  <c r="R290" i="8" s="1"/>
  <c r="M290" i="8"/>
  <c r="N290" i="8" s="1"/>
  <c r="P220" i="8"/>
  <c r="P219" i="8"/>
  <c r="L291" i="8"/>
  <c r="I291" i="8"/>
  <c r="K291" i="8"/>
  <c r="J291" i="8"/>
  <c r="S222" i="8" l="1"/>
  <c r="AC293" i="8"/>
  <c r="O290" i="8"/>
  <c r="P221" i="8"/>
  <c r="T221" i="8"/>
  <c r="T220" i="8"/>
  <c r="H293" i="8"/>
  <c r="E294" i="8"/>
  <c r="Q291" i="8"/>
  <c r="R291" i="8" s="1"/>
  <c r="M291" i="8"/>
  <c r="N291" i="8" s="1"/>
  <c r="J292" i="8"/>
  <c r="L292" i="8"/>
  <c r="K292" i="8"/>
  <c r="I292" i="8"/>
  <c r="S223" i="8" l="1"/>
  <c r="AC294" i="8"/>
  <c r="O291" i="8"/>
  <c r="E295" i="8"/>
  <c r="H294" i="8"/>
  <c r="K293" i="8"/>
  <c r="I293" i="8"/>
  <c r="L293" i="8"/>
  <c r="J293" i="8"/>
  <c r="Q292" i="8"/>
  <c r="R292" i="8" s="1"/>
  <c r="M292" i="8"/>
  <c r="N292" i="8" s="1"/>
  <c r="P222" i="8"/>
  <c r="S224" i="8" l="1"/>
  <c r="AC295" i="8"/>
  <c r="O292" i="8"/>
  <c r="M293" i="8"/>
  <c r="N293" i="8" s="1"/>
  <c r="Q293" i="8"/>
  <c r="R293" i="8" s="1"/>
  <c r="L294" i="8"/>
  <c r="I294" i="8"/>
  <c r="K294" i="8"/>
  <c r="J294" i="8"/>
  <c r="H295" i="8"/>
  <c r="E296" i="8"/>
  <c r="T222" i="8"/>
  <c r="S225" i="8" l="1"/>
  <c r="AC296" i="8"/>
  <c r="O293" i="8"/>
  <c r="E297" i="8"/>
  <c r="H296" i="8"/>
  <c r="P224" i="8"/>
  <c r="Q294" i="8"/>
  <c r="R294" i="8" s="1"/>
  <c r="M294" i="8"/>
  <c r="N294" i="8" s="1"/>
  <c r="J295" i="8"/>
  <c r="L295" i="8"/>
  <c r="I295" i="8"/>
  <c r="K295" i="8"/>
  <c r="T224" i="8"/>
  <c r="P223" i="8"/>
  <c r="T223" i="8"/>
  <c r="S226" i="8" l="1"/>
  <c r="AC297" i="8"/>
  <c r="O294" i="8"/>
  <c r="H297" i="8"/>
  <c r="E298" i="8"/>
  <c r="M295" i="8"/>
  <c r="N295" i="8" s="1"/>
  <c r="Q295" i="8"/>
  <c r="R295" i="8" s="1"/>
  <c r="I296" i="8"/>
  <c r="K296" i="8"/>
  <c r="J296" i="8"/>
  <c r="L296" i="8"/>
  <c r="S227" i="8" l="1"/>
  <c r="AC298" i="8"/>
  <c r="O295" i="8"/>
  <c r="J297" i="8"/>
  <c r="L297" i="8"/>
  <c r="K297" i="8"/>
  <c r="I297" i="8"/>
  <c r="T226" i="8"/>
  <c r="T225" i="8"/>
  <c r="E299" i="8"/>
  <c r="H298" i="8"/>
  <c r="P225" i="8"/>
  <c r="Q296" i="8"/>
  <c r="R296" i="8" s="1"/>
  <c r="M296" i="8"/>
  <c r="N296" i="8" s="1"/>
  <c r="S228" i="8" l="1"/>
  <c r="AC299" i="8"/>
  <c r="O296" i="8"/>
  <c r="K298" i="8"/>
  <c r="I298" i="8"/>
  <c r="J298" i="8"/>
  <c r="L298" i="8"/>
  <c r="H299" i="8"/>
  <c r="E300" i="8"/>
  <c r="T227" i="8"/>
  <c r="P227" i="8"/>
  <c r="P226" i="8"/>
  <c r="Q297" i="8"/>
  <c r="R297" i="8" s="1"/>
  <c r="M297" i="8"/>
  <c r="N297" i="8" s="1"/>
  <c r="S229" i="8" l="1"/>
  <c r="AC300" i="8"/>
  <c r="O297" i="8"/>
  <c r="E301" i="8"/>
  <c r="H300" i="8"/>
  <c r="L299" i="8"/>
  <c r="J299" i="8"/>
  <c r="K299" i="8"/>
  <c r="I299" i="8"/>
  <c r="M298" i="8"/>
  <c r="N298" i="8" s="1"/>
  <c r="Q298" i="8"/>
  <c r="R298" i="8" s="1"/>
  <c r="S230" i="8" l="1"/>
  <c r="AC301" i="8"/>
  <c r="O298" i="8"/>
  <c r="T229" i="8"/>
  <c r="Q299" i="8"/>
  <c r="R299" i="8" s="1"/>
  <c r="M299" i="8"/>
  <c r="N299" i="8" s="1"/>
  <c r="E302" i="8"/>
  <c r="H301" i="8"/>
  <c r="P228" i="8"/>
  <c r="T228" i="8"/>
  <c r="I300" i="8"/>
  <c r="K300" i="8"/>
  <c r="L300" i="8"/>
  <c r="J300" i="8"/>
  <c r="S231" i="8" l="1"/>
  <c r="AC302" i="8"/>
  <c r="O299" i="8"/>
  <c r="J301" i="8"/>
  <c r="L301" i="8"/>
  <c r="I301" i="8"/>
  <c r="K301" i="8"/>
  <c r="H302" i="8"/>
  <c r="E303" i="8"/>
  <c r="P230" i="8"/>
  <c r="P229" i="8"/>
  <c r="M300" i="8"/>
  <c r="N300" i="8" s="1"/>
  <c r="Q300" i="8"/>
  <c r="R300" i="8" s="1"/>
  <c r="S232" i="8" l="1"/>
  <c r="AC303" i="8"/>
  <c r="O300" i="8"/>
  <c r="E304" i="8"/>
  <c r="H303" i="8"/>
  <c r="K302" i="8"/>
  <c r="L302" i="8"/>
  <c r="J302" i="8"/>
  <c r="I302" i="8"/>
  <c r="T231" i="8"/>
  <c r="T230" i="8"/>
  <c r="Q301" i="8"/>
  <c r="R301" i="8" s="1"/>
  <c r="M301" i="8"/>
  <c r="N301" i="8" s="1"/>
  <c r="S233" i="8" l="1"/>
  <c r="AC304" i="8"/>
  <c r="O301" i="8"/>
  <c r="T232" i="8"/>
  <c r="Q302" i="8"/>
  <c r="R302" i="8" s="1"/>
  <c r="M302" i="8"/>
  <c r="N302" i="8" s="1"/>
  <c r="P232" i="8"/>
  <c r="H304" i="8"/>
  <c r="E305" i="8"/>
  <c r="P231" i="8"/>
  <c r="L303" i="8"/>
  <c r="I303" i="8"/>
  <c r="J303" i="8"/>
  <c r="K303" i="8"/>
  <c r="S234" i="8" l="1"/>
  <c r="AC305" i="8"/>
  <c r="O302" i="8"/>
  <c r="E306" i="8"/>
  <c r="H305" i="8"/>
  <c r="J304" i="8"/>
  <c r="L304" i="8"/>
  <c r="K304" i="8"/>
  <c r="I304" i="8"/>
  <c r="Q303" i="8"/>
  <c r="R303" i="8" s="1"/>
  <c r="M303" i="8"/>
  <c r="N303" i="8" s="1"/>
  <c r="S235" i="8" l="1"/>
  <c r="AC306" i="8"/>
  <c r="O303" i="8"/>
  <c r="E307" i="8"/>
  <c r="H306" i="8"/>
  <c r="Q304" i="8"/>
  <c r="R304" i="8" s="1"/>
  <c r="M304" i="8"/>
  <c r="N304" i="8" s="1"/>
  <c r="P234" i="8"/>
  <c r="P233" i="8"/>
  <c r="T234" i="8"/>
  <c r="T233" i="8"/>
  <c r="K305" i="8"/>
  <c r="I305" i="8"/>
  <c r="L305" i="8"/>
  <c r="J305" i="8"/>
  <c r="S236" i="8" l="1"/>
  <c r="AC307" i="8"/>
  <c r="O304" i="8"/>
  <c r="H307" i="8"/>
  <c r="E308" i="8"/>
  <c r="T235" i="8"/>
  <c r="M305" i="8"/>
  <c r="N305" i="8" s="1"/>
  <c r="Q305" i="8"/>
  <c r="R305" i="8" s="1"/>
  <c r="L306" i="8"/>
  <c r="J306" i="8"/>
  <c r="I306" i="8"/>
  <c r="K306" i="8"/>
  <c r="S237" i="8" l="1"/>
  <c r="AC308" i="8"/>
  <c r="O305" i="8"/>
  <c r="K307" i="8"/>
  <c r="L307" i="8"/>
  <c r="J307" i="8"/>
  <c r="I307" i="8"/>
  <c r="T236" i="8"/>
  <c r="H308" i="8"/>
  <c r="E309" i="8"/>
  <c r="Q306" i="8"/>
  <c r="R306" i="8" s="1"/>
  <c r="M306" i="8"/>
  <c r="N306" i="8" s="1"/>
  <c r="P235" i="8"/>
  <c r="S238" i="8" l="1"/>
  <c r="AC309" i="8"/>
  <c r="O306" i="8"/>
  <c r="P237" i="8"/>
  <c r="P236" i="8"/>
  <c r="I308" i="8"/>
  <c r="L308" i="8"/>
  <c r="J308" i="8"/>
  <c r="K308" i="8"/>
  <c r="H309" i="8"/>
  <c r="E310" i="8"/>
  <c r="M307" i="8"/>
  <c r="N307" i="8" s="1"/>
  <c r="Q307" i="8"/>
  <c r="R307" i="8" s="1"/>
  <c r="S239" i="8" l="1"/>
  <c r="AC310" i="8"/>
  <c r="O307" i="8"/>
  <c r="J309" i="8"/>
  <c r="L309" i="8"/>
  <c r="K309" i="8"/>
  <c r="I309" i="8"/>
  <c r="T238" i="8"/>
  <c r="T237" i="8"/>
  <c r="Q308" i="8"/>
  <c r="R308" i="8" s="1"/>
  <c r="M308" i="8"/>
  <c r="N308" i="8" s="1"/>
  <c r="E311" i="8"/>
  <c r="H310" i="8"/>
  <c r="S240" i="8" l="1"/>
  <c r="AC311" i="8"/>
  <c r="O308" i="8"/>
  <c r="H311" i="8"/>
  <c r="E312" i="8"/>
  <c r="M309" i="8"/>
  <c r="N309" i="8" s="1"/>
  <c r="Q309" i="8"/>
  <c r="R309" i="8" s="1"/>
  <c r="T239" i="8"/>
  <c r="P239" i="8"/>
  <c r="P238" i="8"/>
  <c r="K310" i="8"/>
  <c r="I310" i="8"/>
  <c r="L310" i="8"/>
  <c r="J310" i="8"/>
  <c r="S241" i="8" l="1"/>
  <c r="AC312" i="8"/>
  <c r="O309" i="8"/>
  <c r="L311" i="8"/>
  <c r="J311" i="8"/>
  <c r="I311" i="8"/>
  <c r="K311" i="8"/>
  <c r="M310" i="8"/>
  <c r="N310" i="8" s="1"/>
  <c r="Q310" i="8"/>
  <c r="R310" i="8" s="1"/>
  <c r="E313" i="8"/>
  <c r="H312" i="8"/>
  <c r="S242" i="8" l="1"/>
  <c r="AC313" i="8"/>
  <c r="O310" i="8"/>
  <c r="P241" i="8"/>
  <c r="P240" i="8"/>
  <c r="I312" i="8"/>
  <c r="K312" i="8"/>
  <c r="L312" i="8"/>
  <c r="J312" i="8"/>
  <c r="H313" i="8"/>
  <c r="E314" i="8"/>
  <c r="Q311" i="8"/>
  <c r="R311" i="8" s="1"/>
  <c r="M311" i="8"/>
  <c r="N311" i="8" s="1"/>
  <c r="T241" i="8"/>
  <c r="T240" i="8"/>
  <c r="S243" i="8" l="1"/>
  <c r="AC314" i="8"/>
  <c r="O311" i="8"/>
  <c r="H314" i="8"/>
  <c r="E315" i="8"/>
  <c r="M312" i="8"/>
  <c r="N312" i="8" s="1"/>
  <c r="Q312" i="8"/>
  <c r="R312" i="8" s="1"/>
  <c r="J313" i="8"/>
  <c r="L313" i="8"/>
  <c r="K313" i="8"/>
  <c r="I313" i="8"/>
  <c r="T242" i="8"/>
  <c r="P242" i="8"/>
  <c r="S244" i="8" l="1"/>
  <c r="AC315" i="8"/>
  <c r="O312" i="8"/>
  <c r="K314" i="8"/>
  <c r="I314" i="8"/>
  <c r="L314" i="8"/>
  <c r="J314" i="8"/>
  <c r="Q313" i="8"/>
  <c r="R313" i="8" s="1"/>
  <c r="M313" i="8"/>
  <c r="N313" i="8" s="1"/>
  <c r="T243" i="8"/>
  <c r="E316" i="8"/>
  <c r="H315" i="8"/>
  <c r="S245" i="8" l="1"/>
  <c r="AC316" i="8"/>
  <c r="O313" i="8"/>
  <c r="P243" i="8"/>
  <c r="T244" i="8"/>
  <c r="L315" i="8"/>
  <c r="I315" i="8"/>
  <c r="J315" i="8"/>
  <c r="K315" i="8"/>
  <c r="E317" i="8"/>
  <c r="H316" i="8"/>
  <c r="M314" i="8"/>
  <c r="N314" i="8" s="1"/>
  <c r="Q314" i="8"/>
  <c r="R314" i="8" s="1"/>
  <c r="S246" i="8" l="1"/>
  <c r="AC317" i="8"/>
  <c r="O314" i="8"/>
  <c r="J316" i="8"/>
  <c r="K316" i="8"/>
  <c r="L316" i="8"/>
  <c r="I316" i="8"/>
  <c r="E318" i="8"/>
  <c r="H317" i="8"/>
  <c r="M315" i="8"/>
  <c r="N315" i="8" s="1"/>
  <c r="Q315" i="8"/>
  <c r="R315" i="8" s="1"/>
  <c r="P244" i="8"/>
  <c r="T245" i="8"/>
  <c r="S247" i="8" l="1"/>
  <c r="AC318" i="8"/>
  <c r="O315" i="8"/>
  <c r="K317" i="8"/>
  <c r="L317" i="8"/>
  <c r="J317" i="8"/>
  <c r="I317" i="8"/>
  <c r="P246" i="8"/>
  <c r="H318" i="8"/>
  <c r="E319" i="8"/>
  <c r="Q316" i="8"/>
  <c r="R316" i="8" s="1"/>
  <c r="M316" i="8"/>
  <c r="N316" i="8" s="1"/>
  <c r="P245" i="8"/>
  <c r="T246" i="8"/>
  <c r="S248" i="8" l="1"/>
  <c r="AC319" i="8"/>
  <c r="O316" i="8"/>
  <c r="L318" i="8"/>
  <c r="J318" i="8"/>
  <c r="I318" i="8"/>
  <c r="K318" i="8"/>
  <c r="P247" i="8"/>
  <c r="M317" i="8"/>
  <c r="N317" i="8" s="1"/>
  <c r="Q317" i="8"/>
  <c r="R317" i="8" s="1"/>
  <c r="H319" i="8"/>
  <c r="E320" i="8"/>
  <c r="S249" i="8" l="1"/>
  <c r="AC320" i="8"/>
  <c r="O317" i="8"/>
  <c r="K319" i="8"/>
  <c r="J319" i="8"/>
  <c r="I319" i="8"/>
  <c r="L319" i="8"/>
  <c r="T247" i="8"/>
  <c r="H320" i="8"/>
  <c r="E321" i="8"/>
  <c r="Q318" i="8"/>
  <c r="R318" i="8" s="1"/>
  <c r="M318" i="8"/>
  <c r="N318" i="8" s="1"/>
  <c r="P248" i="8"/>
  <c r="S250" i="8" l="1"/>
  <c r="AC321" i="8"/>
  <c r="O318" i="8"/>
  <c r="E322" i="8"/>
  <c r="H321" i="8"/>
  <c r="I320" i="8"/>
  <c r="L320" i="8"/>
  <c r="K320" i="8"/>
  <c r="J320" i="8"/>
  <c r="T248" i="8"/>
  <c r="M319" i="8"/>
  <c r="N319" i="8" s="1"/>
  <c r="Q319" i="8"/>
  <c r="R319" i="8" s="1"/>
  <c r="S251" i="8" l="1"/>
  <c r="AC322" i="8"/>
  <c r="O319" i="8"/>
  <c r="P250" i="8"/>
  <c r="Q320" i="8"/>
  <c r="R320" i="8" s="1"/>
  <c r="M320" i="8"/>
  <c r="N320" i="8" s="1"/>
  <c r="P249" i="8"/>
  <c r="J321" i="8"/>
  <c r="I321" i="8"/>
  <c r="L321" i="8"/>
  <c r="K321" i="8"/>
  <c r="E323" i="8"/>
  <c r="H322" i="8"/>
  <c r="T250" i="8"/>
  <c r="T249" i="8"/>
  <c r="S252" i="8" l="1"/>
  <c r="AC323" i="8"/>
  <c r="O320" i="8"/>
  <c r="K322" i="8"/>
  <c r="J322" i="8"/>
  <c r="L322" i="8"/>
  <c r="I322" i="8"/>
  <c r="H323" i="8"/>
  <c r="E324" i="8"/>
  <c r="T251" i="8"/>
  <c r="M321" i="8"/>
  <c r="N321" i="8" s="1"/>
  <c r="Q321" i="8"/>
  <c r="R321" i="8" s="1"/>
  <c r="P251" i="8"/>
  <c r="S253" i="8" l="1"/>
  <c r="AC324" i="8"/>
  <c r="O321" i="8"/>
  <c r="Q322" i="8"/>
  <c r="R322" i="8" s="1"/>
  <c r="M322" i="8"/>
  <c r="N322" i="8" s="1"/>
  <c r="L323" i="8"/>
  <c r="K323" i="8"/>
  <c r="I323" i="8"/>
  <c r="J323" i="8"/>
  <c r="E325" i="8"/>
  <c r="H324" i="8"/>
  <c r="S254" i="8" l="1"/>
  <c r="AC325" i="8"/>
  <c r="O322" i="8"/>
  <c r="H325" i="8"/>
  <c r="E326" i="8"/>
  <c r="Q323" i="8"/>
  <c r="R323" i="8" s="1"/>
  <c r="M323" i="8"/>
  <c r="N323" i="8" s="1"/>
  <c r="T252" i="8"/>
  <c r="P252" i="8"/>
  <c r="I324" i="8"/>
  <c r="L324" i="8"/>
  <c r="K324" i="8"/>
  <c r="J324" i="8"/>
  <c r="S255" i="8" l="1"/>
  <c r="AC326" i="8"/>
  <c r="O323" i="8"/>
  <c r="J325" i="8"/>
  <c r="L325" i="8"/>
  <c r="K325" i="8"/>
  <c r="I325" i="8"/>
  <c r="P254" i="8"/>
  <c r="T253" i="8"/>
  <c r="P253" i="8"/>
  <c r="M324" i="8"/>
  <c r="N324" i="8" s="1"/>
  <c r="Q324" i="8"/>
  <c r="R324" i="8" s="1"/>
  <c r="H326" i="8"/>
  <c r="E327" i="8"/>
  <c r="S256" i="8" l="1"/>
  <c r="AC327" i="8"/>
  <c r="O324" i="8"/>
  <c r="T254" i="8"/>
  <c r="E328" i="8"/>
  <c r="H327" i="8"/>
  <c r="K326" i="8"/>
  <c r="I326" i="8"/>
  <c r="L326" i="8"/>
  <c r="J326" i="8"/>
  <c r="M325" i="8"/>
  <c r="N325" i="8" s="1"/>
  <c r="Q325" i="8"/>
  <c r="R325" i="8" s="1"/>
  <c r="S257" i="8" l="1"/>
  <c r="AC328" i="8"/>
  <c r="O325" i="8"/>
  <c r="M326" i="8"/>
  <c r="N326" i="8" s="1"/>
  <c r="Q326" i="8"/>
  <c r="R326" i="8" s="1"/>
  <c r="P256" i="8"/>
  <c r="P255" i="8"/>
  <c r="L327" i="8"/>
  <c r="I327" i="8"/>
  <c r="J327" i="8"/>
  <c r="K327" i="8"/>
  <c r="H328" i="8"/>
  <c r="E329" i="8"/>
  <c r="T256" i="8"/>
  <c r="T255" i="8"/>
  <c r="S258" i="8" l="1"/>
  <c r="AC329" i="8"/>
  <c r="O326" i="8"/>
  <c r="T257" i="8"/>
  <c r="J328" i="8"/>
  <c r="K328" i="8"/>
  <c r="I328" i="8"/>
  <c r="L328" i="8"/>
  <c r="Q327" i="8"/>
  <c r="R327" i="8" s="1"/>
  <c r="M327" i="8"/>
  <c r="N327" i="8" s="1"/>
  <c r="H329" i="8"/>
  <c r="E330" i="8"/>
  <c r="S259" i="8" l="1"/>
  <c r="AC330" i="8"/>
  <c r="O327" i="8"/>
  <c r="K329" i="8"/>
  <c r="L329" i="8"/>
  <c r="J329" i="8"/>
  <c r="I329" i="8"/>
  <c r="P258" i="8"/>
  <c r="E331" i="8"/>
  <c r="H330" i="8"/>
  <c r="Q328" i="8"/>
  <c r="R328" i="8" s="1"/>
  <c r="M328" i="8"/>
  <c r="N328" i="8" s="1"/>
  <c r="P257" i="8"/>
  <c r="T258" i="8"/>
  <c r="S260" i="8" l="1"/>
  <c r="AC331" i="8"/>
  <c r="O328" i="8"/>
  <c r="L330" i="8"/>
  <c r="I330" i="8"/>
  <c r="K330" i="8"/>
  <c r="J330" i="8"/>
  <c r="H331" i="8"/>
  <c r="E332" i="8"/>
  <c r="P259" i="8"/>
  <c r="Q329" i="8"/>
  <c r="R329" i="8" s="1"/>
  <c r="M329" i="8"/>
  <c r="N329" i="8" s="1"/>
  <c r="S261" i="8" l="1"/>
  <c r="AC332" i="8"/>
  <c r="O329" i="8"/>
  <c r="E333" i="8"/>
  <c r="H332" i="8"/>
  <c r="J331" i="8"/>
  <c r="L331" i="8"/>
  <c r="K331" i="8"/>
  <c r="I331" i="8"/>
  <c r="M330" i="8"/>
  <c r="N330" i="8" s="1"/>
  <c r="Q330" i="8"/>
  <c r="R330" i="8" s="1"/>
  <c r="T260" i="8"/>
  <c r="T259" i="8"/>
  <c r="S262" i="8" l="1"/>
  <c r="AC333" i="8"/>
  <c r="O330" i="8"/>
  <c r="P261" i="8"/>
  <c r="I332" i="8"/>
  <c r="K332" i="8"/>
  <c r="J332" i="8"/>
  <c r="L332" i="8"/>
  <c r="H333" i="8"/>
  <c r="E334" i="8"/>
  <c r="M331" i="8"/>
  <c r="N331" i="8" s="1"/>
  <c r="Q331" i="8"/>
  <c r="R331" i="8" s="1"/>
  <c r="P260" i="8"/>
  <c r="T261" i="8"/>
  <c r="S263" i="8" l="1"/>
  <c r="AC334" i="8"/>
  <c r="O331" i="8"/>
  <c r="J333" i="8"/>
  <c r="L333" i="8"/>
  <c r="K333" i="8"/>
  <c r="I333" i="8"/>
  <c r="Q332" i="8"/>
  <c r="R332" i="8" s="1"/>
  <c r="M332" i="8"/>
  <c r="N332" i="8" s="1"/>
  <c r="E335" i="8"/>
  <c r="H334" i="8"/>
  <c r="P262" i="8"/>
  <c r="S264" i="8" l="1"/>
  <c r="AC335" i="8"/>
  <c r="O332" i="8"/>
  <c r="T262" i="8"/>
  <c r="M333" i="8"/>
  <c r="N333" i="8" s="1"/>
  <c r="Q333" i="8"/>
  <c r="R333" i="8" s="1"/>
  <c r="K334" i="8"/>
  <c r="J334" i="8"/>
  <c r="I334" i="8"/>
  <c r="L334" i="8"/>
  <c r="H335" i="8"/>
  <c r="E336" i="8"/>
  <c r="P263" i="8"/>
  <c r="S265" i="8" l="1"/>
  <c r="AC336" i="8"/>
  <c r="O333" i="8"/>
  <c r="L335" i="8"/>
  <c r="K335" i="8"/>
  <c r="J335" i="8"/>
  <c r="I335" i="8"/>
  <c r="Q334" i="8"/>
  <c r="R334" i="8" s="1"/>
  <c r="M334" i="8"/>
  <c r="N334" i="8" s="1"/>
  <c r="H336" i="8"/>
  <c r="E337" i="8"/>
  <c r="P264" i="8"/>
  <c r="T263" i="8"/>
  <c r="S266" i="8" l="1"/>
  <c r="AC337" i="8"/>
  <c r="O334" i="8"/>
  <c r="I336" i="8"/>
  <c r="L336" i="8"/>
  <c r="K336" i="8"/>
  <c r="J336" i="8"/>
  <c r="T264" i="8"/>
  <c r="Q335" i="8"/>
  <c r="R335" i="8" s="1"/>
  <c r="M335" i="8"/>
  <c r="N335" i="8" s="1"/>
  <c r="E338" i="8"/>
  <c r="H337" i="8"/>
  <c r="P265" i="8"/>
  <c r="S267" i="8" l="1"/>
  <c r="AC338" i="8"/>
  <c r="O335" i="8"/>
  <c r="J337" i="8"/>
  <c r="I337" i="8"/>
  <c r="K337" i="8"/>
  <c r="L337" i="8"/>
  <c r="T266" i="8"/>
  <c r="T265" i="8"/>
  <c r="M336" i="8"/>
  <c r="N336" i="8" s="1"/>
  <c r="Q336" i="8"/>
  <c r="R336" i="8" s="1"/>
  <c r="H338" i="8"/>
  <c r="E339" i="8"/>
  <c r="P266" i="8"/>
  <c r="S268" i="8" l="1"/>
  <c r="AC339" i="8"/>
  <c r="O336" i="8"/>
  <c r="K338" i="8"/>
  <c r="J338" i="8"/>
  <c r="L338" i="8"/>
  <c r="I338" i="8"/>
  <c r="T267" i="8"/>
  <c r="P267" i="8"/>
  <c r="E340" i="8"/>
  <c r="H339" i="8"/>
  <c r="Q337" i="8"/>
  <c r="R337" i="8" s="1"/>
  <c r="M337" i="8"/>
  <c r="N337" i="8" s="1"/>
  <c r="S269" i="8" l="1"/>
  <c r="AC340" i="8"/>
  <c r="O337" i="8"/>
  <c r="T268" i="8"/>
  <c r="E341" i="8"/>
  <c r="H340" i="8"/>
  <c r="P268" i="8"/>
  <c r="L339" i="8"/>
  <c r="I339" i="8"/>
  <c r="K339" i="8"/>
  <c r="J339" i="8"/>
  <c r="Q338" i="8"/>
  <c r="R338" i="8" s="1"/>
  <c r="M338" i="8"/>
  <c r="N338" i="8" s="1"/>
  <c r="S270" i="8" l="1"/>
  <c r="AC341" i="8"/>
  <c r="O338" i="8"/>
  <c r="M339" i="8"/>
  <c r="N339" i="8" s="1"/>
  <c r="Q339" i="8"/>
  <c r="R339" i="8" s="1"/>
  <c r="P269" i="8"/>
  <c r="J340" i="8"/>
  <c r="L340" i="8"/>
  <c r="K340" i="8"/>
  <c r="I340" i="8"/>
  <c r="H341" i="8"/>
  <c r="E342" i="8"/>
  <c r="S271" i="8" l="1"/>
  <c r="AC342" i="8"/>
  <c r="O339" i="8"/>
  <c r="E343" i="8"/>
  <c r="H342" i="8"/>
  <c r="T270" i="8"/>
  <c r="K341" i="8"/>
  <c r="L341" i="8"/>
  <c r="J341" i="8"/>
  <c r="I341" i="8"/>
  <c r="Q340" i="8"/>
  <c r="R340" i="8" s="1"/>
  <c r="M340" i="8"/>
  <c r="N340" i="8" s="1"/>
  <c r="P270" i="8"/>
  <c r="T269" i="8"/>
  <c r="S272" i="8" l="1"/>
  <c r="AC343" i="8"/>
  <c r="O340" i="8"/>
  <c r="H343" i="8"/>
  <c r="E344" i="8"/>
  <c r="M341" i="8"/>
  <c r="N341" i="8" s="1"/>
  <c r="Q341" i="8"/>
  <c r="R341" i="8" s="1"/>
  <c r="L342" i="8"/>
  <c r="I342" i="8"/>
  <c r="J342" i="8"/>
  <c r="K342" i="8"/>
  <c r="P271" i="8"/>
  <c r="S273" i="8" l="1"/>
  <c r="AC344" i="8"/>
  <c r="O341" i="8"/>
  <c r="H344" i="8"/>
  <c r="E345" i="8"/>
  <c r="J343" i="8"/>
  <c r="L343" i="8"/>
  <c r="I343" i="8"/>
  <c r="K343" i="8"/>
  <c r="T272" i="8"/>
  <c r="T271" i="8"/>
  <c r="Q342" i="8"/>
  <c r="R342" i="8" s="1"/>
  <c r="M342" i="8"/>
  <c r="N342" i="8" s="1"/>
  <c r="S274" i="8" l="1"/>
  <c r="AC345" i="8"/>
  <c r="O342" i="8"/>
  <c r="T273" i="8"/>
  <c r="M343" i="8"/>
  <c r="N343" i="8" s="1"/>
  <c r="Q343" i="8"/>
  <c r="R343" i="8" s="1"/>
  <c r="P273" i="8"/>
  <c r="P272" i="8"/>
  <c r="I344" i="8"/>
  <c r="L344" i="8"/>
  <c r="K344" i="8"/>
  <c r="J344" i="8"/>
  <c r="E346" i="8"/>
  <c r="H345" i="8"/>
  <c r="S275" i="8" l="1"/>
  <c r="AC346" i="8"/>
  <c r="O343" i="8"/>
  <c r="Q344" i="8"/>
  <c r="R344" i="8" s="1"/>
  <c r="M344" i="8"/>
  <c r="N344" i="8" s="1"/>
  <c r="J345" i="8"/>
  <c r="K345" i="8"/>
  <c r="I345" i="8"/>
  <c r="L345" i="8"/>
  <c r="E347" i="8"/>
  <c r="H346" i="8"/>
  <c r="S276" i="8" l="1"/>
  <c r="AC347" i="8"/>
  <c r="O344" i="8"/>
  <c r="H347" i="8"/>
  <c r="E348" i="8"/>
  <c r="Q345" i="8"/>
  <c r="R345" i="8" s="1"/>
  <c r="M345" i="8"/>
  <c r="N345" i="8" s="1"/>
  <c r="P275" i="8"/>
  <c r="P274" i="8"/>
  <c r="T275" i="8"/>
  <c r="T274" i="8"/>
  <c r="K346" i="8"/>
  <c r="L346" i="8"/>
  <c r="J346" i="8"/>
  <c r="I346" i="8"/>
  <c r="S277" i="8" l="1"/>
  <c r="AC348" i="8"/>
  <c r="O345" i="8"/>
  <c r="L347" i="8"/>
  <c r="K347" i="8"/>
  <c r="I347" i="8"/>
  <c r="J347" i="8"/>
  <c r="M346" i="8"/>
  <c r="N346" i="8" s="1"/>
  <c r="Q346" i="8"/>
  <c r="R346" i="8" s="1"/>
  <c r="T276" i="8"/>
  <c r="H348" i="8"/>
  <c r="E349" i="8"/>
  <c r="S278" i="8" l="1"/>
  <c r="AC349" i="8"/>
  <c r="O346" i="8"/>
  <c r="P277" i="8"/>
  <c r="P276" i="8"/>
  <c r="H349" i="8"/>
  <c r="E350" i="8"/>
  <c r="I348" i="8"/>
  <c r="L348" i="8"/>
  <c r="K348" i="8"/>
  <c r="J348" i="8"/>
  <c r="Q347" i="8"/>
  <c r="R347" i="8" s="1"/>
  <c r="M347" i="8"/>
  <c r="N347" i="8" s="1"/>
  <c r="T277" i="8"/>
  <c r="S279" i="8" l="1"/>
  <c r="AC350" i="8"/>
  <c r="O347" i="8"/>
  <c r="M348" i="8"/>
  <c r="N348" i="8" s="1"/>
  <c r="Q348" i="8"/>
  <c r="R348" i="8" s="1"/>
  <c r="H350" i="8"/>
  <c r="E351" i="8"/>
  <c r="J349" i="8"/>
  <c r="K349" i="8"/>
  <c r="I349" i="8"/>
  <c r="L349" i="8"/>
  <c r="T278" i="8"/>
  <c r="P278" i="8"/>
  <c r="S280" i="8" l="1"/>
  <c r="AC351" i="8"/>
  <c r="O348" i="8"/>
  <c r="M349" i="8"/>
  <c r="N349" i="8" s="1"/>
  <c r="Q349" i="8"/>
  <c r="R349" i="8" s="1"/>
  <c r="T279" i="8"/>
  <c r="E352" i="8"/>
  <c r="H351" i="8"/>
  <c r="K350" i="8"/>
  <c r="I350" i="8"/>
  <c r="L350" i="8"/>
  <c r="J350" i="8"/>
  <c r="P279" i="8"/>
  <c r="S281" i="8" l="1"/>
  <c r="AC352" i="8"/>
  <c r="O349" i="8"/>
  <c r="H352" i="8"/>
  <c r="E353" i="8"/>
  <c r="L351" i="8"/>
  <c r="I351" i="8"/>
  <c r="J351" i="8"/>
  <c r="K351" i="8"/>
  <c r="M350" i="8"/>
  <c r="N350" i="8" s="1"/>
  <c r="Q350" i="8"/>
  <c r="R350" i="8" s="1"/>
  <c r="S282" i="8" l="1"/>
  <c r="AC353" i="8"/>
  <c r="O350" i="8"/>
  <c r="M351" i="8"/>
  <c r="N351" i="8" s="1"/>
  <c r="Q351" i="8"/>
  <c r="R351" i="8" s="1"/>
  <c r="P281" i="8"/>
  <c r="T280" i="8"/>
  <c r="J352" i="8"/>
  <c r="K352" i="8"/>
  <c r="L352" i="8"/>
  <c r="I352" i="8"/>
  <c r="P280" i="8"/>
  <c r="E354" i="8"/>
  <c r="H353" i="8"/>
  <c r="S283" i="8" l="1"/>
  <c r="AC354" i="8"/>
  <c r="O351" i="8"/>
  <c r="P282" i="8"/>
  <c r="K353" i="8"/>
  <c r="L353" i="8"/>
  <c r="J353" i="8"/>
  <c r="I353" i="8"/>
  <c r="H354" i="8"/>
  <c r="E355" i="8"/>
  <c r="Q352" i="8"/>
  <c r="R352" i="8" s="1"/>
  <c r="M352" i="8"/>
  <c r="N352" i="8" s="1"/>
  <c r="T282" i="8"/>
  <c r="T281" i="8"/>
  <c r="S284" i="8" l="1"/>
  <c r="AC355" i="8"/>
  <c r="O352" i="8"/>
  <c r="L354" i="8"/>
  <c r="J354" i="8"/>
  <c r="K354" i="8"/>
  <c r="I354" i="8"/>
  <c r="Q353" i="8"/>
  <c r="R353" i="8" s="1"/>
  <c r="M353" i="8"/>
  <c r="N353" i="8" s="1"/>
  <c r="P283" i="8"/>
  <c r="H355" i="8"/>
  <c r="E356" i="8"/>
  <c r="S285" i="8" l="1"/>
  <c r="AC356" i="8"/>
  <c r="O353" i="8"/>
  <c r="I355" i="8"/>
  <c r="J355" i="8"/>
  <c r="L355" i="8"/>
  <c r="K355" i="8"/>
  <c r="E357" i="8"/>
  <c r="H356" i="8"/>
  <c r="M354" i="8"/>
  <c r="N354" i="8" s="1"/>
  <c r="Q354" i="8"/>
  <c r="R354" i="8" s="1"/>
  <c r="T283" i="8"/>
  <c r="P284" i="8"/>
  <c r="S286" i="8" l="1"/>
  <c r="AC357" i="8"/>
  <c r="O354" i="8"/>
  <c r="T285" i="8"/>
  <c r="T284" i="8"/>
  <c r="I356" i="8"/>
  <c r="L356" i="8"/>
  <c r="K356" i="8"/>
  <c r="J356" i="8"/>
  <c r="M355" i="8"/>
  <c r="N355" i="8" s="1"/>
  <c r="Q355" i="8"/>
  <c r="R355" i="8" s="1"/>
  <c r="H357" i="8"/>
  <c r="E358" i="8"/>
  <c r="P285" i="8"/>
  <c r="S287" i="8" l="1"/>
  <c r="AC358" i="8"/>
  <c r="O355" i="8"/>
  <c r="Q356" i="8"/>
  <c r="R356" i="8" s="1"/>
  <c r="M356" i="8"/>
  <c r="N356" i="8" s="1"/>
  <c r="J357" i="8"/>
  <c r="K357" i="8"/>
  <c r="I357" i="8"/>
  <c r="L357" i="8"/>
  <c r="E359" i="8"/>
  <c r="H358" i="8"/>
  <c r="T286" i="8"/>
  <c r="S288" i="8" l="1"/>
  <c r="AC359" i="8"/>
  <c r="O356" i="8"/>
  <c r="H359" i="8"/>
  <c r="E360" i="8"/>
  <c r="Q357" i="8"/>
  <c r="R357" i="8" s="1"/>
  <c r="M357" i="8"/>
  <c r="N357" i="8" s="1"/>
  <c r="P287" i="8"/>
  <c r="P286" i="8"/>
  <c r="T287" i="8"/>
  <c r="K358" i="8"/>
  <c r="J358" i="8"/>
  <c r="L358" i="8"/>
  <c r="I358" i="8"/>
  <c r="S289" i="8" l="1"/>
  <c r="AC360" i="8"/>
  <c r="O357" i="8"/>
  <c r="L359" i="8"/>
  <c r="K359" i="8"/>
  <c r="J359" i="8"/>
  <c r="I359" i="8"/>
  <c r="T288" i="8"/>
  <c r="Q358" i="8"/>
  <c r="R358" i="8" s="1"/>
  <c r="M358" i="8"/>
  <c r="N358" i="8" s="1"/>
  <c r="H360" i="8"/>
  <c r="E361" i="8"/>
  <c r="S290" i="8" l="1"/>
  <c r="AC361" i="8"/>
  <c r="O358" i="8"/>
  <c r="Q359" i="8"/>
  <c r="R359" i="8" s="1"/>
  <c r="M359" i="8"/>
  <c r="N359" i="8" s="1"/>
  <c r="T289" i="8"/>
  <c r="P288" i="8"/>
  <c r="E362" i="8"/>
  <c r="H361" i="8"/>
  <c r="I360" i="8"/>
  <c r="L360" i="8"/>
  <c r="K360" i="8"/>
  <c r="J360" i="8"/>
  <c r="S291" i="8" l="1"/>
  <c r="AC362" i="8"/>
  <c r="O359" i="8"/>
  <c r="H362" i="8"/>
  <c r="E363" i="8"/>
  <c r="P290" i="8"/>
  <c r="T290" i="8"/>
  <c r="J361" i="8"/>
  <c r="I361" i="8"/>
  <c r="K361" i="8"/>
  <c r="L361" i="8"/>
  <c r="M360" i="8"/>
  <c r="N360" i="8" s="1"/>
  <c r="Q360" i="8"/>
  <c r="R360" i="8" s="1"/>
  <c r="P289" i="8"/>
  <c r="S292" i="8" l="1"/>
  <c r="AC363" i="8"/>
  <c r="O360" i="8"/>
  <c r="Q361" i="8"/>
  <c r="R361" i="8" s="1"/>
  <c r="M361" i="8"/>
  <c r="N361" i="8" s="1"/>
  <c r="P291" i="8"/>
  <c r="K362" i="8"/>
  <c r="J362" i="8"/>
  <c r="L362" i="8"/>
  <c r="I362" i="8"/>
  <c r="E364" i="8"/>
  <c r="H363" i="8"/>
  <c r="S293" i="8" l="1"/>
  <c r="AC364" i="8"/>
  <c r="O361" i="8"/>
  <c r="M362" i="8"/>
  <c r="N362" i="8" s="1"/>
  <c r="Q362" i="8"/>
  <c r="R362" i="8" s="1"/>
  <c r="L363" i="8"/>
  <c r="I363" i="8"/>
  <c r="K363" i="8"/>
  <c r="J363" i="8"/>
  <c r="T292" i="8"/>
  <c r="H364" i="8"/>
  <c r="E365" i="8"/>
  <c r="T291" i="8"/>
  <c r="S294" i="8" l="1"/>
  <c r="AC365" i="8"/>
  <c r="O362" i="8"/>
  <c r="P293" i="8"/>
  <c r="Q363" i="8"/>
  <c r="R363" i="8" s="1"/>
  <c r="M363" i="8"/>
  <c r="N363" i="8" s="1"/>
  <c r="H365" i="8"/>
  <c r="E366" i="8"/>
  <c r="J364" i="8"/>
  <c r="L364" i="8"/>
  <c r="K364" i="8"/>
  <c r="I364" i="8"/>
  <c r="T293" i="8"/>
  <c r="P292" i="8"/>
  <c r="S295" i="8" l="1"/>
  <c r="AC366" i="8"/>
  <c r="O363" i="8"/>
  <c r="Q364" i="8"/>
  <c r="R364" i="8" s="1"/>
  <c r="M364" i="8"/>
  <c r="N364" i="8" s="1"/>
  <c r="E367" i="8"/>
  <c r="H366" i="8"/>
  <c r="K365" i="8"/>
  <c r="L365" i="8"/>
  <c r="J365" i="8"/>
  <c r="I365" i="8"/>
  <c r="T294" i="8"/>
  <c r="P294" i="8"/>
  <c r="S296" i="8" l="1"/>
  <c r="AC367" i="8"/>
  <c r="O364" i="8"/>
  <c r="H367" i="8"/>
  <c r="E368" i="8"/>
  <c r="M365" i="8"/>
  <c r="N365" i="8" s="1"/>
  <c r="Q365" i="8"/>
  <c r="R365" i="8" s="1"/>
  <c r="L366" i="8"/>
  <c r="I366" i="8"/>
  <c r="J366" i="8"/>
  <c r="K366" i="8"/>
  <c r="S297" i="8" l="1"/>
  <c r="AC368" i="8"/>
  <c r="O365" i="8"/>
  <c r="M366" i="8"/>
  <c r="N366" i="8" s="1"/>
  <c r="Q366" i="8"/>
  <c r="R366" i="8" s="1"/>
  <c r="T296" i="8"/>
  <c r="P295" i="8"/>
  <c r="T295" i="8"/>
  <c r="J367" i="8"/>
  <c r="I367" i="8"/>
  <c r="K367" i="8"/>
  <c r="L367" i="8"/>
  <c r="H368" i="8"/>
  <c r="E369" i="8"/>
  <c r="S298" i="8" l="1"/>
  <c r="AC369" i="8"/>
  <c r="O366" i="8"/>
  <c r="P297" i="8"/>
  <c r="P296" i="8"/>
  <c r="M367" i="8"/>
  <c r="N367" i="8" s="1"/>
  <c r="Q367" i="8"/>
  <c r="R367" i="8" s="1"/>
  <c r="I368" i="8"/>
  <c r="K368" i="8"/>
  <c r="L368" i="8"/>
  <c r="J368" i="8"/>
  <c r="H369" i="8"/>
  <c r="E370" i="8"/>
  <c r="S299" i="8" l="1"/>
  <c r="AC370" i="8"/>
  <c r="O367" i="8"/>
  <c r="Q368" i="8"/>
  <c r="R368" i="8" s="1"/>
  <c r="M368" i="8"/>
  <c r="N368" i="8" s="1"/>
  <c r="E371" i="8"/>
  <c r="H370" i="8"/>
  <c r="J369" i="8"/>
  <c r="L369" i="8"/>
  <c r="K369" i="8"/>
  <c r="I369" i="8"/>
  <c r="P298" i="8"/>
  <c r="T298" i="8"/>
  <c r="T297" i="8"/>
  <c r="S300" i="8" l="1"/>
  <c r="AC371" i="8"/>
  <c r="O368" i="8"/>
  <c r="K370" i="8"/>
  <c r="L370" i="8"/>
  <c r="J370" i="8"/>
  <c r="I370" i="8"/>
  <c r="Q369" i="8"/>
  <c r="R369" i="8" s="1"/>
  <c r="M369" i="8"/>
  <c r="N369" i="8" s="1"/>
  <c r="H371" i="8"/>
  <c r="E372" i="8"/>
  <c r="T299" i="8"/>
  <c r="S301" i="8" l="1"/>
  <c r="AC372" i="8"/>
  <c r="O369" i="8"/>
  <c r="E373" i="8"/>
  <c r="H372" i="8"/>
  <c r="M370" i="8"/>
  <c r="N370" i="8" s="1"/>
  <c r="Q370" i="8"/>
  <c r="R370" i="8" s="1"/>
  <c r="P300" i="8"/>
  <c r="P299" i="8"/>
  <c r="L371" i="8"/>
  <c r="J371" i="8"/>
  <c r="I371" i="8"/>
  <c r="K371" i="8"/>
  <c r="T300" i="8"/>
  <c r="S302" i="8" l="1"/>
  <c r="AC373" i="8"/>
  <c r="O370" i="8"/>
  <c r="H373" i="8"/>
  <c r="E374" i="8"/>
  <c r="Q371" i="8"/>
  <c r="R371" i="8" s="1"/>
  <c r="M371" i="8"/>
  <c r="N371" i="8" s="1"/>
  <c r="T301" i="8"/>
  <c r="I372" i="8"/>
  <c r="J372" i="8"/>
  <c r="L372" i="8"/>
  <c r="K372" i="8"/>
  <c r="S303" i="8" l="1"/>
  <c r="AC374" i="8"/>
  <c r="O371" i="8"/>
  <c r="M372" i="8"/>
  <c r="N372" i="8" s="1"/>
  <c r="Q372" i="8"/>
  <c r="R372" i="8" s="1"/>
  <c r="J373" i="8"/>
  <c r="I373" i="8"/>
  <c r="L373" i="8"/>
  <c r="K373" i="8"/>
  <c r="P301" i="8"/>
  <c r="H374" i="8"/>
  <c r="E375" i="8"/>
  <c r="S304" i="8" l="1"/>
  <c r="AC375" i="8"/>
  <c r="O372" i="8"/>
  <c r="P303" i="8"/>
  <c r="Q373" i="8"/>
  <c r="R373" i="8" s="1"/>
  <c r="M373" i="8"/>
  <c r="N373" i="8" s="1"/>
  <c r="E376" i="8"/>
  <c r="H375" i="8"/>
  <c r="K374" i="8"/>
  <c r="L374" i="8"/>
  <c r="J374" i="8"/>
  <c r="I374" i="8"/>
  <c r="T302" i="8"/>
  <c r="P302" i="8"/>
  <c r="S305" i="8" l="1"/>
  <c r="AC376" i="8"/>
  <c r="O373" i="8"/>
  <c r="L375" i="8"/>
  <c r="I375" i="8"/>
  <c r="J375" i="8"/>
  <c r="K375" i="8"/>
  <c r="T304" i="8"/>
  <c r="Q374" i="8"/>
  <c r="R374" i="8" s="1"/>
  <c r="M374" i="8"/>
  <c r="N374" i="8" s="1"/>
  <c r="T303" i="8"/>
  <c r="H376" i="8"/>
  <c r="E377" i="8"/>
  <c r="P304" i="8"/>
  <c r="S306" i="8" l="1"/>
  <c r="AC377" i="8"/>
  <c r="O374" i="8"/>
  <c r="J376" i="8"/>
  <c r="K376" i="8"/>
  <c r="L376" i="8"/>
  <c r="I376" i="8"/>
  <c r="H377" i="8"/>
  <c r="E378" i="8"/>
  <c r="P305" i="8"/>
  <c r="Q375" i="8"/>
  <c r="R375" i="8" s="1"/>
  <c r="M375" i="8"/>
  <c r="N375" i="8" s="1"/>
  <c r="S307" i="8" l="1"/>
  <c r="AC378" i="8"/>
  <c r="O375" i="8"/>
  <c r="P306" i="8"/>
  <c r="E379" i="8"/>
  <c r="H378" i="8"/>
  <c r="K377" i="8"/>
  <c r="I377" i="8"/>
  <c r="L377" i="8"/>
  <c r="J377" i="8"/>
  <c r="Q376" i="8"/>
  <c r="R376" i="8" s="1"/>
  <c r="M376" i="8"/>
  <c r="N376" i="8" s="1"/>
  <c r="T306" i="8"/>
  <c r="T305" i="8"/>
  <c r="S308" i="8" l="1"/>
  <c r="AC379" i="8"/>
  <c r="O376" i="8"/>
  <c r="L378" i="8"/>
  <c r="J378" i="8"/>
  <c r="I378" i="8"/>
  <c r="K378" i="8"/>
  <c r="H379" i="8"/>
  <c r="E380" i="8"/>
  <c r="P307" i="8"/>
  <c r="Q377" i="8"/>
  <c r="R377" i="8" s="1"/>
  <c r="M377" i="8"/>
  <c r="N377" i="8" s="1"/>
  <c r="S309" i="8" l="1"/>
  <c r="AC380" i="8"/>
  <c r="O377" i="8"/>
  <c r="T308" i="8"/>
  <c r="E381" i="8"/>
  <c r="H380" i="8"/>
  <c r="K379" i="8"/>
  <c r="J379" i="8"/>
  <c r="I379" i="8"/>
  <c r="L379" i="8"/>
  <c r="T307" i="8"/>
  <c r="M378" i="8"/>
  <c r="N378" i="8" s="1"/>
  <c r="Q378" i="8"/>
  <c r="R378" i="8" s="1"/>
  <c r="S310" i="8" l="1"/>
  <c r="AC381" i="8"/>
  <c r="O378" i="8"/>
  <c r="M379" i="8"/>
  <c r="N379" i="8" s="1"/>
  <c r="Q379" i="8"/>
  <c r="R379" i="8" s="1"/>
  <c r="H381" i="8"/>
  <c r="E382" i="8"/>
  <c r="I380" i="8"/>
  <c r="L380" i="8"/>
  <c r="K380" i="8"/>
  <c r="J380" i="8"/>
  <c r="P309" i="8"/>
  <c r="P308" i="8"/>
  <c r="T309" i="8"/>
  <c r="S311" i="8" l="1"/>
  <c r="AC382" i="8"/>
  <c r="O379" i="8"/>
  <c r="J381" i="8"/>
  <c r="L381" i="8"/>
  <c r="I381" i="8"/>
  <c r="K381" i="8"/>
  <c r="E383" i="8"/>
  <c r="H382" i="8"/>
  <c r="T310" i="8"/>
  <c r="Q380" i="8"/>
  <c r="R380" i="8" s="1"/>
  <c r="M380" i="8"/>
  <c r="N380" i="8" s="1"/>
  <c r="S312" i="8" l="1"/>
  <c r="AC383" i="8"/>
  <c r="O380" i="8"/>
  <c r="P311" i="8"/>
  <c r="K382" i="8"/>
  <c r="I382" i="8"/>
  <c r="J382" i="8"/>
  <c r="L382" i="8"/>
  <c r="P310" i="8"/>
  <c r="H383" i="8"/>
  <c r="E384" i="8"/>
  <c r="M381" i="8"/>
  <c r="N381" i="8" s="1"/>
  <c r="Q381" i="8"/>
  <c r="R381" i="8" s="1"/>
  <c r="S313" i="8" l="1"/>
  <c r="AC384" i="8"/>
  <c r="O381" i="8"/>
  <c r="L383" i="8"/>
  <c r="J383" i="8"/>
  <c r="I383" i="8"/>
  <c r="K383" i="8"/>
  <c r="M382" i="8"/>
  <c r="N382" i="8" s="1"/>
  <c r="Q382" i="8"/>
  <c r="R382" i="8" s="1"/>
  <c r="T311" i="8"/>
  <c r="E385" i="8"/>
  <c r="H384" i="8"/>
  <c r="S314" i="8" l="1"/>
  <c r="AC385" i="8"/>
  <c r="O382" i="8"/>
  <c r="H385" i="8"/>
  <c r="E386" i="8"/>
  <c r="T313" i="8"/>
  <c r="T312" i="8"/>
  <c r="I384" i="8"/>
  <c r="K384" i="8"/>
  <c r="L384" i="8"/>
  <c r="J384" i="8"/>
  <c r="P312" i="8"/>
  <c r="Q383" i="8"/>
  <c r="R383" i="8" s="1"/>
  <c r="M383" i="8"/>
  <c r="N383" i="8" s="1"/>
  <c r="S315" i="8" l="1"/>
  <c r="AC386" i="8"/>
  <c r="O383" i="8"/>
  <c r="J385" i="8"/>
  <c r="L385" i="8"/>
  <c r="I385" i="8"/>
  <c r="K385" i="8"/>
  <c r="M384" i="8"/>
  <c r="N384" i="8" s="1"/>
  <c r="Q384" i="8"/>
  <c r="R384" i="8" s="1"/>
  <c r="P314" i="8"/>
  <c r="P313" i="8"/>
  <c r="H386" i="8"/>
  <c r="E387" i="8"/>
  <c r="S316" i="8" l="1"/>
  <c r="AC387" i="8"/>
  <c r="O384" i="8"/>
  <c r="P315" i="8"/>
  <c r="E388" i="8"/>
  <c r="H387" i="8"/>
  <c r="K386" i="8"/>
  <c r="I386" i="8"/>
  <c r="L386" i="8"/>
  <c r="J386" i="8"/>
  <c r="T315" i="8"/>
  <c r="Q385" i="8"/>
  <c r="R385" i="8" s="1"/>
  <c r="M385" i="8"/>
  <c r="N385" i="8" s="1"/>
  <c r="T314" i="8"/>
  <c r="S317" i="8" l="1"/>
  <c r="AC388" i="8"/>
  <c r="O385" i="8"/>
  <c r="T316" i="8"/>
  <c r="Q386" i="8"/>
  <c r="R386" i="8" s="1"/>
  <c r="M386" i="8"/>
  <c r="N386" i="8" s="1"/>
  <c r="L387" i="8"/>
  <c r="I387" i="8"/>
  <c r="J387" i="8"/>
  <c r="K387" i="8"/>
  <c r="E389" i="8"/>
  <c r="H388" i="8"/>
  <c r="P316" i="8"/>
  <c r="S318" i="8" l="1"/>
  <c r="AC389" i="8"/>
  <c r="O386" i="8"/>
  <c r="J388" i="8"/>
  <c r="L388" i="8"/>
  <c r="K388" i="8"/>
  <c r="I388" i="8"/>
  <c r="E390" i="8"/>
  <c r="H389" i="8"/>
  <c r="Q387" i="8"/>
  <c r="R387" i="8" s="1"/>
  <c r="M387" i="8"/>
  <c r="N387" i="8" s="1"/>
  <c r="P317" i="8"/>
  <c r="T317" i="8"/>
  <c r="S319" i="8" l="1"/>
  <c r="AC390" i="8"/>
  <c r="O387" i="8"/>
  <c r="Q388" i="8"/>
  <c r="R388" i="8" s="1"/>
  <c r="M388" i="8"/>
  <c r="N388" i="8" s="1"/>
  <c r="T318" i="8"/>
  <c r="K389" i="8"/>
  <c r="I389" i="8"/>
  <c r="J389" i="8"/>
  <c r="L389" i="8"/>
  <c r="E391" i="8"/>
  <c r="H390" i="8"/>
  <c r="P318" i="8"/>
  <c r="S320" i="8" l="1"/>
  <c r="AC391" i="8"/>
  <c r="O388" i="8"/>
  <c r="P319" i="8"/>
  <c r="H391" i="8"/>
  <c r="E392" i="8"/>
  <c r="Q389" i="8"/>
  <c r="R389" i="8" s="1"/>
  <c r="M389" i="8"/>
  <c r="N389" i="8" s="1"/>
  <c r="T319" i="8"/>
  <c r="L390" i="8"/>
  <c r="J390" i="8"/>
  <c r="I390" i="8"/>
  <c r="K390" i="8"/>
  <c r="S321" i="8" l="1"/>
  <c r="AC392" i="8"/>
  <c r="O389" i="8"/>
  <c r="Q390" i="8"/>
  <c r="R390" i="8" s="1"/>
  <c r="M390" i="8"/>
  <c r="N390" i="8" s="1"/>
  <c r="H392" i="8"/>
  <c r="E393" i="8"/>
  <c r="J391" i="8"/>
  <c r="L391" i="8"/>
  <c r="K391" i="8"/>
  <c r="I391" i="8"/>
  <c r="T320" i="8"/>
  <c r="P320" i="8"/>
  <c r="S322" i="8" l="1"/>
  <c r="AC393" i="8"/>
  <c r="O390" i="8"/>
  <c r="M391" i="8"/>
  <c r="N391" i="8" s="1"/>
  <c r="Q391" i="8"/>
  <c r="R391" i="8" s="1"/>
  <c r="H393" i="8"/>
  <c r="E394" i="8"/>
  <c r="I392" i="8"/>
  <c r="K392" i="8"/>
  <c r="L392" i="8"/>
  <c r="J392" i="8"/>
  <c r="P321" i="8"/>
  <c r="S323" i="8" l="1"/>
  <c r="AC394" i="8"/>
  <c r="O391" i="8"/>
  <c r="Q392" i="8"/>
  <c r="R392" i="8" s="1"/>
  <c r="M392" i="8"/>
  <c r="N392" i="8" s="1"/>
  <c r="E395" i="8"/>
  <c r="H394" i="8"/>
  <c r="J393" i="8"/>
  <c r="I393" i="8"/>
  <c r="L393" i="8"/>
  <c r="K393" i="8"/>
  <c r="T322" i="8"/>
  <c r="T321" i="8"/>
  <c r="S324" i="8" l="1"/>
  <c r="AC395" i="8"/>
  <c r="O392" i="8"/>
  <c r="P323" i="8"/>
  <c r="K394" i="8"/>
  <c r="J394" i="8"/>
  <c r="I394" i="8"/>
  <c r="L394" i="8"/>
  <c r="P322" i="8"/>
  <c r="H395" i="8"/>
  <c r="E396" i="8"/>
  <c r="M393" i="8"/>
  <c r="N393" i="8" s="1"/>
  <c r="Q393" i="8"/>
  <c r="R393" i="8" s="1"/>
  <c r="T323" i="8"/>
  <c r="S325" i="8" l="1"/>
  <c r="AC396" i="8"/>
  <c r="O393" i="8"/>
  <c r="H396" i="8"/>
  <c r="E397" i="8"/>
  <c r="Q394" i="8"/>
  <c r="R394" i="8" s="1"/>
  <c r="M394" i="8"/>
  <c r="N394" i="8" s="1"/>
  <c r="T324" i="8"/>
  <c r="L395" i="8"/>
  <c r="K395" i="8"/>
  <c r="J395" i="8"/>
  <c r="I395" i="8"/>
  <c r="P324" i="8"/>
  <c r="S326" i="8" l="1"/>
  <c r="AC397" i="8"/>
  <c r="O394" i="8"/>
  <c r="Q395" i="8"/>
  <c r="R395" i="8" s="1"/>
  <c r="M395" i="8"/>
  <c r="N395" i="8" s="1"/>
  <c r="T325" i="8"/>
  <c r="P325" i="8"/>
  <c r="I396" i="8"/>
  <c r="L396" i="8"/>
  <c r="K396" i="8"/>
  <c r="J396" i="8"/>
  <c r="H397" i="8"/>
  <c r="E398" i="8"/>
  <c r="S327" i="8" l="1"/>
  <c r="AC398" i="8"/>
  <c r="O395" i="8"/>
  <c r="P326" i="8"/>
  <c r="T326" i="8"/>
  <c r="H398" i="8"/>
  <c r="E399" i="8"/>
  <c r="M396" i="8"/>
  <c r="N396" i="8" s="1"/>
  <c r="Q396" i="8"/>
  <c r="R396" i="8" s="1"/>
  <c r="J397" i="8"/>
  <c r="L397" i="8"/>
  <c r="I397" i="8"/>
  <c r="K397" i="8"/>
  <c r="S328" i="8" l="1"/>
  <c r="AC399" i="8"/>
  <c r="O396" i="8"/>
  <c r="M397" i="8"/>
  <c r="N397" i="8" s="1"/>
  <c r="Q397" i="8"/>
  <c r="R397" i="8" s="1"/>
  <c r="E400" i="8"/>
  <c r="H399" i="8"/>
  <c r="K398" i="8"/>
  <c r="I398" i="8"/>
  <c r="L398" i="8"/>
  <c r="J398" i="8"/>
  <c r="T327" i="8"/>
  <c r="S329" i="8" l="1"/>
  <c r="AC400" i="8"/>
  <c r="O397" i="8"/>
  <c r="M398" i="8"/>
  <c r="N398" i="8" s="1"/>
  <c r="Q398" i="8"/>
  <c r="R398" i="8" s="1"/>
  <c r="L399" i="8"/>
  <c r="I399" i="8"/>
  <c r="J399" i="8"/>
  <c r="K399" i="8"/>
  <c r="E401" i="8"/>
  <c r="H400" i="8"/>
  <c r="T328" i="8"/>
  <c r="P327" i="8"/>
  <c r="S330" i="8" l="1"/>
  <c r="AC401" i="8"/>
  <c r="O398" i="8"/>
  <c r="J400" i="8"/>
  <c r="K400" i="8"/>
  <c r="L400" i="8"/>
  <c r="I400" i="8"/>
  <c r="E402" i="8"/>
  <c r="H401" i="8"/>
  <c r="M399" i="8"/>
  <c r="N399" i="8" s="1"/>
  <c r="Q399" i="8"/>
  <c r="R399" i="8" s="1"/>
  <c r="P328" i="8"/>
  <c r="S331" i="8" l="1"/>
  <c r="AC402" i="8"/>
  <c r="O399" i="8"/>
  <c r="E403" i="8"/>
  <c r="H402" i="8"/>
  <c r="K401" i="8"/>
  <c r="L401" i="8"/>
  <c r="J401" i="8"/>
  <c r="I401" i="8"/>
  <c r="Q400" i="8"/>
  <c r="R400" i="8" s="1"/>
  <c r="M400" i="8"/>
  <c r="N400" i="8" s="1"/>
  <c r="T330" i="8"/>
  <c r="P330" i="8"/>
  <c r="P329" i="8"/>
  <c r="T329" i="8"/>
  <c r="S332" i="8" l="1"/>
  <c r="AC403" i="8"/>
  <c r="O400" i="8"/>
  <c r="P331" i="8"/>
  <c r="Q401" i="8"/>
  <c r="R401" i="8" s="1"/>
  <c r="M401" i="8"/>
  <c r="N401" i="8" s="1"/>
  <c r="L402" i="8"/>
  <c r="I402" i="8"/>
  <c r="K402" i="8"/>
  <c r="J402" i="8"/>
  <c r="H403" i="8"/>
  <c r="E404" i="8"/>
  <c r="S333" i="8" l="1"/>
  <c r="AC404" i="8"/>
  <c r="O401" i="8"/>
  <c r="Q402" i="8"/>
  <c r="R402" i="8" s="1"/>
  <c r="M402" i="8"/>
  <c r="N402" i="8" s="1"/>
  <c r="T331" i="8"/>
  <c r="E405" i="8"/>
  <c r="H404" i="8"/>
  <c r="K403" i="8"/>
  <c r="L403" i="8"/>
  <c r="J403" i="8"/>
  <c r="I403" i="8"/>
  <c r="P332" i="8"/>
  <c r="S334" i="8" l="1"/>
  <c r="AC405" i="8"/>
  <c r="O402" i="8"/>
  <c r="T333" i="8"/>
  <c r="I404" i="8"/>
  <c r="L404" i="8"/>
  <c r="K404" i="8"/>
  <c r="J404" i="8"/>
  <c r="E406" i="8"/>
  <c r="H405" i="8"/>
  <c r="T332" i="8"/>
  <c r="P333" i="8"/>
  <c r="M403" i="8"/>
  <c r="N403" i="8" s="1"/>
  <c r="Q403" i="8"/>
  <c r="R403" i="8" s="1"/>
  <c r="S335" i="8" l="1"/>
  <c r="AC406" i="8"/>
  <c r="O403" i="8"/>
  <c r="J405" i="8"/>
  <c r="L405" i="8"/>
  <c r="I405" i="8"/>
  <c r="K405" i="8"/>
  <c r="E407" i="8"/>
  <c r="H406" i="8"/>
  <c r="Q404" i="8"/>
  <c r="R404" i="8" s="1"/>
  <c r="M404" i="8"/>
  <c r="N404" i="8" s="1"/>
  <c r="T334" i="8"/>
  <c r="S336" i="8" l="1"/>
  <c r="AC407" i="8"/>
  <c r="O404" i="8"/>
  <c r="Q405" i="8"/>
  <c r="R405" i="8" s="1"/>
  <c r="M405" i="8"/>
  <c r="N405" i="8" s="1"/>
  <c r="K406" i="8"/>
  <c r="I406" i="8"/>
  <c r="J406" i="8"/>
  <c r="L406" i="8"/>
  <c r="H407" i="8"/>
  <c r="E408" i="8"/>
  <c r="P334" i="8"/>
  <c r="T335" i="8"/>
  <c r="S337" i="8" l="1"/>
  <c r="AC408" i="8"/>
  <c r="O405" i="8"/>
  <c r="P336" i="8"/>
  <c r="H408" i="8"/>
  <c r="E409" i="8"/>
  <c r="Q406" i="8"/>
  <c r="R406" i="8" s="1"/>
  <c r="M406" i="8"/>
  <c r="N406" i="8" s="1"/>
  <c r="L407" i="8"/>
  <c r="I407" i="8"/>
  <c r="K407" i="8"/>
  <c r="J407" i="8"/>
  <c r="P335" i="8"/>
  <c r="T336" i="8"/>
  <c r="S338" i="8" l="1"/>
  <c r="AC409" i="8"/>
  <c r="O406" i="8"/>
  <c r="M407" i="8"/>
  <c r="N407" i="8" s="1"/>
  <c r="Q407" i="8"/>
  <c r="R407" i="8" s="1"/>
  <c r="H409" i="8"/>
  <c r="E410" i="8"/>
  <c r="T337" i="8"/>
  <c r="I408" i="8"/>
  <c r="K408" i="8"/>
  <c r="L408" i="8"/>
  <c r="J408" i="8"/>
  <c r="S339" i="8" l="1"/>
  <c r="AC410" i="8"/>
  <c r="O407" i="8"/>
  <c r="E411" i="8"/>
  <c r="H410" i="8"/>
  <c r="J409" i="8"/>
  <c r="K409" i="8"/>
  <c r="L409" i="8"/>
  <c r="I409" i="8"/>
  <c r="Q408" i="8"/>
  <c r="R408" i="8" s="1"/>
  <c r="M408" i="8"/>
  <c r="N408" i="8" s="1"/>
  <c r="T338" i="8"/>
  <c r="P337" i="8"/>
  <c r="S340" i="8" l="1"/>
  <c r="AC411" i="8"/>
  <c r="O408" i="8"/>
  <c r="K410" i="8"/>
  <c r="L410" i="8"/>
  <c r="I410" i="8"/>
  <c r="J410" i="8"/>
  <c r="H411" i="8"/>
  <c r="E412" i="8"/>
  <c r="M409" i="8"/>
  <c r="N409" i="8" s="1"/>
  <c r="Q409" i="8"/>
  <c r="R409" i="8" s="1"/>
  <c r="P338" i="8"/>
  <c r="S341" i="8" l="1"/>
  <c r="AC412" i="8"/>
  <c r="O409" i="8"/>
  <c r="H412" i="8"/>
  <c r="E413" i="8"/>
  <c r="L411" i="8"/>
  <c r="K411" i="8"/>
  <c r="J411" i="8"/>
  <c r="I411" i="8"/>
  <c r="T340" i="8"/>
  <c r="T339" i="8"/>
  <c r="M410" i="8"/>
  <c r="N410" i="8" s="1"/>
  <c r="Q410" i="8"/>
  <c r="R410" i="8" s="1"/>
  <c r="P340" i="8"/>
  <c r="P339" i="8"/>
  <c r="S342" i="8" l="1"/>
  <c r="AC413" i="8"/>
  <c r="O410" i="8"/>
  <c r="T341" i="8"/>
  <c r="Q411" i="8"/>
  <c r="R411" i="8" s="1"/>
  <c r="M411" i="8"/>
  <c r="N411" i="8" s="1"/>
  <c r="P341" i="8"/>
  <c r="H413" i="8"/>
  <c r="E414" i="8"/>
  <c r="J412" i="8"/>
  <c r="K412" i="8"/>
  <c r="L412" i="8"/>
  <c r="I412" i="8"/>
  <c r="S343" i="8" l="1"/>
  <c r="AC414" i="8"/>
  <c r="O411" i="8"/>
  <c r="H414" i="8"/>
  <c r="E415" i="8"/>
  <c r="J413" i="8"/>
  <c r="I413" i="8"/>
  <c r="K413" i="8"/>
  <c r="L413" i="8"/>
  <c r="P342" i="8"/>
  <c r="T342" i="8"/>
  <c r="M412" i="8"/>
  <c r="N412" i="8" s="1"/>
  <c r="Q412" i="8"/>
  <c r="R412" i="8" s="1"/>
  <c r="S344" i="8" l="1"/>
  <c r="AC415" i="8"/>
  <c r="O412" i="8"/>
  <c r="M413" i="8"/>
  <c r="N413" i="8" s="1"/>
  <c r="Q413" i="8"/>
  <c r="R413" i="8" s="1"/>
  <c r="E416" i="8"/>
  <c r="H415" i="8"/>
  <c r="K414" i="8"/>
  <c r="I414" i="8"/>
  <c r="L414" i="8"/>
  <c r="J414" i="8"/>
  <c r="S345" i="8" l="1"/>
  <c r="AC416" i="8"/>
  <c r="O413" i="8"/>
  <c r="P344" i="8"/>
  <c r="P343" i="8"/>
  <c r="T344" i="8"/>
  <c r="T343" i="8"/>
  <c r="E417" i="8"/>
  <c r="H416" i="8"/>
  <c r="I415" i="8"/>
  <c r="K415" i="8"/>
  <c r="J415" i="8"/>
  <c r="L415" i="8"/>
  <c r="Q414" i="8"/>
  <c r="R414" i="8" s="1"/>
  <c r="M414" i="8"/>
  <c r="N414" i="8" s="1"/>
  <c r="S346" i="8" l="1"/>
  <c r="AC417" i="8"/>
  <c r="O414" i="8"/>
  <c r="J416" i="8"/>
  <c r="I416" i="8"/>
  <c r="K416" i="8"/>
  <c r="L416" i="8"/>
  <c r="E418" i="8"/>
  <c r="H417" i="8"/>
  <c r="Q415" i="8"/>
  <c r="R415" i="8" s="1"/>
  <c r="M415" i="8"/>
  <c r="N415" i="8" s="1"/>
  <c r="T345" i="8"/>
  <c r="P345" i="8"/>
  <c r="S347" i="8" l="1"/>
  <c r="AC418" i="8"/>
  <c r="O415" i="8"/>
  <c r="K417" i="8"/>
  <c r="I417" i="8"/>
  <c r="L417" i="8"/>
  <c r="J417" i="8"/>
  <c r="H418" i="8"/>
  <c r="E419" i="8"/>
  <c r="T346" i="8"/>
  <c r="Q416" i="8"/>
  <c r="R416" i="8" s="1"/>
  <c r="M416" i="8"/>
  <c r="N416" i="8" s="1"/>
  <c r="S348" i="8" l="1"/>
  <c r="AC419" i="8"/>
  <c r="O416" i="8"/>
  <c r="T347" i="8"/>
  <c r="L418" i="8"/>
  <c r="J418" i="8"/>
  <c r="I418" i="8"/>
  <c r="K418" i="8"/>
  <c r="P346" i="8"/>
  <c r="H419" i="8"/>
  <c r="E420" i="8"/>
  <c r="M417" i="8"/>
  <c r="N417" i="8" s="1"/>
  <c r="Q417" i="8"/>
  <c r="R417" i="8" s="1"/>
  <c r="S349" i="8" l="1"/>
  <c r="AC420" i="8"/>
  <c r="O417" i="8"/>
  <c r="T348" i="8"/>
  <c r="L419" i="8"/>
  <c r="I419" i="8"/>
  <c r="K419" i="8"/>
  <c r="J419" i="8"/>
  <c r="Q418" i="8"/>
  <c r="R418" i="8" s="1"/>
  <c r="M418" i="8"/>
  <c r="N418" i="8" s="1"/>
  <c r="P348" i="8"/>
  <c r="E421" i="8"/>
  <c r="H420" i="8"/>
  <c r="P347" i="8"/>
  <c r="S350" i="8" l="1"/>
  <c r="AC421" i="8"/>
  <c r="O418" i="8"/>
  <c r="M419" i="8"/>
  <c r="N419" i="8" s="1"/>
  <c r="Q419" i="8"/>
  <c r="R419" i="8" s="1"/>
  <c r="I420" i="8"/>
  <c r="L420" i="8"/>
  <c r="J420" i="8"/>
  <c r="K420" i="8"/>
  <c r="T349" i="8"/>
  <c r="E422" i="8"/>
  <c r="H421" i="8"/>
  <c r="S351" i="8" l="1"/>
  <c r="AC422" i="8"/>
  <c r="O419" i="8"/>
  <c r="E423" i="8"/>
  <c r="H422" i="8"/>
  <c r="Q420" i="8"/>
  <c r="R420" i="8" s="1"/>
  <c r="M420" i="8"/>
  <c r="N420" i="8" s="1"/>
  <c r="J421" i="8"/>
  <c r="K421" i="8"/>
  <c r="L421" i="8"/>
  <c r="I421" i="8"/>
  <c r="P350" i="8"/>
  <c r="P349" i="8"/>
  <c r="S352" i="8" l="1"/>
  <c r="AC423" i="8"/>
  <c r="O420" i="8"/>
  <c r="H423" i="8"/>
  <c r="E424" i="8"/>
  <c r="K422" i="8"/>
  <c r="I422" i="8"/>
  <c r="L422" i="8"/>
  <c r="J422" i="8"/>
  <c r="M421" i="8"/>
  <c r="N421" i="8" s="1"/>
  <c r="Q421" i="8"/>
  <c r="R421" i="8" s="1"/>
  <c r="T351" i="8"/>
  <c r="T350" i="8"/>
  <c r="S353" i="8" l="1"/>
  <c r="AC424" i="8"/>
  <c r="O421" i="8"/>
  <c r="P351" i="8"/>
  <c r="Q422" i="8"/>
  <c r="R422" i="8" s="1"/>
  <c r="M422" i="8"/>
  <c r="N422" i="8" s="1"/>
  <c r="H424" i="8"/>
  <c r="E425" i="8"/>
  <c r="L423" i="8"/>
  <c r="K423" i="8"/>
  <c r="J423" i="8"/>
  <c r="I423" i="8"/>
  <c r="S354" i="8" l="1"/>
  <c r="AC425" i="8"/>
  <c r="O422" i="8"/>
  <c r="K424" i="8"/>
  <c r="J424" i="8"/>
  <c r="I424" i="8"/>
  <c r="L424" i="8"/>
  <c r="T352" i="8"/>
  <c r="Q423" i="8"/>
  <c r="R423" i="8" s="1"/>
  <c r="M423" i="8"/>
  <c r="N423" i="8" s="1"/>
  <c r="H425" i="8"/>
  <c r="E426" i="8"/>
  <c r="P353" i="8"/>
  <c r="P352" i="8"/>
  <c r="S355" i="8" l="1"/>
  <c r="AC426" i="8"/>
  <c r="O423" i="8"/>
  <c r="T354" i="8"/>
  <c r="T353" i="8"/>
  <c r="L425" i="8"/>
  <c r="K425" i="8"/>
  <c r="J425" i="8"/>
  <c r="I425" i="8"/>
  <c r="P354" i="8"/>
  <c r="M424" i="8"/>
  <c r="N424" i="8" s="1"/>
  <c r="Q424" i="8"/>
  <c r="R424" i="8" s="1"/>
  <c r="H426" i="8"/>
  <c r="E427" i="8"/>
  <c r="S356" i="8" l="1"/>
  <c r="AC427" i="8"/>
  <c r="O424" i="8"/>
  <c r="Q425" i="8"/>
  <c r="R425" i="8" s="1"/>
  <c r="M425" i="8"/>
  <c r="N425" i="8" s="1"/>
  <c r="E428" i="8"/>
  <c r="H427" i="8"/>
  <c r="I426" i="8"/>
  <c r="L426" i="8"/>
  <c r="K426" i="8"/>
  <c r="J426" i="8"/>
  <c r="S357" i="8" l="1"/>
  <c r="AC428" i="8"/>
  <c r="O425" i="8"/>
  <c r="T356" i="8"/>
  <c r="I427" i="8"/>
  <c r="K427" i="8"/>
  <c r="L427" i="8"/>
  <c r="J427" i="8"/>
  <c r="E429" i="8"/>
  <c r="H428" i="8"/>
  <c r="P356" i="8"/>
  <c r="P355" i="8"/>
  <c r="T355" i="8"/>
  <c r="Q426" i="8"/>
  <c r="R426" i="8" s="1"/>
  <c r="M426" i="8"/>
  <c r="N426" i="8" s="1"/>
  <c r="S358" i="8" l="1"/>
  <c r="AC429" i="8"/>
  <c r="O426" i="8"/>
  <c r="J428" i="8"/>
  <c r="K428" i="8"/>
  <c r="I428" i="8"/>
  <c r="L428" i="8"/>
  <c r="H429" i="8"/>
  <c r="E430" i="8"/>
  <c r="P357" i="8"/>
  <c r="Q427" i="8"/>
  <c r="R427" i="8" s="1"/>
  <c r="M427" i="8"/>
  <c r="N427" i="8" s="1"/>
  <c r="T357" i="8"/>
  <c r="S359" i="8" l="1"/>
  <c r="AC430" i="8"/>
  <c r="O427" i="8"/>
  <c r="K429" i="8"/>
  <c r="L429" i="8"/>
  <c r="I429" i="8"/>
  <c r="J429" i="8"/>
  <c r="T358" i="8"/>
  <c r="H430" i="8"/>
  <c r="E431" i="8"/>
  <c r="Q428" i="8"/>
  <c r="R428" i="8" s="1"/>
  <c r="M428" i="8"/>
  <c r="N428" i="8" s="1"/>
  <c r="S360" i="8" l="1"/>
  <c r="AC431" i="8"/>
  <c r="O428" i="8"/>
  <c r="L430" i="8"/>
  <c r="J430" i="8"/>
  <c r="K430" i="8"/>
  <c r="I430" i="8"/>
  <c r="P358" i="8"/>
  <c r="Q429" i="8"/>
  <c r="R429" i="8" s="1"/>
  <c r="M429" i="8"/>
  <c r="N429" i="8" s="1"/>
  <c r="H431" i="8"/>
  <c r="E432" i="8"/>
  <c r="S361" i="8" l="1"/>
  <c r="AC432" i="8"/>
  <c r="O429" i="8"/>
  <c r="P359" i="8"/>
  <c r="Q430" i="8"/>
  <c r="R430" i="8" s="1"/>
  <c r="M430" i="8"/>
  <c r="N430" i="8" s="1"/>
  <c r="T360" i="8"/>
  <c r="J431" i="8"/>
  <c r="L431" i="8"/>
  <c r="K431" i="8"/>
  <c r="I431" i="8"/>
  <c r="T359" i="8"/>
  <c r="E433" i="8"/>
  <c r="H432" i="8"/>
  <c r="S362" i="8" l="1"/>
  <c r="AC433" i="8"/>
  <c r="O430" i="8"/>
  <c r="T361" i="8"/>
  <c r="I432" i="8"/>
  <c r="J432" i="8"/>
  <c r="L432" i="8"/>
  <c r="K432" i="8"/>
  <c r="H433" i="8"/>
  <c r="E434" i="8"/>
  <c r="M431" i="8"/>
  <c r="N431" i="8" s="1"/>
  <c r="Q431" i="8"/>
  <c r="R431" i="8" s="1"/>
  <c r="P361" i="8"/>
  <c r="P360" i="8"/>
  <c r="S363" i="8" l="1"/>
  <c r="AC434" i="8"/>
  <c r="O431" i="8"/>
  <c r="J433" i="8"/>
  <c r="K433" i="8"/>
  <c r="I433" i="8"/>
  <c r="L433" i="8"/>
  <c r="P362" i="8"/>
  <c r="E435" i="8"/>
  <c r="H434" i="8"/>
  <c r="Q432" i="8"/>
  <c r="R432" i="8" s="1"/>
  <c r="M432" i="8"/>
  <c r="N432" i="8" s="1"/>
  <c r="T362" i="8"/>
  <c r="S364" i="8" l="1"/>
  <c r="AC435" i="8"/>
  <c r="O432" i="8"/>
  <c r="K434" i="8"/>
  <c r="I434" i="8"/>
  <c r="J434" i="8"/>
  <c r="L434" i="8"/>
  <c r="E436" i="8"/>
  <c r="H435" i="8"/>
  <c r="T363" i="8"/>
  <c r="Q433" i="8"/>
  <c r="R433" i="8" s="1"/>
  <c r="M433" i="8"/>
  <c r="N433" i="8" s="1"/>
  <c r="S365" i="8" l="1"/>
  <c r="AC436" i="8"/>
  <c r="O433" i="8"/>
  <c r="T364" i="8"/>
  <c r="P363" i="8"/>
  <c r="E437" i="8"/>
  <c r="H436" i="8"/>
  <c r="L435" i="8"/>
  <c r="I435" i="8"/>
  <c r="K435" i="8"/>
  <c r="J435" i="8"/>
  <c r="Q434" i="8"/>
  <c r="R434" i="8" s="1"/>
  <c r="M434" i="8"/>
  <c r="N434" i="8" s="1"/>
  <c r="S366" i="8" l="1"/>
  <c r="AC437" i="8"/>
  <c r="O434" i="8"/>
  <c r="Q435" i="8"/>
  <c r="R435" i="8" s="1"/>
  <c r="M435" i="8"/>
  <c r="N435" i="8" s="1"/>
  <c r="E438" i="8"/>
  <c r="H437" i="8"/>
  <c r="I436" i="8"/>
  <c r="L436" i="8"/>
  <c r="K436" i="8"/>
  <c r="J436" i="8"/>
  <c r="P365" i="8"/>
  <c r="P364" i="8"/>
  <c r="T365" i="8"/>
  <c r="S367" i="8" l="1"/>
  <c r="AC438" i="8"/>
  <c r="O435" i="8"/>
  <c r="J437" i="8"/>
  <c r="L437" i="8"/>
  <c r="K437" i="8"/>
  <c r="I437" i="8"/>
  <c r="H438" i="8"/>
  <c r="E439" i="8"/>
  <c r="P366" i="8"/>
  <c r="M436" i="8"/>
  <c r="N436" i="8" s="1"/>
  <c r="Q436" i="8"/>
  <c r="R436" i="8" s="1"/>
  <c r="T366" i="8"/>
  <c r="S368" i="8" l="1"/>
  <c r="AC439" i="8"/>
  <c r="O436" i="8"/>
  <c r="E440" i="8"/>
  <c r="H439" i="8"/>
  <c r="L438" i="8"/>
  <c r="I438" i="8"/>
  <c r="K438" i="8"/>
  <c r="J438" i="8"/>
  <c r="M437" i="8"/>
  <c r="N437" i="8" s="1"/>
  <c r="Q437" i="8"/>
  <c r="R437" i="8" s="1"/>
  <c r="S369" i="8" l="1"/>
  <c r="AC440" i="8"/>
  <c r="O437" i="8"/>
  <c r="P368" i="8"/>
  <c r="P367" i="8"/>
  <c r="M438" i="8"/>
  <c r="N438" i="8" s="1"/>
  <c r="Q438" i="8"/>
  <c r="R438" i="8" s="1"/>
  <c r="T367" i="8"/>
  <c r="I439" i="8"/>
  <c r="L439" i="8"/>
  <c r="J439" i="8"/>
  <c r="K439" i="8"/>
  <c r="H440" i="8"/>
  <c r="E441" i="8"/>
  <c r="S370" i="8" l="1"/>
  <c r="AC441" i="8"/>
  <c r="O438" i="8"/>
  <c r="Q439" i="8"/>
  <c r="R439" i="8" s="1"/>
  <c r="M439" i="8"/>
  <c r="N439" i="8" s="1"/>
  <c r="T369" i="8"/>
  <c r="T368" i="8"/>
  <c r="E442" i="8"/>
  <c r="H441" i="8"/>
  <c r="J440" i="8"/>
  <c r="K440" i="8"/>
  <c r="L440" i="8"/>
  <c r="I440" i="8"/>
  <c r="P369" i="8"/>
  <c r="S371" i="8" l="1"/>
  <c r="AC442" i="8"/>
  <c r="O439" i="8"/>
  <c r="K441" i="8"/>
  <c r="I441" i="8"/>
  <c r="L441" i="8"/>
  <c r="J441" i="8"/>
  <c r="T370" i="8"/>
  <c r="H442" i="8"/>
  <c r="E443" i="8"/>
  <c r="Q440" i="8"/>
  <c r="R440" i="8" s="1"/>
  <c r="M440" i="8"/>
  <c r="N440" i="8" s="1"/>
  <c r="S372" i="8" l="1"/>
  <c r="AC443" i="8"/>
  <c r="O440" i="8"/>
  <c r="H443" i="8"/>
  <c r="E444" i="8"/>
  <c r="L442" i="8"/>
  <c r="K442" i="8"/>
  <c r="I442" i="8"/>
  <c r="J442" i="8"/>
  <c r="P370" i="8"/>
  <c r="T371" i="8"/>
  <c r="Q441" i="8"/>
  <c r="R441" i="8" s="1"/>
  <c r="M441" i="8"/>
  <c r="N441" i="8" s="1"/>
  <c r="S373" i="8" l="1"/>
  <c r="AC444" i="8"/>
  <c r="O441" i="8"/>
  <c r="P372" i="8"/>
  <c r="P371" i="8"/>
  <c r="Q442" i="8"/>
  <c r="R442" i="8" s="1"/>
  <c r="M442" i="8"/>
  <c r="N442" i="8" s="1"/>
  <c r="E445" i="8"/>
  <c r="H444" i="8"/>
  <c r="K443" i="8"/>
  <c r="J443" i="8"/>
  <c r="I443" i="8"/>
  <c r="L443" i="8"/>
  <c r="S374" i="8" l="1"/>
  <c r="AC445" i="8"/>
  <c r="O442" i="8"/>
  <c r="M443" i="8"/>
  <c r="N443" i="8" s="1"/>
  <c r="Q443" i="8"/>
  <c r="R443" i="8" s="1"/>
  <c r="E446" i="8"/>
  <c r="H445" i="8"/>
  <c r="T373" i="8"/>
  <c r="T372" i="8"/>
  <c r="I444" i="8"/>
  <c r="L444" i="8"/>
  <c r="K444" i="8"/>
  <c r="J444" i="8"/>
  <c r="P373" i="8"/>
  <c r="S375" i="8" l="1"/>
  <c r="AC446" i="8"/>
  <c r="O443" i="8"/>
  <c r="Q444" i="8"/>
  <c r="R444" i="8" s="1"/>
  <c r="M444" i="8"/>
  <c r="N444" i="8" s="1"/>
  <c r="J445" i="8"/>
  <c r="K445" i="8"/>
  <c r="I445" i="8"/>
  <c r="L445" i="8"/>
  <c r="P374" i="8"/>
  <c r="E447" i="8"/>
  <c r="H446" i="8"/>
  <c r="S376" i="8" l="1"/>
  <c r="AC447" i="8"/>
  <c r="O444" i="8"/>
  <c r="E448" i="8"/>
  <c r="H447" i="8"/>
  <c r="Q445" i="8"/>
  <c r="R445" i="8" s="1"/>
  <c r="M445" i="8"/>
  <c r="N445" i="8" s="1"/>
  <c r="T375" i="8"/>
  <c r="T374" i="8"/>
  <c r="K446" i="8"/>
  <c r="J446" i="8"/>
  <c r="L446" i="8"/>
  <c r="I446" i="8"/>
  <c r="S377" i="8" l="1"/>
  <c r="AC448" i="8"/>
  <c r="O445" i="8"/>
  <c r="T376" i="8"/>
  <c r="M446" i="8"/>
  <c r="N446" i="8" s="1"/>
  <c r="Q446" i="8"/>
  <c r="R446" i="8" s="1"/>
  <c r="P376" i="8"/>
  <c r="P375" i="8"/>
  <c r="L447" i="8"/>
  <c r="J447" i="8"/>
  <c r="K447" i="8"/>
  <c r="I447" i="8"/>
  <c r="E449" i="8"/>
  <c r="H448" i="8"/>
  <c r="S378" i="8" l="1"/>
  <c r="AC449" i="8"/>
  <c r="O446" i="8"/>
  <c r="K448" i="8"/>
  <c r="I448" i="8"/>
  <c r="L448" i="8"/>
  <c r="J448" i="8"/>
  <c r="H449" i="8"/>
  <c r="E450" i="8"/>
  <c r="T377" i="8"/>
  <c r="Q447" i="8"/>
  <c r="R447" i="8" s="1"/>
  <c r="M447" i="8"/>
  <c r="N447" i="8" s="1"/>
  <c r="S379" i="8" l="1"/>
  <c r="AC450" i="8"/>
  <c r="O447" i="8"/>
  <c r="K449" i="8"/>
  <c r="J449" i="8"/>
  <c r="I449" i="8"/>
  <c r="L449" i="8"/>
  <c r="P378" i="8"/>
  <c r="P377" i="8"/>
  <c r="T378" i="8"/>
  <c r="H450" i="8"/>
  <c r="E451" i="8"/>
  <c r="M448" i="8"/>
  <c r="N448" i="8" s="1"/>
  <c r="Q448" i="8"/>
  <c r="R448" i="8" s="1"/>
  <c r="S380" i="8" l="1"/>
  <c r="AC451" i="8"/>
  <c r="O448" i="8"/>
  <c r="E452" i="8"/>
  <c r="H451" i="8"/>
  <c r="J450" i="8"/>
  <c r="K450" i="8"/>
  <c r="I450" i="8"/>
  <c r="L450" i="8"/>
  <c r="T379" i="8"/>
  <c r="Q449" i="8"/>
  <c r="R449" i="8" s="1"/>
  <c r="M449" i="8"/>
  <c r="N449" i="8" s="1"/>
  <c r="S381" i="8" l="1"/>
  <c r="AC452" i="8"/>
  <c r="O449" i="8"/>
  <c r="P380" i="8"/>
  <c r="M450" i="8"/>
  <c r="N450" i="8" s="1"/>
  <c r="Q450" i="8"/>
  <c r="R450" i="8" s="1"/>
  <c r="H452" i="8"/>
  <c r="E453" i="8"/>
  <c r="P379" i="8"/>
  <c r="T380" i="8"/>
  <c r="I451" i="8"/>
  <c r="J451" i="8"/>
  <c r="L451" i="8"/>
  <c r="K451" i="8"/>
  <c r="S382" i="8" l="1"/>
  <c r="AC453" i="8"/>
  <c r="O450" i="8"/>
  <c r="J452" i="8"/>
  <c r="K452" i="8"/>
  <c r="L452" i="8"/>
  <c r="I452" i="8"/>
  <c r="E454" i="8"/>
  <c r="H453" i="8"/>
  <c r="Q451" i="8"/>
  <c r="R451" i="8" s="1"/>
  <c r="M451" i="8"/>
  <c r="N451" i="8" s="1"/>
  <c r="P381" i="8"/>
  <c r="S383" i="8" l="1"/>
  <c r="AC454" i="8"/>
  <c r="O451" i="8"/>
  <c r="E455" i="8"/>
  <c r="H454" i="8"/>
  <c r="T381" i="8"/>
  <c r="Q452" i="8"/>
  <c r="R452" i="8" s="1"/>
  <c r="M452" i="8"/>
  <c r="N452" i="8" s="1"/>
  <c r="K453" i="8"/>
  <c r="J453" i="8"/>
  <c r="I453" i="8"/>
  <c r="L453" i="8"/>
  <c r="P382" i="8"/>
  <c r="S384" i="8" l="1"/>
  <c r="AC455" i="8"/>
  <c r="O452" i="8"/>
  <c r="P383" i="8"/>
  <c r="L454" i="8"/>
  <c r="I454" i="8"/>
  <c r="K454" i="8"/>
  <c r="J454" i="8"/>
  <c r="H455" i="8"/>
  <c r="E456" i="8"/>
  <c r="M453" i="8"/>
  <c r="N453" i="8" s="1"/>
  <c r="Q453" i="8"/>
  <c r="R453" i="8" s="1"/>
  <c r="T382" i="8"/>
  <c r="S385" i="8" l="1"/>
  <c r="AC456" i="8"/>
  <c r="O453" i="8"/>
  <c r="T383" i="8"/>
  <c r="I455" i="8"/>
  <c r="L455" i="8"/>
  <c r="K455" i="8"/>
  <c r="J455" i="8"/>
  <c r="Q454" i="8"/>
  <c r="R454" i="8" s="1"/>
  <c r="M454" i="8"/>
  <c r="N454" i="8" s="1"/>
  <c r="E457" i="8"/>
  <c r="H456" i="8"/>
  <c r="P384" i="8"/>
  <c r="S386" i="8" l="1"/>
  <c r="AC457" i="8"/>
  <c r="O454" i="8"/>
  <c r="I456" i="8"/>
  <c r="J456" i="8"/>
  <c r="L456" i="8"/>
  <c r="K456" i="8"/>
  <c r="T385" i="8"/>
  <c r="M455" i="8"/>
  <c r="N455" i="8" s="1"/>
  <c r="Q455" i="8"/>
  <c r="R455" i="8" s="1"/>
  <c r="E458" i="8"/>
  <c r="H457" i="8"/>
  <c r="P385" i="8"/>
  <c r="T384" i="8"/>
  <c r="S387" i="8" l="1"/>
  <c r="AC458" i="8"/>
  <c r="O455" i="8"/>
  <c r="J457" i="8"/>
  <c r="L457" i="8"/>
  <c r="I457" i="8"/>
  <c r="K457" i="8"/>
  <c r="P386" i="8"/>
  <c r="Q456" i="8"/>
  <c r="R456" i="8" s="1"/>
  <c r="M456" i="8"/>
  <c r="N456" i="8" s="1"/>
  <c r="E459" i="8"/>
  <c r="H458" i="8"/>
  <c r="S388" i="8" l="1"/>
  <c r="AC459" i="8"/>
  <c r="O456" i="8"/>
  <c r="H459" i="8"/>
  <c r="E460" i="8"/>
  <c r="P387" i="8"/>
  <c r="M457" i="8"/>
  <c r="N457" i="8" s="1"/>
  <c r="Q457" i="8"/>
  <c r="R457" i="8" s="1"/>
  <c r="T387" i="8"/>
  <c r="T386" i="8"/>
  <c r="K458" i="8"/>
  <c r="L458" i="8"/>
  <c r="I458" i="8"/>
  <c r="J458" i="8"/>
  <c r="S389" i="8" l="1"/>
  <c r="AC460" i="8"/>
  <c r="O457" i="8"/>
  <c r="L459" i="8"/>
  <c r="J459" i="8"/>
  <c r="K459" i="8"/>
  <c r="I459" i="8"/>
  <c r="Q458" i="8"/>
  <c r="R458" i="8" s="1"/>
  <c r="M458" i="8"/>
  <c r="N458" i="8" s="1"/>
  <c r="T388" i="8"/>
  <c r="E461" i="8"/>
  <c r="H460" i="8"/>
  <c r="S390" i="8" l="1"/>
  <c r="AC461" i="8"/>
  <c r="O458" i="8"/>
  <c r="Q459" i="8"/>
  <c r="R459" i="8" s="1"/>
  <c r="M459" i="8"/>
  <c r="N459" i="8" s="1"/>
  <c r="T389" i="8"/>
  <c r="I460" i="8"/>
  <c r="L460" i="8"/>
  <c r="K460" i="8"/>
  <c r="J460" i="8"/>
  <c r="E462" i="8"/>
  <c r="H461" i="8"/>
  <c r="P388" i="8"/>
  <c r="S391" i="8" l="1"/>
  <c r="AC462" i="8"/>
  <c r="O459" i="8"/>
  <c r="M460" i="8"/>
  <c r="N460" i="8" s="1"/>
  <c r="Q460" i="8"/>
  <c r="R460" i="8" s="1"/>
  <c r="P390" i="8"/>
  <c r="T390" i="8"/>
  <c r="P389" i="8"/>
  <c r="K461" i="8"/>
  <c r="L461" i="8"/>
  <c r="I461" i="8"/>
  <c r="J461" i="8"/>
  <c r="H462" i="8"/>
  <c r="E463" i="8"/>
  <c r="S392" i="8" l="1"/>
  <c r="AC463" i="8"/>
  <c r="O460" i="8"/>
  <c r="P391" i="8"/>
  <c r="Q461" i="8"/>
  <c r="R461" i="8" s="1"/>
  <c r="M461" i="8"/>
  <c r="N461" i="8" s="1"/>
  <c r="E464" i="8"/>
  <c r="H463" i="8"/>
  <c r="K462" i="8"/>
  <c r="J462" i="8"/>
  <c r="I462" i="8"/>
  <c r="L462" i="8"/>
  <c r="S393" i="8" l="1"/>
  <c r="AC464" i="8"/>
  <c r="O461" i="8"/>
  <c r="I463" i="8"/>
  <c r="L463" i="8"/>
  <c r="J463" i="8"/>
  <c r="K463" i="8"/>
  <c r="H464" i="8"/>
  <c r="E465" i="8"/>
  <c r="M462" i="8"/>
  <c r="N462" i="8" s="1"/>
  <c r="Q462" i="8"/>
  <c r="R462" i="8" s="1"/>
  <c r="T392" i="8"/>
  <c r="T391" i="8"/>
  <c r="S394" i="8" l="1"/>
  <c r="AC465" i="8"/>
  <c r="O462" i="8"/>
  <c r="E466" i="8"/>
  <c r="H465" i="8"/>
  <c r="J464" i="8"/>
  <c r="L464" i="8"/>
  <c r="K464" i="8"/>
  <c r="I464" i="8"/>
  <c r="P393" i="8"/>
  <c r="P392" i="8"/>
  <c r="Q463" i="8"/>
  <c r="R463" i="8" s="1"/>
  <c r="M463" i="8"/>
  <c r="N463" i="8" s="1"/>
  <c r="S395" i="8" l="1"/>
  <c r="AC466" i="8"/>
  <c r="O463" i="8"/>
  <c r="T394" i="8"/>
  <c r="T393" i="8"/>
  <c r="E467" i="8"/>
  <c r="H466" i="8"/>
  <c r="Q464" i="8"/>
  <c r="R464" i="8" s="1"/>
  <c r="M464" i="8"/>
  <c r="N464" i="8" s="1"/>
  <c r="K465" i="8"/>
  <c r="J465" i="8"/>
  <c r="L465" i="8"/>
  <c r="I465" i="8"/>
  <c r="S396" i="8" l="1"/>
  <c r="AC467" i="8"/>
  <c r="O464" i="8"/>
  <c r="L466" i="8"/>
  <c r="J466" i="8"/>
  <c r="I466" i="8"/>
  <c r="K466" i="8"/>
  <c r="H467" i="8"/>
  <c r="E468" i="8"/>
  <c r="P395" i="8"/>
  <c r="Q465" i="8"/>
  <c r="R465" i="8" s="1"/>
  <c r="M465" i="8"/>
  <c r="N465" i="8" s="1"/>
  <c r="P394" i="8"/>
  <c r="S397" i="8" l="1"/>
  <c r="AC468" i="8"/>
  <c r="O465" i="8"/>
  <c r="P396" i="8"/>
  <c r="H468" i="8"/>
  <c r="E469" i="8"/>
  <c r="K467" i="8"/>
  <c r="J467" i="8"/>
  <c r="I467" i="8"/>
  <c r="L467" i="8"/>
  <c r="T395" i="8"/>
  <c r="M466" i="8"/>
  <c r="N466" i="8" s="1"/>
  <c r="Q466" i="8"/>
  <c r="R466" i="8" s="1"/>
  <c r="S398" i="8" l="1"/>
  <c r="AC469" i="8"/>
  <c r="O466" i="8"/>
  <c r="T397" i="8"/>
  <c r="T396" i="8"/>
  <c r="I468" i="8"/>
  <c r="J468" i="8"/>
  <c r="L468" i="8"/>
  <c r="K468" i="8"/>
  <c r="H469" i="8"/>
  <c r="E470" i="8"/>
  <c r="M467" i="8"/>
  <c r="N467" i="8" s="1"/>
  <c r="Q467" i="8"/>
  <c r="R467" i="8" s="1"/>
  <c r="S399" i="8" l="1"/>
  <c r="AC470" i="8"/>
  <c r="O467" i="8"/>
  <c r="J469" i="8"/>
  <c r="I469" i="8"/>
  <c r="K469" i="8"/>
  <c r="L469" i="8"/>
  <c r="E471" i="8"/>
  <c r="H470" i="8"/>
  <c r="P398" i="8"/>
  <c r="Q468" i="8"/>
  <c r="R468" i="8" s="1"/>
  <c r="M468" i="8"/>
  <c r="N468" i="8" s="1"/>
  <c r="P397" i="8"/>
  <c r="T398" i="8"/>
  <c r="S400" i="8" l="1"/>
  <c r="AC471" i="8"/>
  <c r="O468" i="8"/>
  <c r="H471" i="8"/>
  <c r="E472" i="8"/>
  <c r="M469" i="8"/>
  <c r="N469" i="8" s="1"/>
  <c r="Q469" i="8"/>
  <c r="R469" i="8" s="1"/>
  <c r="K470" i="8"/>
  <c r="I470" i="8"/>
  <c r="L470" i="8"/>
  <c r="J470" i="8"/>
  <c r="S401" i="8" l="1"/>
  <c r="AC472" i="8"/>
  <c r="O469" i="8"/>
  <c r="Q470" i="8"/>
  <c r="R470" i="8" s="1"/>
  <c r="M470" i="8"/>
  <c r="N470" i="8" s="1"/>
  <c r="T400" i="8"/>
  <c r="T399" i="8"/>
  <c r="P400" i="8"/>
  <c r="P399" i="8"/>
  <c r="E473" i="8"/>
  <c r="H472" i="8"/>
  <c r="L471" i="8"/>
  <c r="J471" i="8"/>
  <c r="I471" i="8"/>
  <c r="K471" i="8"/>
  <c r="S402" i="8" l="1"/>
  <c r="AC473" i="8"/>
  <c r="O470" i="8"/>
  <c r="T401" i="8"/>
  <c r="P401" i="8"/>
  <c r="Q471" i="8"/>
  <c r="R471" i="8" s="1"/>
  <c r="M471" i="8"/>
  <c r="N471" i="8" s="1"/>
  <c r="E474" i="8"/>
  <c r="H473" i="8"/>
  <c r="L472" i="8"/>
  <c r="J472" i="8"/>
  <c r="I472" i="8"/>
  <c r="K472" i="8"/>
  <c r="S403" i="8" l="1"/>
  <c r="AC474" i="8"/>
  <c r="O471" i="8"/>
  <c r="L473" i="8"/>
  <c r="I473" i="8"/>
  <c r="K473" i="8"/>
  <c r="J473" i="8"/>
  <c r="H474" i="8"/>
  <c r="E475" i="8"/>
  <c r="P402" i="8"/>
  <c r="M472" i="8"/>
  <c r="N472" i="8" s="1"/>
  <c r="Q472" i="8"/>
  <c r="R472" i="8" s="1"/>
  <c r="T402" i="8"/>
  <c r="S404" i="8" l="1"/>
  <c r="AC475" i="8"/>
  <c r="O472" i="8"/>
  <c r="I474" i="8"/>
  <c r="L474" i="8"/>
  <c r="K474" i="8"/>
  <c r="J474" i="8"/>
  <c r="E476" i="8"/>
  <c r="H475" i="8"/>
  <c r="Q473" i="8"/>
  <c r="R473" i="8" s="1"/>
  <c r="M473" i="8"/>
  <c r="N473" i="8" s="1"/>
  <c r="P403" i="8"/>
  <c r="T403" i="8"/>
  <c r="S405" i="8" l="1"/>
  <c r="AC476" i="8"/>
  <c r="O473" i="8"/>
  <c r="P404" i="8"/>
  <c r="I475" i="8"/>
  <c r="J475" i="8"/>
  <c r="L475" i="8"/>
  <c r="K475" i="8"/>
  <c r="H476" i="8"/>
  <c r="E477" i="8"/>
  <c r="T404" i="8"/>
  <c r="M474" i="8"/>
  <c r="N474" i="8" s="1"/>
  <c r="Q474" i="8"/>
  <c r="R474" i="8" s="1"/>
  <c r="S406" i="8" l="1"/>
  <c r="AC477" i="8"/>
  <c r="O474" i="8"/>
  <c r="J476" i="8"/>
  <c r="L476" i="8"/>
  <c r="K476" i="8"/>
  <c r="I476" i="8"/>
  <c r="M475" i="8"/>
  <c r="N475" i="8" s="1"/>
  <c r="Q475" i="8"/>
  <c r="R475" i="8" s="1"/>
  <c r="H477" i="8"/>
  <c r="E478" i="8"/>
  <c r="P405" i="8"/>
  <c r="S407" i="8" l="1"/>
  <c r="AC478" i="8"/>
  <c r="O475" i="8"/>
  <c r="T406" i="8"/>
  <c r="K477" i="8"/>
  <c r="L477" i="8"/>
  <c r="I477" i="8"/>
  <c r="J477" i="8"/>
  <c r="Q476" i="8"/>
  <c r="R476" i="8" s="1"/>
  <c r="M476" i="8"/>
  <c r="N476" i="8" s="1"/>
  <c r="T405" i="8"/>
  <c r="H478" i="8"/>
  <c r="E479" i="8"/>
  <c r="S408" i="8" l="1"/>
  <c r="AC479" i="8"/>
  <c r="O476" i="8"/>
  <c r="P407" i="8"/>
  <c r="P406" i="8"/>
  <c r="Q477" i="8"/>
  <c r="R477" i="8" s="1"/>
  <c r="M477" i="8"/>
  <c r="N477" i="8" s="1"/>
  <c r="H479" i="8"/>
  <c r="E480" i="8"/>
  <c r="L478" i="8"/>
  <c r="K478" i="8"/>
  <c r="J478" i="8"/>
  <c r="I478" i="8"/>
  <c r="T407" i="8"/>
  <c r="S409" i="8" l="1"/>
  <c r="AC480" i="8"/>
  <c r="O477" i="8"/>
  <c r="M478" i="8"/>
  <c r="N478" i="8" s="1"/>
  <c r="Q478" i="8"/>
  <c r="R478" i="8" s="1"/>
  <c r="I479" i="8"/>
  <c r="K479" i="8"/>
  <c r="J479" i="8"/>
  <c r="L479" i="8"/>
  <c r="H480" i="8"/>
  <c r="E481" i="8"/>
  <c r="P408" i="8"/>
  <c r="S410" i="8" l="1"/>
  <c r="AC481" i="8"/>
  <c r="O478" i="8"/>
  <c r="T408" i="8"/>
  <c r="M479" i="8"/>
  <c r="N479" i="8" s="1"/>
  <c r="Q479" i="8"/>
  <c r="R479" i="8" s="1"/>
  <c r="I480" i="8"/>
  <c r="K480" i="8"/>
  <c r="L480" i="8"/>
  <c r="J480" i="8"/>
  <c r="P409" i="8"/>
  <c r="E482" i="8"/>
  <c r="H481" i="8"/>
  <c r="S411" i="8" l="1"/>
  <c r="AC482" i="8"/>
  <c r="O479" i="8"/>
  <c r="M480" i="8"/>
  <c r="N480" i="8" s="1"/>
  <c r="Q480" i="8"/>
  <c r="R480" i="8" s="1"/>
  <c r="J481" i="8"/>
  <c r="K481" i="8"/>
  <c r="L481" i="8"/>
  <c r="I481" i="8"/>
  <c r="E483" i="8"/>
  <c r="H482" i="8"/>
  <c r="T410" i="8"/>
  <c r="T409" i="8"/>
  <c r="S412" i="8" l="1"/>
  <c r="AC483" i="8"/>
  <c r="O480" i="8"/>
  <c r="K482" i="8"/>
  <c r="L482" i="8"/>
  <c r="J482" i="8"/>
  <c r="I482" i="8"/>
  <c r="H483" i="8"/>
  <c r="E484" i="8"/>
  <c r="P411" i="8"/>
  <c r="M481" i="8"/>
  <c r="N481" i="8" s="1"/>
  <c r="Q481" i="8"/>
  <c r="R481" i="8" s="1"/>
  <c r="P410" i="8"/>
  <c r="S413" i="8" l="1"/>
  <c r="AC484" i="8"/>
  <c r="O481" i="8"/>
  <c r="H484" i="8"/>
  <c r="E485" i="8"/>
  <c r="L483" i="8"/>
  <c r="J483" i="8"/>
  <c r="K483" i="8"/>
  <c r="I483" i="8"/>
  <c r="T412" i="8"/>
  <c r="Q482" i="8"/>
  <c r="R482" i="8" s="1"/>
  <c r="M482" i="8"/>
  <c r="N482" i="8" s="1"/>
  <c r="T411" i="8"/>
  <c r="S414" i="8" l="1"/>
  <c r="AC485" i="8"/>
  <c r="O482" i="8"/>
  <c r="Q483" i="8"/>
  <c r="R483" i="8" s="1"/>
  <c r="M483" i="8"/>
  <c r="N483" i="8" s="1"/>
  <c r="E486" i="8"/>
  <c r="H485" i="8"/>
  <c r="J484" i="8"/>
  <c r="L484" i="8"/>
  <c r="K484" i="8"/>
  <c r="I484" i="8"/>
  <c r="P413" i="8"/>
  <c r="P412" i="8"/>
  <c r="S415" i="8" l="1"/>
  <c r="AC486" i="8"/>
  <c r="O483" i="8"/>
  <c r="M484" i="8"/>
  <c r="N484" i="8" s="1"/>
  <c r="Q484" i="8"/>
  <c r="R484" i="8" s="1"/>
  <c r="J485" i="8"/>
  <c r="I485" i="8"/>
  <c r="L485" i="8"/>
  <c r="K485" i="8"/>
  <c r="H486" i="8"/>
  <c r="E487" i="8"/>
  <c r="T414" i="8"/>
  <c r="P414" i="8"/>
  <c r="T413" i="8"/>
  <c r="S416" i="8" l="1"/>
  <c r="AC487" i="8"/>
  <c r="O484" i="8"/>
  <c r="T415" i="8"/>
  <c r="Q485" i="8"/>
  <c r="R485" i="8" s="1"/>
  <c r="M485" i="8"/>
  <c r="N485" i="8" s="1"/>
  <c r="K486" i="8"/>
  <c r="I486" i="8"/>
  <c r="L486" i="8"/>
  <c r="J486" i="8"/>
  <c r="E488" i="8"/>
  <c r="H487" i="8"/>
  <c r="S417" i="8" l="1"/>
  <c r="AC488" i="8"/>
  <c r="O485" i="8"/>
  <c r="I487" i="8"/>
  <c r="J487" i="8"/>
  <c r="K487" i="8"/>
  <c r="L487" i="8"/>
  <c r="E489" i="8"/>
  <c r="H488" i="8"/>
  <c r="P416" i="8"/>
  <c r="Q486" i="8"/>
  <c r="R486" i="8" s="1"/>
  <c r="M486" i="8"/>
  <c r="N486" i="8" s="1"/>
  <c r="P415" i="8"/>
  <c r="S418" i="8" l="1"/>
  <c r="AC489" i="8"/>
  <c r="O486" i="8"/>
  <c r="J488" i="8"/>
  <c r="I488" i="8"/>
  <c r="K488" i="8"/>
  <c r="L488" i="8"/>
  <c r="E490" i="8"/>
  <c r="H489" i="8"/>
  <c r="T416" i="8"/>
  <c r="Q487" i="8"/>
  <c r="R487" i="8" s="1"/>
  <c r="M487" i="8"/>
  <c r="N487" i="8" s="1"/>
  <c r="S419" i="8" l="1"/>
  <c r="AC490" i="8"/>
  <c r="O487" i="8"/>
  <c r="P417" i="8"/>
  <c r="E491" i="8"/>
  <c r="H490" i="8"/>
  <c r="Q488" i="8"/>
  <c r="R488" i="8" s="1"/>
  <c r="M488" i="8"/>
  <c r="N488" i="8" s="1"/>
  <c r="K489" i="8"/>
  <c r="I489" i="8"/>
  <c r="L489" i="8"/>
  <c r="J489" i="8"/>
  <c r="T418" i="8"/>
  <c r="T417" i="8"/>
  <c r="S420" i="8" l="1"/>
  <c r="AC491" i="8"/>
  <c r="O488" i="8"/>
  <c r="Q489" i="8"/>
  <c r="R489" i="8" s="1"/>
  <c r="M489" i="8"/>
  <c r="N489" i="8" s="1"/>
  <c r="L490" i="8"/>
  <c r="J490" i="8"/>
  <c r="I490" i="8"/>
  <c r="K490" i="8"/>
  <c r="H491" i="8"/>
  <c r="E492" i="8"/>
  <c r="T419" i="8"/>
  <c r="P418" i="8"/>
  <c r="S421" i="8" l="1"/>
  <c r="AC492" i="8"/>
  <c r="O489" i="8"/>
  <c r="T420" i="8"/>
  <c r="L491" i="8"/>
  <c r="J491" i="8"/>
  <c r="I491" i="8"/>
  <c r="K491" i="8"/>
  <c r="Q490" i="8"/>
  <c r="R490" i="8" s="1"/>
  <c r="M490" i="8"/>
  <c r="N490" i="8" s="1"/>
  <c r="E493" i="8"/>
  <c r="H492" i="8"/>
  <c r="P419" i="8"/>
  <c r="S422" i="8" l="1"/>
  <c r="AC493" i="8"/>
  <c r="O490" i="8"/>
  <c r="E494" i="8"/>
  <c r="H493" i="8"/>
  <c r="M491" i="8"/>
  <c r="N491" i="8" s="1"/>
  <c r="Q491" i="8"/>
  <c r="R491" i="8" s="1"/>
  <c r="P421" i="8"/>
  <c r="P420" i="8"/>
  <c r="I492" i="8"/>
  <c r="L492" i="8"/>
  <c r="K492" i="8"/>
  <c r="J492" i="8"/>
  <c r="T421" i="8"/>
  <c r="S423" i="8" l="1"/>
  <c r="AC494" i="8"/>
  <c r="O491" i="8"/>
  <c r="Q492" i="8"/>
  <c r="R492" i="8" s="1"/>
  <c r="M492" i="8"/>
  <c r="N492" i="8" s="1"/>
  <c r="P422" i="8"/>
  <c r="T422" i="8"/>
  <c r="J493" i="8"/>
  <c r="L493" i="8"/>
  <c r="K493" i="8"/>
  <c r="I493" i="8"/>
  <c r="E495" i="8"/>
  <c r="H494" i="8"/>
  <c r="S424" i="8" l="1"/>
  <c r="AC495" i="8"/>
  <c r="O492" i="8"/>
  <c r="P423" i="8"/>
  <c r="K494" i="8"/>
  <c r="I494" i="8"/>
  <c r="L494" i="8"/>
  <c r="J494" i="8"/>
  <c r="E496" i="8"/>
  <c r="H495" i="8"/>
  <c r="M493" i="8"/>
  <c r="N493" i="8" s="1"/>
  <c r="Q493" i="8"/>
  <c r="R493" i="8" s="1"/>
  <c r="S425" i="8" l="1"/>
  <c r="AC496" i="8"/>
  <c r="O493" i="8"/>
  <c r="H496" i="8"/>
  <c r="E497" i="8"/>
  <c r="L495" i="8"/>
  <c r="K495" i="8"/>
  <c r="I495" i="8"/>
  <c r="J495" i="8"/>
  <c r="Q494" i="8"/>
  <c r="R494" i="8" s="1"/>
  <c r="M494" i="8"/>
  <c r="N494" i="8" s="1"/>
  <c r="T424" i="8"/>
  <c r="T423" i="8"/>
  <c r="S426" i="8" l="1"/>
  <c r="AC497" i="8"/>
  <c r="O494" i="8"/>
  <c r="Q495" i="8"/>
  <c r="R495" i="8" s="1"/>
  <c r="M495" i="8"/>
  <c r="N495" i="8" s="1"/>
  <c r="P425" i="8"/>
  <c r="P424" i="8"/>
  <c r="T425" i="8"/>
  <c r="H497" i="8"/>
  <c r="E498" i="8"/>
  <c r="K496" i="8"/>
  <c r="J496" i="8"/>
  <c r="I496" i="8"/>
  <c r="L496" i="8"/>
  <c r="S427" i="8" l="1"/>
  <c r="AC498" i="8"/>
  <c r="O495" i="8"/>
  <c r="L497" i="8"/>
  <c r="J497" i="8"/>
  <c r="K497" i="8"/>
  <c r="I497" i="8"/>
  <c r="P426" i="8"/>
  <c r="T426" i="8"/>
  <c r="M496" i="8"/>
  <c r="N496" i="8" s="1"/>
  <c r="Q496" i="8"/>
  <c r="R496" i="8" s="1"/>
  <c r="H498" i="8"/>
  <c r="E499" i="8"/>
  <c r="S428" i="8" l="1"/>
  <c r="AC499" i="8"/>
  <c r="O496" i="8"/>
  <c r="Q497" i="8"/>
  <c r="R497" i="8" s="1"/>
  <c r="M497" i="8"/>
  <c r="N497" i="8" s="1"/>
  <c r="T427" i="8"/>
  <c r="E500" i="8"/>
  <c r="H499" i="8"/>
  <c r="I498" i="8"/>
  <c r="L498" i="8"/>
  <c r="J498" i="8"/>
  <c r="K498" i="8"/>
  <c r="S429" i="8" l="1"/>
  <c r="AC500" i="8"/>
  <c r="O497" i="8"/>
  <c r="I499" i="8"/>
  <c r="K499" i="8"/>
  <c r="L499" i="8"/>
  <c r="J499" i="8"/>
  <c r="Q498" i="8"/>
  <c r="R498" i="8" s="1"/>
  <c r="M498" i="8"/>
  <c r="N498" i="8" s="1"/>
  <c r="H500" i="8"/>
  <c r="E501" i="8"/>
  <c r="P428" i="8"/>
  <c r="P427" i="8"/>
  <c r="S430" i="8" l="1"/>
  <c r="AC501" i="8"/>
  <c r="O498" i="8"/>
  <c r="T429" i="8"/>
  <c r="J500" i="8"/>
  <c r="K500" i="8"/>
  <c r="I500" i="8"/>
  <c r="L500" i="8"/>
  <c r="E502" i="8"/>
  <c r="H501" i="8"/>
  <c r="T428" i="8"/>
  <c r="Q499" i="8"/>
  <c r="R499" i="8" s="1"/>
  <c r="M499" i="8"/>
  <c r="N499" i="8" s="1"/>
  <c r="S431" i="8" l="1"/>
  <c r="AC502" i="8"/>
  <c r="O499" i="8"/>
  <c r="P429" i="8"/>
  <c r="K501" i="8"/>
  <c r="L501" i="8"/>
  <c r="I501" i="8"/>
  <c r="J501" i="8"/>
  <c r="Q500" i="8"/>
  <c r="R500" i="8" s="1"/>
  <c r="M500" i="8"/>
  <c r="N500" i="8" s="1"/>
  <c r="H502" i="8"/>
  <c r="E503" i="8"/>
  <c r="T430" i="8"/>
  <c r="S432" i="8" l="1"/>
  <c r="AC503" i="8"/>
  <c r="O500" i="8"/>
  <c r="Q501" i="8"/>
  <c r="R501" i="8" s="1"/>
  <c r="M501" i="8"/>
  <c r="N501" i="8" s="1"/>
  <c r="H503" i="8"/>
  <c r="E504" i="8"/>
  <c r="P431" i="8"/>
  <c r="L502" i="8"/>
  <c r="K502" i="8"/>
  <c r="J502" i="8"/>
  <c r="I502" i="8"/>
  <c r="P430" i="8"/>
  <c r="S433" i="8" l="1"/>
  <c r="AC504" i="8"/>
  <c r="O501" i="8"/>
  <c r="P432" i="8"/>
  <c r="J503" i="8"/>
  <c r="I503" i="8"/>
  <c r="L503" i="8"/>
  <c r="K503" i="8"/>
  <c r="T432" i="8"/>
  <c r="T431" i="8"/>
  <c r="Q502" i="8"/>
  <c r="R502" i="8" s="1"/>
  <c r="M502" i="8"/>
  <c r="N502" i="8" s="1"/>
  <c r="E505" i="8"/>
  <c r="H504" i="8"/>
  <c r="S434" i="8" l="1"/>
  <c r="AC505" i="8"/>
  <c r="O502" i="8"/>
  <c r="T433" i="8"/>
  <c r="M503" i="8"/>
  <c r="N503" i="8" s="1"/>
  <c r="Q503" i="8"/>
  <c r="R503" i="8" s="1"/>
  <c r="I504" i="8"/>
  <c r="J504" i="8"/>
  <c r="L504" i="8"/>
  <c r="K504" i="8"/>
  <c r="H505" i="8"/>
  <c r="E506" i="8"/>
  <c r="P433" i="8"/>
  <c r="S435" i="8" l="1"/>
  <c r="AC506" i="8"/>
  <c r="O503" i="8"/>
  <c r="E507" i="8"/>
  <c r="H506" i="8"/>
  <c r="J505" i="8"/>
  <c r="K505" i="8"/>
  <c r="L505" i="8"/>
  <c r="I505" i="8"/>
  <c r="M504" i="8"/>
  <c r="N504" i="8" s="1"/>
  <c r="Q504" i="8"/>
  <c r="R504" i="8" s="1"/>
  <c r="P434" i="8"/>
  <c r="S436" i="8" l="1"/>
  <c r="AC507" i="8"/>
  <c r="O504" i="8"/>
  <c r="P435" i="8"/>
  <c r="Q505" i="8"/>
  <c r="R505" i="8" s="1"/>
  <c r="M505" i="8"/>
  <c r="N505" i="8" s="1"/>
  <c r="T434" i="8"/>
  <c r="K506" i="8"/>
  <c r="I506" i="8"/>
  <c r="J506" i="8"/>
  <c r="L506" i="8"/>
  <c r="E508" i="8"/>
  <c r="H507" i="8"/>
  <c r="S437" i="8" l="1"/>
  <c r="AC508" i="8"/>
  <c r="O505" i="8"/>
  <c r="Q506" i="8"/>
  <c r="R506" i="8" s="1"/>
  <c r="M506" i="8"/>
  <c r="N506" i="8" s="1"/>
  <c r="T436" i="8"/>
  <c r="T435" i="8"/>
  <c r="L507" i="8"/>
  <c r="I507" i="8"/>
  <c r="J507" i="8"/>
  <c r="K507" i="8"/>
  <c r="E509" i="8"/>
  <c r="H508" i="8"/>
  <c r="P436" i="8"/>
  <c r="S438" i="8" l="1"/>
  <c r="AC509" i="8"/>
  <c r="O506" i="8"/>
  <c r="H509" i="8"/>
  <c r="E510" i="8"/>
  <c r="Q507" i="8"/>
  <c r="R507" i="8" s="1"/>
  <c r="M507" i="8"/>
  <c r="N507" i="8" s="1"/>
  <c r="T437" i="8"/>
  <c r="I508" i="8"/>
  <c r="K508" i="8"/>
  <c r="L508" i="8"/>
  <c r="J508" i="8"/>
  <c r="S439" i="8" l="1"/>
  <c r="AC510" i="8"/>
  <c r="O507" i="8"/>
  <c r="M508" i="8"/>
  <c r="N508" i="8" s="1"/>
  <c r="Q508" i="8"/>
  <c r="R508" i="8" s="1"/>
  <c r="T438" i="8"/>
  <c r="P438" i="8"/>
  <c r="P437" i="8"/>
  <c r="H510" i="8"/>
  <c r="E511" i="8"/>
  <c r="J509" i="8"/>
  <c r="I509" i="8"/>
  <c r="L509" i="8"/>
  <c r="K509" i="8"/>
  <c r="S440" i="8" l="1"/>
  <c r="AC511" i="8"/>
  <c r="O508" i="8"/>
  <c r="Q509" i="8"/>
  <c r="R509" i="8" s="1"/>
  <c r="M509" i="8"/>
  <c r="N509" i="8" s="1"/>
  <c r="L510" i="8"/>
  <c r="J510" i="8"/>
  <c r="I510" i="8"/>
  <c r="K510" i="8"/>
  <c r="T439" i="8"/>
  <c r="E512" i="8"/>
  <c r="H511" i="8"/>
  <c r="S441" i="8" l="1"/>
  <c r="AC512" i="8"/>
  <c r="O509" i="8"/>
  <c r="H512" i="8"/>
  <c r="E513" i="8"/>
  <c r="T440" i="8"/>
  <c r="I511" i="8"/>
  <c r="L511" i="8"/>
  <c r="K511" i="8"/>
  <c r="J511" i="8"/>
  <c r="M510" i="8"/>
  <c r="N510" i="8" s="1"/>
  <c r="Q510" i="8"/>
  <c r="R510" i="8" s="1"/>
  <c r="P439" i="8"/>
  <c r="S442" i="8" l="1"/>
  <c r="AC513" i="8"/>
  <c r="O510" i="8"/>
  <c r="P441" i="8"/>
  <c r="Q511" i="8"/>
  <c r="R511" i="8" s="1"/>
  <c r="M511" i="8"/>
  <c r="N511" i="8" s="1"/>
  <c r="T441" i="8"/>
  <c r="E514" i="8"/>
  <c r="H513" i="8"/>
  <c r="P440" i="8"/>
  <c r="J512" i="8"/>
  <c r="K512" i="8"/>
  <c r="I512" i="8"/>
  <c r="L512" i="8"/>
  <c r="S443" i="8" l="1"/>
  <c r="AC514" i="8"/>
  <c r="O511" i="8"/>
  <c r="K513" i="8"/>
  <c r="L513" i="8"/>
  <c r="I513" i="8"/>
  <c r="J513" i="8"/>
  <c r="H514" i="8"/>
  <c r="E515" i="8"/>
  <c r="T442" i="8"/>
  <c r="Q512" i="8"/>
  <c r="R512" i="8" s="1"/>
  <c r="M512" i="8"/>
  <c r="N512" i="8" s="1"/>
  <c r="P442" i="8"/>
  <c r="S444" i="8" l="1"/>
  <c r="AC515" i="8"/>
  <c r="O512" i="8"/>
  <c r="T443" i="8"/>
  <c r="H515" i="8"/>
  <c r="E516" i="8"/>
  <c r="L514" i="8"/>
  <c r="J514" i="8"/>
  <c r="I514" i="8"/>
  <c r="K514" i="8"/>
  <c r="M513" i="8"/>
  <c r="N513" i="8" s="1"/>
  <c r="Q513" i="8"/>
  <c r="R513" i="8" s="1"/>
  <c r="S445" i="8" l="1"/>
  <c r="AC516" i="8"/>
  <c r="O513" i="8"/>
  <c r="Q514" i="8"/>
  <c r="R514" i="8" s="1"/>
  <c r="M514" i="8"/>
  <c r="N514" i="8" s="1"/>
  <c r="E517" i="8"/>
  <c r="H516" i="8"/>
  <c r="J515" i="8"/>
  <c r="L515" i="8"/>
  <c r="K515" i="8"/>
  <c r="I515" i="8"/>
  <c r="P443" i="8"/>
  <c r="T444" i="8"/>
  <c r="S446" i="8" l="1"/>
  <c r="AC517" i="8"/>
  <c r="O514" i="8"/>
  <c r="M515" i="8"/>
  <c r="N515" i="8" s="1"/>
  <c r="Q515" i="8"/>
  <c r="R515" i="8" s="1"/>
  <c r="E518" i="8"/>
  <c r="H517" i="8"/>
  <c r="P444" i="8"/>
  <c r="I516" i="8"/>
  <c r="J516" i="8"/>
  <c r="L516" i="8"/>
  <c r="K516" i="8"/>
  <c r="T445" i="8"/>
  <c r="S447" i="8" l="1"/>
  <c r="AC518" i="8"/>
  <c r="O515" i="8"/>
  <c r="Q516" i="8"/>
  <c r="R516" i="8" s="1"/>
  <c r="M516" i="8"/>
  <c r="N516" i="8" s="1"/>
  <c r="E519" i="8"/>
  <c r="H518" i="8"/>
  <c r="J517" i="8"/>
  <c r="K517" i="8"/>
  <c r="I517" i="8"/>
  <c r="L517" i="8"/>
  <c r="T446" i="8"/>
  <c r="P445" i="8"/>
  <c r="S448" i="8" l="1"/>
  <c r="AC519" i="8"/>
  <c r="O516" i="8"/>
  <c r="P446" i="8"/>
  <c r="E520" i="8"/>
  <c r="H519" i="8"/>
  <c r="Q517" i="8"/>
  <c r="R517" i="8" s="1"/>
  <c r="M517" i="8"/>
  <c r="N517" i="8" s="1"/>
  <c r="K518" i="8"/>
  <c r="J518" i="8"/>
  <c r="I518" i="8"/>
  <c r="L518" i="8"/>
  <c r="T447" i="8"/>
  <c r="S449" i="8" l="1"/>
  <c r="AC520" i="8"/>
  <c r="O517" i="8"/>
  <c r="Q518" i="8"/>
  <c r="R518" i="8" s="1"/>
  <c r="M518" i="8"/>
  <c r="N518" i="8" s="1"/>
  <c r="L519" i="8"/>
  <c r="J519" i="8"/>
  <c r="K519" i="8"/>
  <c r="I519" i="8"/>
  <c r="E521" i="8"/>
  <c r="H520" i="8"/>
  <c r="T448" i="8"/>
  <c r="P447" i="8"/>
  <c r="S450" i="8" l="1"/>
  <c r="AC521" i="8"/>
  <c r="O518" i="8"/>
  <c r="P449" i="8"/>
  <c r="Q519" i="8"/>
  <c r="R519" i="8" s="1"/>
  <c r="M519" i="8"/>
  <c r="N519" i="8" s="1"/>
  <c r="E522" i="8"/>
  <c r="H521" i="8"/>
  <c r="T449" i="8"/>
  <c r="J520" i="8"/>
  <c r="L520" i="8"/>
  <c r="I520" i="8"/>
  <c r="K520" i="8"/>
  <c r="P448" i="8"/>
  <c r="S451" i="8" l="1"/>
  <c r="AC522" i="8"/>
  <c r="O519" i="8"/>
  <c r="T450" i="8"/>
  <c r="J521" i="8"/>
  <c r="K521" i="8"/>
  <c r="L521" i="8"/>
  <c r="I521" i="8"/>
  <c r="H522" i="8"/>
  <c r="E523" i="8"/>
  <c r="M520" i="8"/>
  <c r="N520" i="8" s="1"/>
  <c r="Q520" i="8"/>
  <c r="R520" i="8" s="1"/>
  <c r="P450" i="8"/>
  <c r="S452" i="8" l="1"/>
  <c r="AC523" i="8"/>
  <c r="O520" i="8"/>
  <c r="E524" i="8"/>
  <c r="H523" i="8"/>
  <c r="Q521" i="8"/>
  <c r="R521" i="8" s="1"/>
  <c r="M521" i="8"/>
  <c r="N521" i="8" s="1"/>
  <c r="K522" i="8"/>
  <c r="J522" i="8"/>
  <c r="I522" i="8"/>
  <c r="L522" i="8"/>
  <c r="T451" i="8"/>
  <c r="S453" i="8" l="1"/>
  <c r="AC524" i="8"/>
  <c r="O521" i="8"/>
  <c r="I523" i="8"/>
  <c r="K523" i="8"/>
  <c r="J523" i="8"/>
  <c r="L523" i="8"/>
  <c r="E525" i="8"/>
  <c r="H524" i="8"/>
  <c r="P451" i="8"/>
  <c r="Q522" i="8"/>
  <c r="R522" i="8" s="1"/>
  <c r="M522" i="8"/>
  <c r="N522" i="8" s="1"/>
  <c r="S454" i="8" l="1"/>
  <c r="AC525" i="8"/>
  <c r="O522" i="8"/>
  <c r="Q523" i="8"/>
  <c r="R523" i="8" s="1"/>
  <c r="M523" i="8"/>
  <c r="N523" i="8" s="1"/>
  <c r="P452" i="8"/>
  <c r="J524" i="8"/>
  <c r="I524" i="8"/>
  <c r="L524" i="8"/>
  <c r="K524" i="8"/>
  <c r="E526" i="8"/>
  <c r="H525" i="8"/>
  <c r="T453" i="8"/>
  <c r="T452" i="8"/>
  <c r="S455" i="8" l="1"/>
  <c r="AC526" i="8"/>
  <c r="O523" i="8"/>
  <c r="Q524" i="8"/>
  <c r="R524" i="8" s="1"/>
  <c r="M524" i="8"/>
  <c r="N524" i="8" s="1"/>
  <c r="P454" i="8"/>
  <c r="P453" i="8"/>
  <c r="T454" i="8"/>
  <c r="K525" i="8"/>
  <c r="I525" i="8"/>
  <c r="J525" i="8"/>
  <c r="L525" i="8"/>
  <c r="E527" i="8"/>
  <c r="H526" i="8"/>
  <c r="S456" i="8" l="1"/>
  <c r="AC527" i="8"/>
  <c r="O524" i="8"/>
  <c r="Q525" i="8"/>
  <c r="R525" i="8" s="1"/>
  <c r="M525" i="8"/>
  <c r="N525" i="8" s="1"/>
  <c r="L526" i="8"/>
  <c r="J526" i="8"/>
  <c r="K526" i="8"/>
  <c r="I526" i="8"/>
  <c r="H527" i="8"/>
  <c r="E528" i="8"/>
  <c r="S457" i="8" l="1"/>
  <c r="AC528" i="8"/>
  <c r="O525" i="8"/>
  <c r="T456" i="8"/>
  <c r="Q526" i="8"/>
  <c r="R526" i="8" s="1"/>
  <c r="M526" i="8"/>
  <c r="N526" i="8" s="1"/>
  <c r="E529" i="8"/>
  <c r="H528" i="8"/>
  <c r="T455" i="8"/>
  <c r="L527" i="8"/>
  <c r="J527" i="8"/>
  <c r="I527" i="8"/>
  <c r="K527" i="8"/>
  <c r="P455" i="8"/>
  <c r="S458" i="8" l="1"/>
  <c r="AC529" i="8"/>
  <c r="O526" i="8"/>
  <c r="I528" i="8"/>
  <c r="L528" i="8"/>
  <c r="J528" i="8"/>
  <c r="K528" i="8"/>
  <c r="P457" i="8"/>
  <c r="P456" i="8"/>
  <c r="E530" i="8"/>
  <c r="H529" i="8"/>
  <c r="M527" i="8"/>
  <c r="N527" i="8" s="1"/>
  <c r="Q527" i="8"/>
  <c r="R527" i="8" s="1"/>
  <c r="T457" i="8"/>
  <c r="S459" i="8" l="1"/>
  <c r="AC530" i="8"/>
  <c r="O527" i="8"/>
  <c r="J529" i="8"/>
  <c r="K529" i="8"/>
  <c r="L529" i="8"/>
  <c r="I529" i="8"/>
  <c r="E531" i="8"/>
  <c r="H530" i="8"/>
  <c r="T458" i="8"/>
  <c r="M528" i="8"/>
  <c r="N528" i="8" s="1"/>
  <c r="Q528" i="8"/>
  <c r="R528" i="8" s="1"/>
  <c r="S460" i="8" l="1"/>
  <c r="AC531" i="8"/>
  <c r="O528" i="8"/>
  <c r="T459" i="8"/>
  <c r="P458" i="8"/>
  <c r="K530" i="8"/>
  <c r="J530" i="8"/>
  <c r="L530" i="8"/>
  <c r="I530" i="8"/>
  <c r="H531" i="8"/>
  <c r="E532" i="8"/>
  <c r="Q529" i="8"/>
  <c r="R529" i="8" s="1"/>
  <c r="M529" i="8"/>
  <c r="N529" i="8" s="1"/>
  <c r="S461" i="8" l="1"/>
  <c r="AC532" i="8"/>
  <c r="O529" i="8"/>
  <c r="H532" i="8"/>
  <c r="E533" i="8"/>
  <c r="Q530" i="8"/>
  <c r="R530" i="8" s="1"/>
  <c r="M530" i="8"/>
  <c r="N530" i="8" s="1"/>
  <c r="P460" i="8"/>
  <c r="P459" i="8"/>
  <c r="L531" i="8"/>
  <c r="K531" i="8"/>
  <c r="I531" i="8"/>
  <c r="J531" i="8"/>
  <c r="T460" i="8"/>
  <c r="S462" i="8" l="1"/>
  <c r="AC533" i="8"/>
  <c r="O530" i="8"/>
  <c r="P461" i="8"/>
  <c r="T461" i="8"/>
  <c r="Q531" i="8"/>
  <c r="R531" i="8" s="1"/>
  <c r="M531" i="8"/>
  <c r="N531" i="8" s="1"/>
  <c r="H533" i="8"/>
  <c r="E534" i="8"/>
  <c r="K532" i="8"/>
  <c r="L532" i="8"/>
  <c r="I532" i="8"/>
  <c r="J532" i="8"/>
  <c r="S463" i="8" l="1"/>
  <c r="AC534" i="8"/>
  <c r="O531" i="8"/>
  <c r="L533" i="8"/>
  <c r="I533" i="8"/>
  <c r="J533" i="8"/>
  <c r="K533" i="8"/>
  <c r="H534" i="8"/>
  <c r="E535" i="8"/>
  <c r="M532" i="8"/>
  <c r="N532" i="8" s="1"/>
  <c r="Q532" i="8"/>
  <c r="R532" i="8" s="1"/>
  <c r="P462" i="8"/>
  <c r="S464" i="8" l="1"/>
  <c r="AC535" i="8"/>
  <c r="O532" i="8"/>
  <c r="E536" i="8"/>
  <c r="H535" i="8"/>
  <c r="T463" i="8"/>
  <c r="T462" i="8"/>
  <c r="J534" i="8"/>
  <c r="L534" i="8"/>
  <c r="I534" i="8"/>
  <c r="K534" i="8"/>
  <c r="P463" i="8"/>
  <c r="M533" i="8"/>
  <c r="N533" i="8" s="1"/>
  <c r="Q533" i="8"/>
  <c r="R533" i="8" s="1"/>
  <c r="S465" i="8" l="1"/>
  <c r="AC536" i="8"/>
  <c r="O533" i="8"/>
  <c r="Q534" i="8"/>
  <c r="R534" i="8" s="1"/>
  <c r="M534" i="8"/>
  <c r="N534" i="8" s="1"/>
  <c r="I535" i="8"/>
  <c r="K535" i="8"/>
  <c r="L535" i="8"/>
  <c r="J535" i="8"/>
  <c r="P464" i="8"/>
  <c r="E537" i="8"/>
  <c r="H536" i="8"/>
  <c r="S466" i="8" l="1"/>
  <c r="AC537" i="8"/>
  <c r="O534" i="8"/>
  <c r="M535" i="8"/>
  <c r="N535" i="8" s="1"/>
  <c r="Q535" i="8"/>
  <c r="R535" i="8" s="1"/>
  <c r="J536" i="8"/>
  <c r="K536" i="8"/>
  <c r="I536" i="8"/>
  <c r="L536" i="8"/>
  <c r="H537" i="8"/>
  <c r="E538" i="8"/>
  <c r="T465" i="8"/>
  <c r="T464" i="8"/>
  <c r="S467" i="8" l="1"/>
  <c r="AC538" i="8"/>
  <c r="O535" i="8"/>
  <c r="T466" i="8"/>
  <c r="H538" i="8"/>
  <c r="E539" i="8"/>
  <c r="Q536" i="8"/>
  <c r="R536" i="8" s="1"/>
  <c r="M536" i="8"/>
  <c r="N536" i="8" s="1"/>
  <c r="K537" i="8"/>
  <c r="L537" i="8"/>
  <c r="J537" i="8"/>
  <c r="I537" i="8"/>
  <c r="P465" i="8"/>
  <c r="S468" i="8" l="1"/>
  <c r="AC539" i="8"/>
  <c r="O536" i="8"/>
  <c r="P467" i="8"/>
  <c r="Q537" i="8"/>
  <c r="R537" i="8" s="1"/>
  <c r="M537" i="8"/>
  <c r="N537" i="8" s="1"/>
  <c r="H539" i="8"/>
  <c r="E540" i="8"/>
  <c r="L538" i="8"/>
  <c r="K538" i="8"/>
  <c r="J538" i="8"/>
  <c r="I538" i="8"/>
  <c r="P466" i="8"/>
  <c r="T467" i="8"/>
  <c r="S469" i="8" l="1"/>
  <c r="AC540" i="8"/>
  <c r="O537" i="8"/>
  <c r="H540" i="8"/>
  <c r="E541" i="8"/>
  <c r="J539" i="8"/>
  <c r="K539" i="8"/>
  <c r="I539" i="8"/>
  <c r="L539" i="8"/>
  <c r="Q538" i="8"/>
  <c r="R538" i="8" s="1"/>
  <c r="M538" i="8"/>
  <c r="N538" i="8" s="1"/>
  <c r="S470" i="8" l="1"/>
  <c r="AC541" i="8"/>
  <c r="O538" i="8"/>
  <c r="M539" i="8"/>
  <c r="N539" i="8" s="1"/>
  <c r="Q539" i="8"/>
  <c r="R539" i="8" s="1"/>
  <c r="E542" i="8"/>
  <c r="H541" i="8"/>
  <c r="T468" i="8"/>
  <c r="I540" i="8"/>
  <c r="J540" i="8"/>
  <c r="L540" i="8"/>
  <c r="K540" i="8"/>
  <c r="P468" i="8"/>
  <c r="S471" i="8" l="1"/>
  <c r="AC542" i="8"/>
  <c r="O539" i="8"/>
  <c r="M540" i="8"/>
  <c r="N540" i="8" s="1"/>
  <c r="Q540" i="8"/>
  <c r="R540" i="8" s="1"/>
  <c r="T469" i="8"/>
  <c r="J541" i="8"/>
  <c r="I541" i="8"/>
  <c r="K541" i="8"/>
  <c r="L541" i="8"/>
  <c r="E543" i="8"/>
  <c r="H542" i="8"/>
  <c r="P469" i="8"/>
  <c r="S472" i="8" l="1"/>
  <c r="AC543" i="8"/>
  <c r="O540" i="8"/>
  <c r="Q541" i="8"/>
  <c r="R541" i="8" s="1"/>
  <c r="M541" i="8"/>
  <c r="N541" i="8" s="1"/>
  <c r="T471" i="8"/>
  <c r="T470" i="8"/>
  <c r="K542" i="8"/>
  <c r="J542" i="8"/>
  <c r="L542" i="8"/>
  <c r="I542" i="8"/>
  <c r="E544" i="8"/>
  <c r="H543" i="8"/>
  <c r="P471" i="8"/>
  <c r="P470" i="8"/>
  <c r="S473" i="8" l="1"/>
  <c r="AC544" i="8"/>
  <c r="O541" i="8"/>
  <c r="E545" i="8"/>
  <c r="H544" i="8"/>
  <c r="Q542" i="8"/>
  <c r="R542" i="8" s="1"/>
  <c r="M542" i="8"/>
  <c r="N542" i="8" s="1"/>
  <c r="P472" i="8"/>
  <c r="L543" i="8"/>
  <c r="I543" i="8"/>
  <c r="J543" i="8"/>
  <c r="K543" i="8"/>
  <c r="S474" i="8" l="1"/>
  <c r="AC545" i="8"/>
  <c r="O542" i="8"/>
  <c r="Q543" i="8"/>
  <c r="R543" i="8" s="1"/>
  <c r="M543" i="8"/>
  <c r="N543" i="8" s="1"/>
  <c r="T473" i="8"/>
  <c r="T472" i="8"/>
  <c r="I544" i="8"/>
  <c r="L544" i="8"/>
  <c r="K544" i="8"/>
  <c r="J544" i="8"/>
  <c r="H545" i="8"/>
  <c r="E546" i="8"/>
  <c r="S475" i="8" l="1"/>
  <c r="AC546" i="8"/>
  <c r="O543" i="8"/>
  <c r="M544" i="8"/>
  <c r="N544" i="8" s="1"/>
  <c r="Q544" i="8"/>
  <c r="R544" i="8" s="1"/>
  <c r="P474" i="8"/>
  <c r="P473" i="8"/>
  <c r="H546" i="8"/>
  <c r="E547" i="8"/>
  <c r="T474" i="8"/>
  <c r="J545" i="8"/>
  <c r="L545" i="8"/>
  <c r="I545" i="8"/>
  <c r="K545" i="8"/>
  <c r="S476" i="8" l="1"/>
  <c r="AC547" i="8"/>
  <c r="O544" i="8"/>
  <c r="Q545" i="8"/>
  <c r="R545" i="8" s="1"/>
  <c r="M545" i="8"/>
  <c r="N545" i="8" s="1"/>
  <c r="E548" i="8"/>
  <c r="H547" i="8"/>
  <c r="L546" i="8"/>
  <c r="I546" i="8"/>
  <c r="K546" i="8"/>
  <c r="J546" i="8"/>
  <c r="P475" i="8"/>
  <c r="T475" i="8"/>
  <c r="S477" i="8" l="1"/>
  <c r="AC548" i="8"/>
  <c r="O545" i="8"/>
  <c r="P476" i="8"/>
  <c r="I547" i="8"/>
  <c r="L547" i="8"/>
  <c r="J547" i="8"/>
  <c r="K547" i="8"/>
  <c r="Q546" i="8"/>
  <c r="R546" i="8" s="1"/>
  <c r="M546" i="8"/>
  <c r="N546" i="8" s="1"/>
  <c r="H548" i="8"/>
  <c r="E549" i="8"/>
  <c r="S478" i="8" l="1"/>
  <c r="AC549" i="8"/>
  <c r="O546" i="8"/>
  <c r="J548" i="8"/>
  <c r="K548" i="8"/>
  <c r="L548" i="8"/>
  <c r="I548" i="8"/>
  <c r="Q547" i="8"/>
  <c r="R547" i="8" s="1"/>
  <c r="M547" i="8"/>
  <c r="N547" i="8" s="1"/>
  <c r="P477" i="8"/>
  <c r="T477" i="8"/>
  <c r="E550" i="8"/>
  <c r="H549" i="8"/>
  <c r="T476" i="8"/>
  <c r="S479" i="8" l="1"/>
  <c r="AC550" i="8"/>
  <c r="O547" i="8"/>
  <c r="P478" i="8"/>
  <c r="K549" i="8"/>
  <c r="I549" i="8"/>
  <c r="L549" i="8"/>
  <c r="J549" i="8"/>
  <c r="Q548" i="8"/>
  <c r="R548" i="8" s="1"/>
  <c r="M548" i="8"/>
  <c r="N548" i="8" s="1"/>
  <c r="H550" i="8"/>
  <c r="E551" i="8"/>
  <c r="T478" i="8"/>
  <c r="S480" i="8" l="1"/>
  <c r="AC551" i="8"/>
  <c r="O548" i="8"/>
  <c r="L550" i="8"/>
  <c r="K550" i="8"/>
  <c r="J550" i="8"/>
  <c r="I550" i="8"/>
  <c r="Q549" i="8"/>
  <c r="R549" i="8" s="1"/>
  <c r="M549" i="8"/>
  <c r="N549" i="8" s="1"/>
  <c r="P479" i="8"/>
  <c r="H551" i="8"/>
  <c r="E552" i="8"/>
  <c r="S481" i="8" l="1"/>
  <c r="AC552" i="8"/>
  <c r="O549" i="8"/>
  <c r="K551" i="8"/>
  <c r="J551" i="8"/>
  <c r="L551" i="8"/>
  <c r="I551" i="8"/>
  <c r="P480" i="8"/>
  <c r="T480" i="8"/>
  <c r="T479" i="8"/>
  <c r="M550" i="8"/>
  <c r="N550" i="8" s="1"/>
  <c r="Q550" i="8"/>
  <c r="R550" i="8" s="1"/>
  <c r="E553" i="8"/>
  <c r="H552" i="8"/>
  <c r="S482" i="8" l="1"/>
  <c r="AC553" i="8"/>
  <c r="O550" i="8"/>
  <c r="T481" i="8"/>
  <c r="P481" i="8"/>
  <c r="I552" i="8"/>
  <c r="L552" i="8"/>
  <c r="J552" i="8"/>
  <c r="K552" i="8"/>
  <c r="M551" i="8"/>
  <c r="N551" i="8" s="1"/>
  <c r="Q551" i="8"/>
  <c r="R551" i="8" s="1"/>
  <c r="E554" i="8"/>
  <c r="H553" i="8"/>
  <c r="S483" i="8" l="1"/>
  <c r="AC554" i="8"/>
  <c r="O551" i="8"/>
  <c r="Q552" i="8"/>
  <c r="R552" i="8" s="1"/>
  <c r="M552" i="8"/>
  <c r="N552" i="8" s="1"/>
  <c r="J553" i="8"/>
  <c r="L553" i="8"/>
  <c r="I553" i="8"/>
  <c r="K553" i="8"/>
  <c r="T482" i="8"/>
  <c r="E555" i="8"/>
  <c r="H554" i="8"/>
  <c r="S484" i="8" l="1"/>
  <c r="AC555" i="8"/>
  <c r="O552" i="8"/>
  <c r="E556" i="8"/>
  <c r="H555" i="8"/>
  <c r="Q553" i="8"/>
  <c r="R553" i="8" s="1"/>
  <c r="M553" i="8"/>
  <c r="N553" i="8" s="1"/>
  <c r="P483" i="8"/>
  <c r="K554" i="8"/>
  <c r="J554" i="8"/>
  <c r="L554" i="8"/>
  <c r="I554" i="8"/>
  <c r="P482" i="8"/>
  <c r="S485" i="8" l="1"/>
  <c r="AC556" i="8"/>
  <c r="O553" i="8"/>
  <c r="L555" i="8"/>
  <c r="J555" i="8"/>
  <c r="K555" i="8"/>
  <c r="I555" i="8"/>
  <c r="Q554" i="8"/>
  <c r="R554" i="8" s="1"/>
  <c r="M554" i="8"/>
  <c r="N554" i="8" s="1"/>
  <c r="E557" i="8"/>
  <c r="H556" i="8"/>
  <c r="P484" i="8"/>
  <c r="T484" i="8"/>
  <c r="T483" i="8"/>
  <c r="S486" i="8" l="1"/>
  <c r="AC557" i="8"/>
  <c r="O554" i="8"/>
  <c r="K556" i="8"/>
  <c r="J556" i="8"/>
  <c r="I556" i="8"/>
  <c r="L556" i="8"/>
  <c r="H557" i="8"/>
  <c r="E558" i="8"/>
  <c r="Q555" i="8"/>
  <c r="R555" i="8" s="1"/>
  <c r="M555" i="8"/>
  <c r="N555" i="8" s="1"/>
  <c r="T485" i="8"/>
  <c r="P485" i="8"/>
  <c r="S487" i="8" l="1"/>
  <c r="AC558" i="8"/>
  <c r="O555" i="8"/>
  <c r="P486" i="8"/>
  <c r="H558" i="8"/>
  <c r="E559" i="8"/>
  <c r="J557" i="8"/>
  <c r="L557" i="8"/>
  <c r="K557" i="8"/>
  <c r="I557" i="8"/>
  <c r="M556" i="8"/>
  <c r="N556" i="8" s="1"/>
  <c r="Q556" i="8"/>
  <c r="R556" i="8" s="1"/>
  <c r="S488" i="8" l="1"/>
  <c r="AC559" i="8"/>
  <c r="O556" i="8"/>
  <c r="Q557" i="8"/>
  <c r="R557" i="8" s="1"/>
  <c r="M557" i="8"/>
  <c r="N557" i="8" s="1"/>
  <c r="E560" i="8"/>
  <c r="H559" i="8"/>
  <c r="J558" i="8"/>
  <c r="K558" i="8"/>
  <c r="L558" i="8"/>
  <c r="I558" i="8"/>
  <c r="T487" i="8"/>
  <c r="T486" i="8"/>
  <c r="S489" i="8" l="1"/>
  <c r="AC560" i="8"/>
  <c r="O557" i="8"/>
  <c r="M558" i="8"/>
  <c r="N558" i="8" s="1"/>
  <c r="Q558" i="8"/>
  <c r="R558" i="8" s="1"/>
  <c r="E561" i="8"/>
  <c r="H560" i="8"/>
  <c r="T488" i="8"/>
  <c r="I559" i="8"/>
  <c r="J559" i="8"/>
  <c r="L559" i="8"/>
  <c r="K559" i="8"/>
  <c r="P488" i="8"/>
  <c r="P487" i="8"/>
  <c r="S490" i="8" l="1"/>
  <c r="AC561" i="8"/>
  <c r="O558" i="8"/>
  <c r="J560" i="8"/>
  <c r="K560" i="8"/>
  <c r="I560" i="8"/>
  <c r="L560" i="8"/>
  <c r="M559" i="8"/>
  <c r="N559" i="8" s="1"/>
  <c r="Q559" i="8"/>
  <c r="R559" i="8" s="1"/>
  <c r="E562" i="8"/>
  <c r="H561" i="8"/>
  <c r="P489" i="8"/>
  <c r="S491" i="8" l="1"/>
  <c r="AC562" i="8"/>
  <c r="O559" i="8"/>
  <c r="T490" i="8"/>
  <c r="T489" i="8"/>
  <c r="E563" i="8"/>
  <c r="H562" i="8"/>
  <c r="Q560" i="8"/>
  <c r="R560" i="8" s="1"/>
  <c r="M560" i="8"/>
  <c r="N560" i="8" s="1"/>
  <c r="K561" i="8"/>
  <c r="I561" i="8"/>
  <c r="J561" i="8"/>
  <c r="L561" i="8"/>
  <c r="S492" i="8" l="1"/>
  <c r="AC563" i="8"/>
  <c r="O560" i="8"/>
  <c r="M561" i="8"/>
  <c r="N561" i="8" s="1"/>
  <c r="Q561" i="8"/>
  <c r="R561" i="8" s="1"/>
  <c r="P490" i="8"/>
  <c r="L562" i="8"/>
  <c r="I562" i="8"/>
  <c r="K562" i="8"/>
  <c r="J562" i="8"/>
  <c r="H563" i="8"/>
  <c r="E564" i="8"/>
  <c r="S493" i="8" l="1"/>
  <c r="AC564" i="8"/>
  <c r="O561" i="8"/>
  <c r="T492" i="8"/>
  <c r="P492" i="8"/>
  <c r="T491" i="8"/>
  <c r="P491" i="8"/>
  <c r="I563" i="8"/>
  <c r="K563" i="8"/>
  <c r="L563" i="8"/>
  <c r="J563" i="8"/>
  <c r="Q562" i="8"/>
  <c r="R562" i="8" s="1"/>
  <c r="M562" i="8"/>
  <c r="N562" i="8" s="1"/>
  <c r="E565" i="8"/>
  <c r="H564" i="8"/>
  <c r="S494" i="8" l="1"/>
  <c r="AC565" i="8"/>
  <c r="O562" i="8"/>
  <c r="I564" i="8"/>
  <c r="J564" i="8"/>
  <c r="K564" i="8"/>
  <c r="L564" i="8"/>
  <c r="P493" i="8"/>
  <c r="E566" i="8"/>
  <c r="H565" i="8"/>
  <c r="T493" i="8"/>
  <c r="M563" i="8"/>
  <c r="N563" i="8" s="1"/>
  <c r="Q563" i="8"/>
  <c r="R563" i="8" s="1"/>
  <c r="S495" i="8" l="1"/>
  <c r="AC566" i="8"/>
  <c r="O563" i="8"/>
  <c r="J565" i="8"/>
  <c r="L565" i="8"/>
  <c r="I565" i="8"/>
  <c r="K565" i="8"/>
  <c r="T494" i="8"/>
  <c r="E567" i="8"/>
  <c r="H566" i="8"/>
  <c r="M564" i="8"/>
  <c r="N564" i="8" s="1"/>
  <c r="Q564" i="8"/>
  <c r="R564" i="8" s="1"/>
  <c r="S496" i="8" l="1"/>
  <c r="AC567" i="8"/>
  <c r="O564" i="8"/>
  <c r="P495" i="8"/>
  <c r="P494" i="8"/>
  <c r="K566" i="8"/>
  <c r="L566" i="8"/>
  <c r="I566" i="8"/>
  <c r="J566" i="8"/>
  <c r="H567" i="8"/>
  <c r="E568" i="8"/>
  <c r="T495" i="8"/>
  <c r="M565" i="8"/>
  <c r="N565" i="8" s="1"/>
  <c r="Q565" i="8"/>
  <c r="R565" i="8" s="1"/>
  <c r="S497" i="8" l="1"/>
  <c r="AC568" i="8"/>
  <c r="O565" i="8"/>
  <c r="E569" i="8"/>
  <c r="H568" i="8"/>
  <c r="L567" i="8"/>
  <c r="K567" i="8"/>
  <c r="J567" i="8"/>
  <c r="I567" i="8"/>
  <c r="Q566" i="8"/>
  <c r="R566" i="8" s="1"/>
  <c r="M566" i="8"/>
  <c r="N566" i="8" s="1"/>
  <c r="P496" i="8"/>
  <c r="T496" i="8"/>
  <c r="S498" i="8" l="1"/>
  <c r="AC569" i="8"/>
  <c r="O566" i="8"/>
  <c r="Q567" i="8"/>
  <c r="R567" i="8" s="1"/>
  <c r="M567" i="8"/>
  <c r="N567" i="8" s="1"/>
  <c r="T497" i="8"/>
  <c r="I568" i="8"/>
  <c r="K568" i="8"/>
  <c r="J568" i="8"/>
  <c r="L568" i="8"/>
  <c r="E570" i="8"/>
  <c r="H569" i="8"/>
  <c r="S499" i="8" l="1"/>
  <c r="AC570" i="8"/>
  <c r="O567" i="8"/>
  <c r="T498" i="8"/>
  <c r="K569" i="8"/>
  <c r="I569" i="8"/>
  <c r="L569" i="8"/>
  <c r="J569" i="8"/>
  <c r="M568" i="8"/>
  <c r="N568" i="8" s="1"/>
  <c r="Q568" i="8"/>
  <c r="R568" i="8" s="1"/>
  <c r="H570" i="8"/>
  <c r="E571" i="8"/>
  <c r="P498" i="8"/>
  <c r="P497" i="8"/>
  <c r="S500" i="8" l="1"/>
  <c r="AC571" i="8"/>
  <c r="O568" i="8"/>
  <c r="E572" i="8"/>
  <c r="H571" i="8"/>
  <c r="Q569" i="8"/>
  <c r="R569" i="8" s="1"/>
  <c r="M569" i="8"/>
  <c r="N569" i="8" s="1"/>
  <c r="K570" i="8"/>
  <c r="I570" i="8"/>
  <c r="J570" i="8"/>
  <c r="L570" i="8"/>
  <c r="T499" i="8"/>
  <c r="S501" i="8" l="1"/>
  <c r="AC572" i="8"/>
  <c r="O569" i="8"/>
  <c r="P500" i="8"/>
  <c r="M570" i="8"/>
  <c r="N570" i="8" s="1"/>
  <c r="Q570" i="8"/>
  <c r="R570" i="8" s="1"/>
  <c r="P499" i="8"/>
  <c r="T500" i="8"/>
  <c r="I571" i="8"/>
  <c r="L571" i="8"/>
  <c r="K571" i="8"/>
  <c r="J571" i="8"/>
  <c r="H572" i="8"/>
  <c r="E573" i="8"/>
  <c r="S502" i="8" l="1"/>
  <c r="AC573" i="8"/>
  <c r="O570" i="8"/>
  <c r="Q571" i="8"/>
  <c r="R571" i="8" s="1"/>
  <c r="M571" i="8"/>
  <c r="N571" i="8" s="1"/>
  <c r="E574" i="8"/>
  <c r="H573" i="8"/>
  <c r="J572" i="8"/>
  <c r="K572" i="8"/>
  <c r="L572" i="8"/>
  <c r="I572" i="8"/>
  <c r="P501" i="8"/>
  <c r="S503" i="8" l="1"/>
  <c r="AC574" i="8"/>
  <c r="O571" i="8"/>
  <c r="K573" i="8"/>
  <c r="J573" i="8"/>
  <c r="I573" i="8"/>
  <c r="L573" i="8"/>
  <c r="T502" i="8"/>
  <c r="T501" i="8"/>
  <c r="Q572" i="8"/>
  <c r="R572" i="8" s="1"/>
  <c r="M572" i="8"/>
  <c r="N572" i="8" s="1"/>
  <c r="H574" i="8"/>
  <c r="E575" i="8"/>
  <c r="P502" i="8"/>
  <c r="S504" i="8" l="1"/>
  <c r="AC575" i="8"/>
  <c r="O572" i="8"/>
  <c r="L574" i="8"/>
  <c r="J574" i="8"/>
  <c r="I574" i="8"/>
  <c r="K574" i="8"/>
  <c r="P503" i="8"/>
  <c r="M573" i="8"/>
  <c r="N573" i="8" s="1"/>
  <c r="Q573" i="8"/>
  <c r="R573" i="8" s="1"/>
  <c r="H575" i="8"/>
  <c r="E576" i="8"/>
  <c r="S505" i="8" l="1"/>
  <c r="AC576" i="8"/>
  <c r="O573" i="8"/>
  <c r="P504" i="8"/>
  <c r="T504" i="8"/>
  <c r="T503" i="8"/>
  <c r="H576" i="8"/>
  <c r="E577" i="8"/>
  <c r="K575" i="8"/>
  <c r="I575" i="8"/>
  <c r="L575" i="8"/>
  <c r="J575" i="8"/>
  <c r="Q574" i="8"/>
  <c r="R574" i="8" s="1"/>
  <c r="M574" i="8"/>
  <c r="N574" i="8" s="1"/>
  <c r="S506" i="8" l="1"/>
  <c r="AC577" i="8"/>
  <c r="O574" i="8"/>
  <c r="M575" i="8"/>
  <c r="N575" i="8" s="1"/>
  <c r="Q575" i="8"/>
  <c r="R575" i="8" s="1"/>
  <c r="I576" i="8"/>
  <c r="J576" i="8"/>
  <c r="K576" i="8"/>
  <c r="L576" i="8"/>
  <c r="E578" i="8"/>
  <c r="H577" i="8"/>
  <c r="P505" i="8"/>
  <c r="S507" i="8" l="1"/>
  <c r="AC578" i="8"/>
  <c r="O575" i="8"/>
  <c r="T505" i="8"/>
  <c r="Q576" i="8"/>
  <c r="R576" i="8" s="1"/>
  <c r="M576" i="8"/>
  <c r="N576" i="8" s="1"/>
  <c r="E579" i="8"/>
  <c r="H578" i="8"/>
  <c r="J577" i="8"/>
  <c r="I577" i="8"/>
  <c r="K577" i="8"/>
  <c r="L577" i="8"/>
  <c r="S508" i="8" l="1"/>
  <c r="AC579" i="8"/>
  <c r="O576" i="8"/>
  <c r="P507" i="8"/>
  <c r="P506" i="8"/>
  <c r="K578" i="8"/>
  <c r="I578" i="8"/>
  <c r="J578" i="8"/>
  <c r="L578" i="8"/>
  <c r="H579" i="8"/>
  <c r="E580" i="8"/>
  <c r="M577" i="8"/>
  <c r="N577" i="8" s="1"/>
  <c r="Q577" i="8"/>
  <c r="R577" i="8" s="1"/>
  <c r="T506" i="8"/>
  <c r="S509" i="8" l="1"/>
  <c r="AC580" i="8"/>
  <c r="O577" i="8"/>
  <c r="L579" i="8"/>
  <c r="J579" i="8"/>
  <c r="I579" i="8"/>
  <c r="K579" i="8"/>
  <c r="Q578" i="8"/>
  <c r="R578" i="8" s="1"/>
  <c r="M578" i="8"/>
  <c r="N578" i="8" s="1"/>
  <c r="T508" i="8"/>
  <c r="T507" i="8"/>
  <c r="H580" i="8"/>
  <c r="E581" i="8"/>
  <c r="S510" i="8" l="1"/>
  <c r="AC581" i="8"/>
  <c r="O578" i="8"/>
  <c r="T509" i="8"/>
  <c r="Q579" i="8"/>
  <c r="R579" i="8" s="1"/>
  <c r="M579" i="8"/>
  <c r="N579" i="8" s="1"/>
  <c r="P509" i="8"/>
  <c r="P508" i="8"/>
  <c r="E582" i="8"/>
  <c r="H581" i="8"/>
  <c r="L580" i="8"/>
  <c r="J580" i="8"/>
  <c r="I580" i="8"/>
  <c r="K580" i="8"/>
  <c r="S511" i="8" l="1"/>
  <c r="AC582" i="8"/>
  <c r="O579" i="8"/>
  <c r="L581" i="8"/>
  <c r="I581" i="8"/>
  <c r="J581" i="8"/>
  <c r="K581" i="8"/>
  <c r="H582" i="8"/>
  <c r="E583" i="8"/>
  <c r="P510" i="8"/>
  <c r="M580" i="8"/>
  <c r="N580" i="8" s="1"/>
  <c r="Q580" i="8"/>
  <c r="R580" i="8" s="1"/>
  <c r="S512" i="8" l="1"/>
  <c r="AC583" i="8"/>
  <c r="O580" i="8"/>
  <c r="E584" i="8"/>
  <c r="H583" i="8"/>
  <c r="I582" i="8"/>
  <c r="L582" i="8"/>
  <c r="J582" i="8"/>
  <c r="K582" i="8"/>
  <c r="T510" i="8"/>
  <c r="Q581" i="8"/>
  <c r="R581" i="8" s="1"/>
  <c r="M581" i="8"/>
  <c r="N581" i="8" s="1"/>
  <c r="S513" i="8" l="1"/>
  <c r="AC584" i="8"/>
  <c r="O581" i="8"/>
  <c r="T512" i="8"/>
  <c r="T511" i="8"/>
  <c r="P512" i="8"/>
  <c r="P511" i="8"/>
  <c r="M582" i="8"/>
  <c r="N582" i="8" s="1"/>
  <c r="Q582" i="8"/>
  <c r="R582" i="8" s="1"/>
  <c r="I583" i="8"/>
  <c r="J583" i="8"/>
  <c r="L583" i="8"/>
  <c r="K583" i="8"/>
  <c r="E585" i="8"/>
  <c r="H584" i="8"/>
  <c r="S514" i="8" l="1"/>
  <c r="AC585" i="8"/>
  <c r="O582" i="8"/>
  <c r="Q583" i="8"/>
  <c r="R583" i="8" s="1"/>
  <c r="M583" i="8"/>
  <c r="N583" i="8" s="1"/>
  <c r="J584" i="8"/>
  <c r="L584" i="8"/>
  <c r="K584" i="8"/>
  <c r="I584" i="8"/>
  <c r="H585" i="8"/>
  <c r="E586" i="8"/>
  <c r="S515" i="8" l="1"/>
  <c r="AC586" i="8"/>
  <c r="O583" i="8"/>
  <c r="H586" i="8"/>
  <c r="E587" i="8"/>
  <c r="P514" i="8"/>
  <c r="P513" i="8"/>
  <c r="Q584" i="8"/>
  <c r="R584" i="8" s="1"/>
  <c r="M584" i="8"/>
  <c r="N584" i="8" s="1"/>
  <c r="K585" i="8"/>
  <c r="L585" i="8"/>
  <c r="I585" i="8"/>
  <c r="J585" i="8"/>
  <c r="T514" i="8"/>
  <c r="T513" i="8"/>
  <c r="S516" i="8" l="1"/>
  <c r="AC587" i="8"/>
  <c r="O584" i="8"/>
  <c r="Q585" i="8"/>
  <c r="R585" i="8" s="1"/>
  <c r="M585" i="8"/>
  <c r="N585" i="8" s="1"/>
  <c r="H587" i="8"/>
  <c r="E588" i="8"/>
  <c r="L586" i="8"/>
  <c r="J586" i="8"/>
  <c r="I586" i="8"/>
  <c r="K586" i="8"/>
  <c r="S517" i="8" l="1"/>
  <c r="AC588" i="8"/>
  <c r="O585" i="8"/>
  <c r="H588" i="8"/>
  <c r="E589" i="8"/>
  <c r="I587" i="8"/>
  <c r="L587" i="8"/>
  <c r="K587" i="8"/>
  <c r="J587" i="8"/>
  <c r="T515" i="8"/>
  <c r="P516" i="8"/>
  <c r="P515" i="8"/>
  <c r="M586" i="8"/>
  <c r="N586" i="8" s="1"/>
  <c r="Q586" i="8"/>
  <c r="R586" i="8" s="1"/>
  <c r="S518" i="8" l="1"/>
  <c r="AC589" i="8"/>
  <c r="O586" i="8"/>
  <c r="T517" i="8"/>
  <c r="T516" i="8"/>
  <c r="P517" i="8"/>
  <c r="M587" i="8"/>
  <c r="N587" i="8" s="1"/>
  <c r="Q587" i="8"/>
  <c r="R587" i="8" s="1"/>
  <c r="E590" i="8"/>
  <c r="H589" i="8"/>
  <c r="I588" i="8"/>
  <c r="K588" i="8"/>
  <c r="L588" i="8"/>
  <c r="J588" i="8"/>
  <c r="S519" i="8" l="1"/>
  <c r="AC590" i="8"/>
  <c r="O587" i="8"/>
  <c r="J589" i="8"/>
  <c r="K589" i="8"/>
  <c r="I589" i="8"/>
  <c r="L589" i="8"/>
  <c r="E591" i="8"/>
  <c r="H590" i="8"/>
  <c r="Q588" i="8"/>
  <c r="R588" i="8" s="1"/>
  <c r="M588" i="8"/>
  <c r="N588" i="8" s="1"/>
  <c r="P518" i="8"/>
  <c r="S520" i="8" l="1"/>
  <c r="AC591" i="8"/>
  <c r="O588" i="8"/>
  <c r="K590" i="8"/>
  <c r="L590" i="8"/>
  <c r="I590" i="8"/>
  <c r="J590" i="8"/>
  <c r="H591" i="8"/>
  <c r="E592" i="8"/>
  <c r="T519" i="8"/>
  <c r="M589" i="8"/>
  <c r="N589" i="8" s="1"/>
  <c r="Q589" i="8"/>
  <c r="R589" i="8" s="1"/>
  <c r="T518" i="8"/>
  <c r="S521" i="8" l="1"/>
  <c r="AC592" i="8"/>
  <c r="O589" i="8"/>
  <c r="T520" i="8"/>
  <c r="P520" i="8"/>
  <c r="P519" i="8"/>
  <c r="H592" i="8"/>
  <c r="E593" i="8"/>
  <c r="L591" i="8"/>
  <c r="K591" i="8"/>
  <c r="J591" i="8"/>
  <c r="I591" i="8"/>
  <c r="Q590" i="8"/>
  <c r="R590" i="8" s="1"/>
  <c r="M590" i="8"/>
  <c r="N590" i="8" s="1"/>
  <c r="S522" i="8" l="1"/>
  <c r="AC593" i="8"/>
  <c r="O590" i="8"/>
  <c r="Q591" i="8"/>
  <c r="R591" i="8" s="1"/>
  <c r="M591" i="8"/>
  <c r="N591" i="8" s="1"/>
  <c r="E594" i="8"/>
  <c r="H593" i="8"/>
  <c r="P521" i="8"/>
  <c r="J592" i="8"/>
  <c r="K592" i="8"/>
  <c r="L592" i="8"/>
  <c r="I592" i="8"/>
  <c r="T521" i="8"/>
  <c r="S523" i="8" l="1"/>
  <c r="AC594" i="8"/>
  <c r="O591" i="8"/>
  <c r="M592" i="8"/>
  <c r="N592" i="8" s="1"/>
  <c r="Q592" i="8"/>
  <c r="R592" i="8" s="1"/>
  <c r="J593" i="8"/>
  <c r="L593" i="8"/>
  <c r="K593" i="8"/>
  <c r="I593" i="8"/>
  <c r="H594" i="8"/>
  <c r="E595" i="8"/>
  <c r="S524" i="8" l="1"/>
  <c r="AC595" i="8"/>
  <c r="O592" i="8"/>
  <c r="E596" i="8"/>
  <c r="H595" i="8"/>
  <c r="K594" i="8"/>
  <c r="I594" i="8"/>
  <c r="L594" i="8"/>
  <c r="J594" i="8"/>
  <c r="M593" i="8"/>
  <c r="N593" i="8" s="1"/>
  <c r="Q593" i="8"/>
  <c r="R593" i="8" s="1"/>
  <c r="T523" i="8"/>
  <c r="T522" i="8"/>
  <c r="P522" i="8"/>
  <c r="S525" i="8" l="1"/>
  <c r="AC596" i="8"/>
  <c r="O593" i="8"/>
  <c r="Q594" i="8"/>
  <c r="R594" i="8" s="1"/>
  <c r="M594" i="8"/>
  <c r="N594" i="8" s="1"/>
  <c r="I595" i="8"/>
  <c r="J595" i="8"/>
  <c r="L595" i="8"/>
  <c r="K595" i="8"/>
  <c r="E597" i="8"/>
  <c r="H596" i="8"/>
  <c r="P523" i="8"/>
  <c r="S526" i="8" l="1"/>
  <c r="AC597" i="8"/>
  <c r="O594" i="8"/>
  <c r="J596" i="8"/>
  <c r="I596" i="8"/>
  <c r="L596" i="8"/>
  <c r="K596" i="8"/>
  <c r="E598" i="8"/>
  <c r="H597" i="8"/>
  <c r="Q595" i="8"/>
  <c r="R595" i="8" s="1"/>
  <c r="M595" i="8"/>
  <c r="N595" i="8" s="1"/>
  <c r="P525" i="8"/>
  <c r="P524" i="8"/>
  <c r="T525" i="8"/>
  <c r="T524" i="8"/>
  <c r="S527" i="8" l="1"/>
  <c r="AC598" i="8"/>
  <c r="O595" i="8"/>
  <c r="K597" i="8"/>
  <c r="I597" i="8"/>
  <c r="L597" i="8"/>
  <c r="J597" i="8"/>
  <c r="H598" i="8"/>
  <c r="E599" i="8"/>
  <c r="Q596" i="8"/>
  <c r="R596" i="8" s="1"/>
  <c r="M596" i="8"/>
  <c r="N596" i="8" s="1"/>
  <c r="S528" i="8" l="1"/>
  <c r="AC599" i="8"/>
  <c r="O596" i="8"/>
  <c r="H599" i="8"/>
  <c r="E600" i="8"/>
  <c r="Q597" i="8"/>
  <c r="R597" i="8" s="1"/>
  <c r="M597" i="8"/>
  <c r="N597" i="8" s="1"/>
  <c r="L598" i="8"/>
  <c r="J598" i="8"/>
  <c r="I598" i="8"/>
  <c r="K598" i="8"/>
  <c r="P527" i="8"/>
  <c r="T526" i="8"/>
  <c r="P526" i="8"/>
  <c r="S529" i="8" l="1"/>
  <c r="AC600" i="8"/>
  <c r="O597" i="8"/>
  <c r="Q598" i="8"/>
  <c r="R598" i="8" s="1"/>
  <c r="M598" i="8"/>
  <c r="N598" i="8" s="1"/>
  <c r="T528" i="8"/>
  <c r="T527" i="8"/>
  <c r="P528" i="8"/>
  <c r="E601" i="8"/>
  <c r="H600" i="8"/>
  <c r="L599" i="8"/>
  <c r="I599" i="8"/>
  <c r="K599" i="8"/>
  <c r="J599" i="8"/>
  <c r="S530" i="8" l="1"/>
  <c r="AC601" i="8"/>
  <c r="O598" i="8"/>
  <c r="E602" i="8"/>
  <c r="H601" i="8"/>
  <c r="P529" i="8"/>
  <c r="T529" i="8"/>
  <c r="M599" i="8"/>
  <c r="N599" i="8" s="1"/>
  <c r="Q599" i="8"/>
  <c r="R599" i="8" s="1"/>
  <c r="I600" i="8"/>
  <c r="L600" i="8"/>
  <c r="K600" i="8"/>
  <c r="J600" i="8"/>
  <c r="S531" i="8" l="1"/>
  <c r="AC602" i="8"/>
  <c r="O599" i="8"/>
  <c r="T530" i="8"/>
  <c r="Q600" i="8"/>
  <c r="R600" i="8" s="1"/>
  <c r="M600" i="8"/>
  <c r="N600" i="8" s="1"/>
  <c r="P530" i="8"/>
  <c r="J601" i="8"/>
  <c r="K601" i="8"/>
  <c r="L601" i="8"/>
  <c r="I601" i="8"/>
  <c r="E603" i="8"/>
  <c r="H602" i="8"/>
  <c r="S532" i="8" l="1"/>
  <c r="AC603" i="8"/>
  <c r="O600" i="8"/>
  <c r="P531" i="8"/>
  <c r="K602" i="8"/>
  <c r="I602" i="8"/>
  <c r="L602" i="8"/>
  <c r="J602" i="8"/>
  <c r="E604" i="8"/>
  <c r="H603" i="8"/>
  <c r="M601" i="8"/>
  <c r="N601" i="8" s="1"/>
  <c r="Q601" i="8"/>
  <c r="R601" i="8" s="1"/>
  <c r="S533" i="8" l="1"/>
  <c r="AC604" i="8"/>
  <c r="O601" i="8"/>
  <c r="H604" i="8"/>
  <c r="E605" i="8"/>
  <c r="M602" i="8"/>
  <c r="N602" i="8" s="1"/>
  <c r="Q602" i="8"/>
  <c r="R602" i="8" s="1"/>
  <c r="L603" i="8"/>
  <c r="K603" i="8"/>
  <c r="J603" i="8"/>
  <c r="I603" i="8"/>
  <c r="T532" i="8"/>
  <c r="T531" i="8"/>
  <c r="P532" i="8"/>
  <c r="S534" i="8" l="1"/>
  <c r="AC605" i="8"/>
  <c r="O602" i="8"/>
  <c r="Q603" i="8"/>
  <c r="R603" i="8" s="1"/>
  <c r="M603" i="8"/>
  <c r="N603" i="8" s="1"/>
  <c r="T533" i="8"/>
  <c r="H605" i="8"/>
  <c r="E606" i="8"/>
  <c r="K604" i="8"/>
  <c r="I604" i="8"/>
  <c r="J604" i="8"/>
  <c r="L604" i="8"/>
  <c r="S535" i="8" l="1"/>
  <c r="AC606" i="8"/>
  <c r="O603" i="8"/>
  <c r="L605" i="8"/>
  <c r="K605" i="8"/>
  <c r="J605" i="8"/>
  <c r="I605" i="8"/>
  <c r="P534" i="8"/>
  <c r="P533" i="8"/>
  <c r="H606" i="8"/>
  <c r="E607" i="8"/>
  <c r="M604" i="8"/>
  <c r="N604" i="8" s="1"/>
  <c r="Q604" i="8"/>
  <c r="R604" i="8" s="1"/>
  <c r="S536" i="8" l="1"/>
  <c r="AC607" i="8"/>
  <c r="O604" i="8"/>
  <c r="T535" i="8"/>
  <c r="T534" i="8"/>
  <c r="Q605" i="8"/>
  <c r="R605" i="8" s="1"/>
  <c r="M605" i="8"/>
  <c r="N605" i="8" s="1"/>
  <c r="E608" i="8"/>
  <c r="H607" i="8"/>
  <c r="I606" i="8"/>
  <c r="K606" i="8"/>
  <c r="J606" i="8"/>
  <c r="L606" i="8"/>
  <c r="S537" i="8" l="1"/>
  <c r="AC608" i="8"/>
  <c r="O605" i="8"/>
  <c r="H608" i="8"/>
  <c r="E609" i="8"/>
  <c r="L607" i="8"/>
  <c r="I607" i="8"/>
  <c r="J607" i="8"/>
  <c r="K607" i="8"/>
  <c r="T536" i="8"/>
  <c r="P536" i="8"/>
  <c r="Q606" i="8"/>
  <c r="R606" i="8" s="1"/>
  <c r="M606" i="8"/>
  <c r="N606" i="8" s="1"/>
  <c r="P535" i="8"/>
  <c r="S538" i="8" l="1"/>
  <c r="AC609" i="8"/>
  <c r="O606" i="8"/>
  <c r="T537" i="8"/>
  <c r="P537" i="8"/>
  <c r="Q607" i="8"/>
  <c r="R607" i="8" s="1"/>
  <c r="M607" i="8"/>
  <c r="N607" i="8" s="1"/>
  <c r="H609" i="8"/>
  <c r="E610" i="8"/>
  <c r="L608" i="8"/>
  <c r="J608" i="8"/>
  <c r="K608" i="8"/>
  <c r="I608" i="8"/>
  <c r="S539" i="8" l="1"/>
  <c r="AC610" i="8"/>
  <c r="O607" i="8"/>
  <c r="K609" i="8"/>
  <c r="L609" i="8"/>
  <c r="J609" i="8"/>
  <c r="I609" i="8"/>
  <c r="P538" i="8"/>
  <c r="M608" i="8"/>
  <c r="N608" i="8" s="1"/>
  <c r="Q608" i="8"/>
  <c r="R608" i="8" s="1"/>
  <c r="T538" i="8"/>
  <c r="H610" i="8"/>
  <c r="E611" i="8"/>
  <c r="S540" i="8" l="1"/>
  <c r="AC611" i="8"/>
  <c r="O608" i="8"/>
  <c r="Q609" i="8"/>
  <c r="R609" i="8" s="1"/>
  <c r="M609" i="8"/>
  <c r="N609" i="8" s="1"/>
  <c r="L610" i="8"/>
  <c r="I610" i="8"/>
  <c r="J610" i="8"/>
  <c r="K610" i="8"/>
  <c r="T539" i="8"/>
  <c r="H611" i="8"/>
  <c r="E612" i="8"/>
  <c r="S541" i="8" l="1"/>
  <c r="AC612" i="8"/>
  <c r="O609" i="8"/>
  <c r="Q610" i="8"/>
  <c r="R610" i="8" s="1"/>
  <c r="M610" i="8"/>
  <c r="N610" i="8" s="1"/>
  <c r="H612" i="8"/>
  <c r="E613" i="8"/>
  <c r="L611" i="8"/>
  <c r="J611" i="8"/>
  <c r="I611" i="8"/>
  <c r="K611" i="8"/>
  <c r="P540" i="8"/>
  <c r="P539" i="8"/>
  <c r="S542" i="8" l="1"/>
  <c r="AC613" i="8"/>
  <c r="O610" i="8"/>
  <c r="E614" i="8"/>
  <c r="H613" i="8"/>
  <c r="J612" i="8"/>
  <c r="L612" i="8"/>
  <c r="I612" i="8"/>
  <c r="K612" i="8"/>
  <c r="Q611" i="8"/>
  <c r="R611" i="8" s="1"/>
  <c r="M611" i="8"/>
  <c r="N611" i="8" s="1"/>
  <c r="T540" i="8"/>
  <c r="P541" i="8"/>
  <c r="S543" i="8" l="1"/>
  <c r="AC614" i="8"/>
  <c r="O611" i="8"/>
  <c r="T541" i="8"/>
  <c r="Q612" i="8"/>
  <c r="R612" i="8" s="1"/>
  <c r="M612" i="8"/>
  <c r="N612" i="8" s="1"/>
  <c r="P542" i="8"/>
  <c r="L613" i="8"/>
  <c r="I613" i="8"/>
  <c r="J613" i="8"/>
  <c r="K613" i="8"/>
  <c r="H614" i="8"/>
  <c r="E615" i="8"/>
  <c r="S544" i="8" l="1"/>
  <c r="AC615" i="8"/>
  <c r="O612" i="8"/>
  <c r="Q613" i="8"/>
  <c r="R613" i="8" s="1"/>
  <c r="M613" i="8"/>
  <c r="N613" i="8" s="1"/>
  <c r="P543" i="8"/>
  <c r="H615" i="8"/>
  <c r="E616" i="8"/>
  <c r="L614" i="8"/>
  <c r="J614" i="8"/>
  <c r="K614" i="8"/>
  <c r="I614" i="8"/>
  <c r="T542" i="8"/>
  <c r="S545" i="8" l="1"/>
  <c r="AC616" i="8"/>
  <c r="O613" i="8"/>
  <c r="J615" i="8"/>
  <c r="L615" i="8"/>
  <c r="K615" i="8"/>
  <c r="I615" i="8"/>
  <c r="P544" i="8"/>
  <c r="H616" i="8"/>
  <c r="E617" i="8"/>
  <c r="T544" i="8"/>
  <c r="T543" i="8"/>
  <c r="M614" i="8"/>
  <c r="N614" i="8" s="1"/>
  <c r="Q614" i="8"/>
  <c r="R614" i="8" s="1"/>
  <c r="S546" i="8" l="1"/>
  <c r="AC617" i="8"/>
  <c r="O614" i="8"/>
  <c r="L616" i="8"/>
  <c r="I616" i="8"/>
  <c r="J616" i="8"/>
  <c r="K616" i="8"/>
  <c r="P545" i="8"/>
  <c r="H617" i="8"/>
  <c r="E618" i="8"/>
  <c r="Q615" i="8"/>
  <c r="R615" i="8" s="1"/>
  <c r="M615" i="8"/>
  <c r="N615" i="8" s="1"/>
  <c r="T545" i="8"/>
  <c r="S547" i="8" l="1"/>
  <c r="AC618" i="8"/>
  <c r="O615" i="8"/>
  <c r="L617" i="8"/>
  <c r="I617" i="8"/>
  <c r="K617" i="8"/>
  <c r="J617" i="8"/>
  <c r="H618" i="8"/>
  <c r="E619" i="8"/>
  <c r="P546" i="8"/>
  <c r="Q616" i="8"/>
  <c r="R616" i="8" s="1"/>
  <c r="M616" i="8"/>
  <c r="N616" i="8" s="1"/>
  <c r="S548" i="8" l="1"/>
  <c r="AC619" i="8"/>
  <c r="O616" i="8"/>
  <c r="E620" i="8"/>
  <c r="H619" i="8"/>
  <c r="T547" i="8"/>
  <c r="J618" i="8"/>
  <c r="L618" i="8"/>
  <c r="I618" i="8"/>
  <c r="K618" i="8"/>
  <c r="T546" i="8"/>
  <c r="M617" i="8"/>
  <c r="N617" i="8" s="1"/>
  <c r="Q617" i="8"/>
  <c r="R617" i="8" s="1"/>
  <c r="S549" i="8" l="1"/>
  <c r="AC620" i="8"/>
  <c r="O617" i="8"/>
  <c r="Q618" i="8"/>
  <c r="R618" i="8" s="1"/>
  <c r="M618" i="8"/>
  <c r="N618" i="8" s="1"/>
  <c r="T548" i="8"/>
  <c r="H620" i="8"/>
  <c r="E621" i="8"/>
  <c r="L619" i="8"/>
  <c r="I619" i="8"/>
  <c r="J619" i="8"/>
  <c r="K619" i="8"/>
  <c r="P547" i="8"/>
  <c r="S550" i="8" l="1"/>
  <c r="AC621" i="8"/>
  <c r="O618" i="8"/>
  <c r="H621" i="8"/>
  <c r="E622" i="8"/>
  <c r="Q619" i="8"/>
  <c r="R619" i="8" s="1"/>
  <c r="M619" i="8"/>
  <c r="N619" i="8" s="1"/>
  <c r="L620" i="8"/>
  <c r="J620" i="8"/>
  <c r="K620" i="8"/>
  <c r="I620" i="8"/>
  <c r="P549" i="8"/>
  <c r="P548" i="8"/>
  <c r="S551" i="8" l="1"/>
  <c r="AC622" i="8"/>
  <c r="O619" i="8"/>
  <c r="M620" i="8"/>
  <c r="N620" i="8" s="1"/>
  <c r="Q620" i="8"/>
  <c r="R620" i="8" s="1"/>
  <c r="T550" i="8"/>
  <c r="H622" i="8"/>
  <c r="E623" i="8"/>
  <c r="J621" i="8"/>
  <c r="L621" i="8"/>
  <c r="K621" i="8"/>
  <c r="I621" i="8"/>
  <c r="T549" i="8"/>
  <c r="S552" i="8" l="1"/>
  <c r="AC623" i="8"/>
  <c r="O620" i="8"/>
  <c r="Q621" i="8"/>
  <c r="R621" i="8" s="1"/>
  <c r="M621" i="8"/>
  <c r="N621" i="8" s="1"/>
  <c r="H623" i="8"/>
  <c r="E624" i="8"/>
  <c r="L622" i="8"/>
  <c r="I622" i="8"/>
  <c r="J622" i="8"/>
  <c r="K622" i="8"/>
  <c r="P550" i="8"/>
  <c r="S553" i="8" l="1"/>
  <c r="AC624" i="8"/>
  <c r="O621" i="8"/>
  <c r="H624" i="8"/>
  <c r="E625" i="8"/>
  <c r="L623" i="8"/>
  <c r="J623" i="8"/>
  <c r="I623" i="8"/>
  <c r="K623" i="8"/>
  <c r="Q622" i="8"/>
  <c r="R622" i="8" s="1"/>
  <c r="M622" i="8"/>
  <c r="N622" i="8" s="1"/>
  <c r="T551" i="8"/>
  <c r="P552" i="8"/>
  <c r="P551" i="8"/>
  <c r="S554" i="8" l="1"/>
  <c r="AC625" i="8"/>
  <c r="O622" i="8"/>
  <c r="T552" i="8"/>
  <c r="M623" i="8"/>
  <c r="N623" i="8" s="1"/>
  <c r="Q623" i="8"/>
  <c r="R623" i="8" s="1"/>
  <c r="P553" i="8"/>
  <c r="E626" i="8"/>
  <c r="H625" i="8"/>
  <c r="J624" i="8"/>
  <c r="L624" i="8"/>
  <c r="I624" i="8"/>
  <c r="K624" i="8"/>
  <c r="S555" i="8" l="1"/>
  <c r="AC626" i="8"/>
  <c r="O623" i="8"/>
  <c r="L625" i="8"/>
  <c r="I625" i="8"/>
  <c r="K625" i="8"/>
  <c r="J625" i="8"/>
  <c r="P554" i="8"/>
  <c r="H626" i="8"/>
  <c r="E627" i="8"/>
  <c r="Q624" i="8"/>
  <c r="R624" i="8" s="1"/>
  <c r="M624" i="8"/>
  <c r="N624" i="8" s="1"/>
  <c r="T554" i="8"/>
  <c r="T553" i="8"/>
  <c r="S556" i="8" l="1"/>
  <c r="AC627" i="8"/>
  <c r="O624" i="8"/>
  <c r="L626" i="8"/>
  <c r="J626" i="8"/>
  <c r="I626" i="8"/>
  <c r="K626" i="8"/>
  <c r="H627" i="8"/>
  <c r="E628" i="8"/>
  <c r="P555" i="8"/>
  <c r="T555" i="8"/>
  <c r="Q625" i="8"/>
  <c r="R625" i="8" s="1"/>
  <c r="M625" i="8"/>
  <c r="N625" i="8" s="1"/>
  <c r="S557" i="8" l="1"/>
  <c r="AC628" i="8"/>
  <c r="O625" i="8"/>
  <c r="T556" i="8"/>
  <c r="H628" i="8"/>
  <c r="E629" i="8"/>
  <c r="J627" i="8"/>
  <c r="L627" i="8"/>
  <c r="I627" i="8"/>
  <c r="K627" i="8"/>
  <c r="Q626" i="8"/>
  <c r="R626" i="8" s="1"/>
  <c r="M626" i="8"/>
  <c r="N626" i="8" s="1"/>
  <c r="S558" i="8" l="1"/>
  <c r="AC629" i="8"/>
  <c r="O626" i="8"/>
  <c r="H629" i="8"/>
  <c r="E630" i="8"/>
  <c r="L628" i="8"/>
  <c r="I628" i="8"/>
  <c r="J628" i="8"/>
  <c r="K628" i="8"/>
  <c r="Q627" i="8"/>
  <c r="R627" i="8" s="1"/>
  <c r="M627" i="8"/>
  <c r="N627" i="8" s="1"/>
  <c r="P556" i="8"/>
  <c r="T557" i="8"/>
  <c r="S559" i="8" l="1"/>
  <c r="AC630" i="8"/>
  <c r="O627" i="8"/>
  <c r="P558" i="8"/>
  <c r="Q628" i="8"/>
  <c r="R628" i="8" s="1"/>
  <c r="M628" i="8"/>
  <c r="N628" i="8" s="1"/>
  <c r="P557" i="8"/>
  <c r="T558" i="8"/>
  <c r="H630" i="8"/>
  <c r="E631" i="8"/>
  <c r="L629" i="8"/>
  <c r="J629" i="8"/>
  <c r="K629" i="8"/>
  <c r="I629" i="8"/>
  <c r="S560" i="8" l="1"/>
  <c r="AC631" i="8"/>
  <c r="O628" i="8"/>
  <c r="J630" i="8"/>
  <c r="I630" i="8"/>
  <c r="K630" i="8"/>
  <c r="L630" i="8"/>
  <c r="Q629" i="8"/>
  <c r="R629" i="8" s="1"/>
  <c r="M629" i="8"/>
  <c r="N629" i="8" s="1"/>
  <c r="E632" i="8"/>
  <c r="H631" i="8"/>
  <c r="S561" i="8" l="1"/>
  <c r="AC632" i="8"/>
  <c r="O629" i="8"/>
  <c r="P559" i="8"/>
  <c r="Q630" i="8"/>
  <c r="R630" i="8" s="1"/>
  <c r="M630" i="8"/>
  <c r="N630" i="8" s="1"/>
  <c r="L631" i="8"/>
  <c r="I631" i="8"/>
  <c r="K631" i="8"/>
  <c r="J631" i="8"/>
  <c r="H632" i="8"/>
  <c r="E633" i="8"/>
  <c r="T559" i="8"/>
  <c r="S562" i="8" l="1"/>
  <c r="AC633" i="8"/>
  <c r="O630" i="8"/>
  <c r="H633" i="8"/>
  <c r="E634" i="8"/>
  <c r="Q631" i="8"/>
  <c r="R631" i="8" s="1"/>
  <c r="M631" i="8"/>
  <c r="N631" i="8" s="1"/>
  <c r="L632" i="8"/>
  <c r="J632" i="8"/>
  <c r="I632" i="8"/>
  <c r="K632" i="8"/>
  <c r="P561" i="8"/>
  <c r="T560" i="8"/>
  <c r="P560" i="8"/>
  <c r="S563" i="8" l="1"/>
  <c r="AC634" i="8"/>
  <c r="O631" i="8"/>
  <c r="T562" i="8"/>
  <c r="M632" i="8"/>
  <c r="N632" i="8" s="1"/>
  <c r="Q632" i="8"/>
  <c r="R632" i="8" s="1"/>
  <c r="T561" i="8"/>
  <c r="P562" i="8"/>
  <c r="E635" i="8"/>
  <c r="H634" i="8"/>
  <c r="L633" i="8"/>
  <c r="I633" i="8"/>
  <c r="J633" i="8"/>
  <c r="K633" i="8"/>
  <c r="S564" i="8" l="1"/>
  <c r="AC635" i="8"/>
  <c r="O632" i="8"/>
  <c r="H635" i="8"/>
  <c r="E636" i="8"/>
  <c r="L634" i="8"/>
  <c r="I634" i="8"/>
  <c r="J634" i="8"/>
  <c r="K634" i="8"/>
  <c r="Q633" i="8"/>
  <c r="R633" i="8" s="1"/>
  <c r="M633" i="8"/>
  <c r="N633" i="8" s="1"/>
  <c r="T563" i="8"/>
  <c r="S565" i="8" l="1"/>
  <c r="AC636" i="8"/>
  <c r="O633" i="8"/>
  <c r="Q634" i="8"/>
  <c r="R634" i="8" s="1"/>
  <c r="M634" i="8"/>
  <c r="N634" i="8" s="1"/>
  <c r="T564" i="8"/>
  <c r="E637" i="8"/>
  <c r="H636" i="8"/>
  <c r="L635" i="8"/>
  <c r="J635" i="8"/>
  <c r="I635" i="8"/>
  <c r="K635" i="8"/>
  <c r="P563" i="8"/>
  <c r="S566" i="8" l="1"/>
  <c r="AC637" i="8"/>
  <c r="O634" i="8"/>
  <c r="M635" i="8"/>
  <c r="N635" i="8" s="1"/>
  <c r="Q635" i="8"/>
  <c r="R635" i="8" s="1"/>
  <c r="J636" i="8"/>
  <c r="L636" i="8"/>
  <c r="I636" i="8"/>
  <c r="K636" i="8"/>
  <c r="E638" i="8"/>
  <c r="H637" i="8"/>
  <c r="P565" i="8"/>
  <c r="P564" i="8"/>
  <c r="S567" i="8" l="1"/>
  <c r="AC638" i="8"/>
  <c r="O635" i="8"/>
  <c r="E639" i="8"/>
  <c r="H638" i="8"/>
  <c r="T566" i="8"/>
  <c r="T565" i="8"/>
  <c r="Q636" i="8"/>
  <c r="R636" i="8" s="1"/>
  <c r="M636" i="8"/>
  <c r="N636" i="8" s="1"/>
  <c r="I637" i="8"/>
  <c r="K637" i="8"/>
  <c r="J637" i="8"/>
  <c r="L637" i="8"/>
  <c r="P566" i="8"/>
  <c r="S568" i="8" l="1"/>
  <c r="AC639" i="8"/>
  <c r="O636" i="8"/>
  <c r="E640" i="8"/>
  <c r="H639" i="8"/>
  <c r="Q637" i="8"/>
  <c r="R637" i="8" s="1"/>
  <c r="M637" i="8"/>
  <c r="N637" i="8" s="1"/>
  <c r="T567" i="8"/>
  <c r="P567" i="8"/>
  <c r="I638" i="8"/>
  <c r="J638" i="8"/>
  <c r="L638" i="8"/>
  <c r="K638" i="8"/>
  <c r="S569" i="8" l="1"/>
  <c r="AC640" i="8"/>
  <c r="O637" i="8"/>
  <c r="T568" i="8"/>
  <c r="I639" i="8"/>
  <c r="L639" i="8"/>
  <c r="J639" i="8"/>
  <c r="K639" i="8"/>
  <c r="P568" i="8"/>
  <c r="E641" i="8"/>
  <c r="H640" i="8"/>
  <c r="Q638" i="8"/>
  <c r="R638" i="8" s="1"/>
  <c r="M638" i="8"/>
  <c r="N638" i="8" s="1"/>
  <c r="S570" i="8" l="1"/>
  <c r="AC641" i="8"/>
  <c r="O638" i="8"/>
  <c r="I640" i="8"/>
  <c r="J640" i="8"/>
  <c r="K640" i="8"/>
  <c r="L640" i="8"/>
  <c r="E642" i="8"/>
  <c r="H641" i="8"/>
  <c r="P569" i="8"/>
  <c r="Q639" i="8"/>
  <c r="R639" i="8" s="1"/>
  <c r="M639" i="8"/>
  <c r="N639" i="8" s="1"/>
  <c r="T569" i="8"/>
  <c r="S571" i="8" l="1"/>
  <c r="AC642" i="8"/>
  <c r="O639" i="8"/>
  <c r="P570" i="8"/>
  <c r="I641" i="8"/>
  <c r="L641" i="8"/>
  <c r="J641" i="8"/>
  <c r="K641" i="8"/>
  <c r="E643" i="8"/>
  <c r="H642" i="8"/>
  <c r="T570" i="8"/>
  <c r="Q640" i="8"/>
  <c r="R640" i="8" s="1"/>
  <c r="M640" i="8"/>
  <c r="N640" i="8" s="1"/>
  <c r="S572" i="8" l="1"/>
  <c r="AC643" i="8"/>
  <c r="O640" i="8"/>
  <c r="T571" i="8"/>
  <c r="I642" i="8"/>
  <c r="K642" i="8"/>
  <c r="L642" i="8"/>
  <c r="J642" i="8"/>
  <c r="E644" i="8"/>
  <c r="H643" i="8"/>
  <c r="Q641" i="8"/>
  <c r="R641" i="8" s="1"/>
  <c r="M641" i="8"/>
  <c r="N641" i="8" s="1"/>
  <c r="S573" i="8" l="1"/>
  <c r="AC644" i="8"/>
  <c r="O641" i="8"/>
  <c r="E645" i="8"/>
  <c r="H644" i="8"/>
  <c r="I643" i="8"/>
  <c r="K643" i="8"/>
  <c r="J643" i="8"/>
  <c r="L643" i="8"/>
  <c r="Q642" i="8"/>
  <c r="R642" i="8" s="1"/>
  <c r="M642" i="8"/>
  <c r="N642" i="8" s="1"/>
  <c r="P571" i="8"/>
  <c r="T572" i="8"/>
  <c r="S574" i="8" l="1"/>
  <c r="AC645" i="8"/>
  <c r="O642" i="8"/>
  <c r="P573" i="8"/>
  <c r="P572" i="8"/>
  <c r="T573" i="8"/>
  <c r="Q643" i="8"/>
  <c r="R643" i="8" s="1"/>
  <c r="M643" i="8"/>
  <c r="N643" i="8" s="1"/>
  <c r="I644" i="8"/>
  <c r="J644" i="8"/>
  <c r="K644" i="8"/>
  <c r="L644" i="8"/>
  <c r="E646" i="8"/>
  <c r="H645" i="8"/>
  <c r="S575" i="8" l="1"/>
  <c r="AC646" i="8"/>
  <c r="O643" i="8"/>
  <c r="T574" i="8"/>
  <c r="I645" i="8"/>
  <c r="L645" i="8"/>
  <c r="J645" i="8"/>
  <c r="K645" i="8"/>
  <c r="P574" i="8"/>
  <c r="Q644" i="8"/>
  <c r="R644" i="8" s="1"/>
  <c r="M644" i="8"/>
  <c r="N644" i="8" s="1"/>
  <c r="E647" i="8"/>
  <c r="H646" i="8"/>
  <c r="S576" i="8" l="1"/>
  <c r="AC647" i="8"/>
  <c r="O644" i="8"/>
  <c r="P575" i="8"/>
  <c r="E648" i="8"/>
  <c r="H647" i="8"/>
  <c r="Q645" i="8"/>
  <c r="R645" i="8" s="1"/>
  <c r="M645" i="8"/>
  <c r="N645" i="8" s="1"/>
  <c r="I646" i="8"/>
  <c r="K646" i="8"/>
  <c r="L646" i="8"/>
  <c r="J646" i="8"/>
  <c r="S577" i="8" l="1"/>
  <c r="AC648" i="8"/>
  <c r="O645" i="8"/>
  <c r="Q646" i="8"/>
  <c r="R646" i="8" s="1"/>
  <c r="M646" i="8"/>
  <c r="N646" i="8" s="1"/>
  <c r="I647" i="8"/>
  <c r="K647" i="8"/>
  <c r="L647" i="8"/>
  <c r="J647" i="8"/>
  <c r="T576" i="8"/>
  <c r="T575" i="8"/>
  <c r="E649" i="8"/>
  <c r="H648" i="8"/>
  <c r="S578" i="8" l="1"/>
  <c r="AC649" i="8"/>
  <c r="O646" i="8"/>
  <c r="P577" i="8"/>
  <c r="Q647" i="8"/>
  <c r="R647" i="8" s="1"/>
  <c r="M647" i="8"/>
  <c r="N647" i="8" s="1"/>
  <c r="P576" i="8"/>
  <c r="I648" i="8"/>
  <c r="J648" i="8"/>
  <c r="L648" i="8"/>
  <c r="K648" i="8"/>
  <c r="E650" i="8"/>
  <c r="H649" i="8"/>
  <c r="S579" i="8" l="1"/>
  <c r="AC650" i="8"/>
  <c r="O647" i="8"/>
  <c r="Q648" i="8"/>
  <c r="R648" i="8" s="1"/>
  <c r="M648" i="8"/>
  <c r="N648" i="8" s="1"/>
  <c r="I649" i="8"/>
  <c r="K649" i="8"/>
  <c r="J649" i="8"/>
  <c r="L649" i="8"/>
  <c r="E651" i="8"/>
  <c r="H650" i="8"/>
  <c r="T578" i="8"/>
  <c r="T577" i="8"/>
  <c r="S580" i="8" l="1"/>
  <c r="AC651" i="8"/>
  <c r="O648" i="8"/>
  <c r="E652" i="8"/>
  <c r="H651" i="8"/>
  <c r="I650" i="8"/>
  <c r="K650" i="8"/>
  <c r="L650" i="8"/>
  <c r="J650" i="8"/>
  <c r="Q649" i="8"/>
  <c r="R649" i="8" s="1"/>
  <c r="M649" i="8"/>
  <c r="N649" i="8" s="1"/>
  <c r="P579" i="8"/>
  <c r="P578" i="8"/>
  <c r="S581" i="8" l="1"/>
  <c r="AC652" i="8"/>
  <c r="O649" i="8"/>
  <c r="T580" i="8"/>
  <c r="T579" i="8"/>
  <c r="P580" i="8"/>
  <c r="Q650" i="8"/>
  <c r="R650" i="8" s="1"/>
  <c r="M650" i="8"/>
  <c r="N650" i="8" s="1"/>
  <c r="I651" i="8"/>
  <c r="L651" i="8"/>
  <c r="J651" i="8"/>
  <c r="K651" i="8"/>
  <c r="E653" i="8"/>
  <c r="H652" i="8"/>
  <c r="S582" i="8" l="1"/>
  <c r="AC653" i="8"/>
  <c r="O650" i="8"/>
  <c r="Q651" i="8"/>
  <c r="R651" i="8" s="1"/>
  <c r="M651" i="8"/>
  <c r="N651" i="8" s="1"/>
  <c r="I652" i="8"/>
  <c r="K652" i="8"/>
  <c r="J652" i="8"/>
  <c r="L652" i="8"/>
  <c r="P581" i="8"/>
  <c r="E654" i="8"/>
  <c r="H653" i="8"/>
  <c r="T581" i="8"/>
  <c r="S583" i="8" l="1"/>
  <c r="AC654" i="8"/>
  <c r="O651" i="8"/>
  <c r="I653" i="8"/>
  <c r="J653" i="8"/>
  <c r="L653" i="8"/>
  <c r="K653" i="8"/>
  <c r="E655" i="8"/>
  <c r="H654" i="8"/>
  <c r="P582" i="8"/>
  <c r="Q652" i="8"/>
  <c r="R652" i="8" s="1"/>
  <c r="M652" i="8"/>
  <c r="N652" i="8" s="1"/>
  <c r="T582" i="8"/>
  <c r="S584" i="8" l="1"/>
  <c r="AC655" i="8"/>
  <c r="O652" i="8"/>
  <c r="I654" i="8"/>
  <c r="K654" i="8"/>
  <c r="J654" i="8"/>
  <c r="L654" i="8"/>
  <c r="E656" i="8"/>
  <c r="H655" i="8"/>
  <c r="T583" i="8"/>
  <c r="Q653" i="8"/>
  <c r="R653" i="8" s="1"/>
  <c r="M653" i="8"/>
  <c r="N653" i="8" s="1"/>
  <c r="S585" i="8" l="1"/>
  <c r="AC656" i="8"/>
  <c r="O653" i="8"/>
  <c r="E657" i="8"/>
  <c r="H656" i="8"/>
  <c r="I655" i="8"/>
  <c r="K655" i="8"/>
  <c r="L655" i="8"/>
  <c r="J655" i="8"/>
  <c r="Q654" i="8"/>
  <c r="R654" i="8" s="1"/>
  <c r="M654" i="8"/>
  <c r="N654" i="8" s="1"/>
  <c r="P583" i="8"/>
  <c r="S586" i="8" l="1"/>
  <c r="AC657" i="8"/>
  <c r="O654" i="8"/>
  <c r="Q655" i="8"/>
  <c r="R655" i="8" s="1"/>
  <c r="M655" i="8"/>
  <c r="N655" i="8" s="1"/>
  <c r="I656" i="8"/>
  <c r="L656" i="8"/>
  <c r="K656" i="8"/>
  <c r="J656" i="8"/>
  <c r="E658" i="8"/>
  <c r="H657" i="8"/>
  <c r="T585" i="8"/>
  <c r="P584" i="8"/>
  <c r="T584" i="8"/>
  <c r="S587" i="8" l="1"/>
  <c r="AC658" i="8"/>
  <c r="O655" i="8"/>
  <c r="Q656" i="8"/>
  <c r="R656" i="8" s="1"/>
  <c r="M656" i="8"/>
  <c r="N656" i="8" s="1"/>
  <c r="E659" i="8"/>
  <c r="H658" i="8"/>
  <c r="T586" i="8"/>
  <c r="I657" i="8"/>
  <c r="L657" i="8"/>
  <c r="K657" i="8"/>
  <c r="J657" i="8"/>
  <c r="P585" i="8"/>
  <c r="S588" i="8" l="1"/>
  <c r="AC659" i="8"/>
  <c r="O656" i="8"/>
  <c r="Q657" i="8"/>
  <c r="R657" i="8" s="1"/>
  <c r="M657" i="8"/>
  <c r="N657" i="8" s="1"/>
  <c r="P587" i="8"/>
  <c r="P586" i="8"/>
  <c r="I658" i="8"/>
  <c r="K658" i="8"/>
  <c r="L658" i="8"/>
  <c r="J658" i="8"/>
  <c r="E660" i="8"/>
  <c r="H659" i="8"/>
  <c r="S589" i="8" l="1"/>
  <c r="AC660" i="8"/>
  <c r="O657" i="8"/>
  <c r="Q658" i="8"/>
  <c r="R658" i="8" s="1"/>
  <c r="M658" i="8"/>
  <c r="N658" i="8" s="1"/>
  <c r="T588" i="8"/>
  <c r="T587" i="8"/>
  <c r="P588" i="8"/>
  <c r="I659" i="8"/>
  <c r="K659" i="8"/>
  <c r="J659" i="8"/>
  <c r="L659" i="8"/>
  <c r="E661" i="8"/>
  <c r="H660" i="8"/>
  <c r="S590" i="8" l="1"/>
  <c r="AC661" i="8"/>
  <c r="O658" i="8"/>
  <c r="Q659" i="8"/>
  <c r="R659" i="8" s="1"/>
  <c r="M659" i="8"/>
  <c r="N659" i="8" s="1"/>
  <c r="P589" i="8"/>
  <c r="I660" i="8"/>
  <c r="J660" i="8"/>
  <c r="K660" i="8"/>
  <c r="L660" i="8"/>
  <c r="T589" i="8"/>
  <c r="E662" i="8"/>
  <c r="H661" i="8"/>
  <c r="S591" i="8" l="1"/>
  <c r="AC662" i="8"/>
  <c r="O659" i="8"/>
  <c r="Q660" i="8"/>
  <c r="R660" i="8" s="1"/>
  <c r="M660" i="8"/>
  <c r="N660" i="8" s="1"/>
  <c r="I661" i="8"/>
  <c r="L661" i="8"/>
  <c r="K661" i="8"/>
  <c r="J661" i="8"/>
  <c r="E663" i="8"/>
  <c r="H662" i="8"/>
  <c r="T590" i="8"/>
  <c r="S592" i="8" l="1"/>
  <c r="AC663" i="8"/>
  <c r="O660" i="8"/>
  <c r="I662" i="8"/>
  <c r="K662" i="8"/>
  <c r="L662" i="8"/>
  <c r="J662" i="8"/>
  <c r="Q661" i="8"/>
  <c r="R661" i="8" s="1"/>
  <c r="M661" i="8"/>
  <c r="N661" i="8" s="1"/>
  <c r="P590" i="8"/>
  <c r="E664" i="8"/>
  <c r="H663" i="8"/>
  <c r="S593" i="8" l="1"/>
  <c r="AC664" i="8"/>
  <c r="O661" i="8"/>
  <c r="T592" i="8"/>
  <c r="P591" i="8"/>
  <c r="I663" i="8"/>
  <c r="K663" i="8"/>
  <c r="J663" i="8"/>
  <c r="L663" i="8"/>
  <c r="E665" i="8"/>
  <c r="H664" i="8"/>
  <c r="T591" i="8"/>
  <c r="Q662" i="8"/>
  <c r="R662" i="8" s="1"/>
  <c r="M662" i="8"/>
  <c r="N662" i="8" s="1"/>
  <c r="S594" i="8" l="1"/>
  <c r="AC665" i="8"/>
  <c r="O662" i="8"/>
  <c r="I664" i="8"/>
  <c r="J664" i="8"/>
  <c r="L664" i="8"/>
  <c r="K664" i="8"/>
  <c r="E666" i="8"/>
  <c r="H665" i="8"/>
  <c r="Q663" i="8"/>
  <c r="R663" i="8" s="1"/>
  <c r="M663" i="8"/>
  <c r="N663" i="8" s="1"/>
  <c r="P593" i="8"/>
  <c r="P592" i="8"/>
  <c r="T593" i="8"/>
  <c r="S595" i="8" l="1"/>
  <c r="AC666" i="8"/>
  <c r="O663" i="8"/>
  <c r="P594" i="8"/>
  <c r="I665" i="8"/>
  <c r="K665" i="8"/>
  <c r="J665" i="8"/>
  <c r="L665" i="8"/>
  <c r="E667" i="8"/>
  <c r="H666" i="8"/>
  <c r="Q664" i="8"/>
  <c r="R664" i="8" s="1"/>
  <c r="M664" i="8"/>
  <c r="N664" i="8" s="1"/>
  <c r="S596" i="8" l="1"/>
  <c r="AC667" i="8"/>
  <c r="O664" i="8"/>
  <c r="E668" i="8"/>
  <c r="H667" i="8"/>
  <c r="T595" i="8"/>
  <c r="T594" i="8"/>
  <c r="I666" i="8"/>
  <c r="K666" i="8"/>
  <c r="J666" i="8"/>
  <c r="L666" i="8"/>
  <c r="Q665" i="8"/>
  <c r="R665" i="8" s="1"/>
  <c r="M665" i="8"/>
  <c r="N665" i="8" s="1"/>
  <c r="P595" i="8"/>
  <c r="S597" i="8" l="1"/>
  <c r="AC668" i="8"/>
  <c r="O665" i="8"/>
  <c r="Q666" i="8"/>
  <c r="R666" i="8" s="1"/>
  <c r="M666" i="8"/>
  <c r="N666" i="8" s="1"/>
  <c r="P596" i="8"/>
  <c r="I667" i="8"/>
  <c r="L667" i="8"/>
  <c r="J667" i="8"/>
  <c r="K667" i="8"/>
  <c r="E669" i="8"/>
  <c r="H668" i="8"/>
  <c r="S598" i="8" l="1"/>
  <c r="AC669" i="8"/>
  <c r="O666" i="8"/>
  <c r="E670" i="8"/>
  <c r="H669" i="8"/>
  <c r="Q667" i="8"/>
  <c r="R667" i="8" s="1"/>
  <c r="M667" i="8"/>
  <c r="N667" i="8" s="1"/>
  <c r="T596" i="8"/>
  <c r="P597" i="8"/>
  <c r="I668" i="8"/>
  <c r="K668" i="8"/>
  <c r="J668" i="8"/>
  <c r="L668" i="8"/>
  <c r="S599" i="8" l="1"/>
  <c r="AC670" i="8"/>
  <c r="O667" i="8"/>
  <c r="P598" i="8"/>
  <c r="T598" i="8"/>
  <c r="T597" i="8"/>
  <c r="Q668" i="8"/>
  <c r="R668" i="8" s="1"/>
  <c r="M668" i="8"/>
  <c r="N668" i="8" s="1"/>
  <c r="I669" i="8"/>
  <c r="J669" i="8"/>
  <c r="L669" i="8"/>
  <c r="K669" i="8"/>
  <c r="E671" i="8"/>
  <c r="H670" i="8"/>
  <c r="S600" i="8" l="1"/>
  <c r="AC671" i="8"/>
  <c r="O668" i="8"/>
  <c r="Q669" i="8"/>
  <c r="R669" i="8" s="1"/>
  <c r="M669" i="8"/>
  <c r="N669" i="8" s="1"/>
  <c r="I670" i="8"/>
  <c r="K670" i="8"/>
  <c r="J670" i="8"/>
  <c r="L670" i="8"/>
  <c r="E672" i="8"/>
  <c r="H671" i="8"/>
  <c r="T599" i="8"/>
  <c r="S601" i="8" l="1"/>
  <c r="AC672" i="8"/>
  <c r="O669" i="8"/>
  <c r="I671" i="8"/>
  <c r="K671" i="8"/>
  <c r="L671" i="8"/>
  <c r="J671" i="8"/>
  <c r="E673" i="8"/>
  <c r="H672" i="8"/>
  <c r="Q670" i="8"/>
  <c r="R670" i="8" s="1"/>
  <c r="M670" i="8"/>
  <c r="N670" i="8" s="1"/>
  <c r="P600" i="8"/>
  <c r="P599" i="8"/>
  <c r="T600" i="8"/>
  <c r="S602" i="8" l="1"/>
  <c r="AC673" i="8"/>
  <c r="O670" i="8"/>
  <c r="P601" i="8"/>
  <c r="E674" i="8"/>
  <c r="H673" i="8"/>
  <c r="T601" i="8"/>
  <c r="I672" i="8"/>
  <c r="K672" i="8"/>
  <c r="J672" i="8"/>
  <c r="L672" i="8"/>
  <c r="Q671" i="8"/>
  <c r="R671" i="8" s="1"/>
  <c r="M671" i="8"/>
  <c r="N671" i="8" s="1"/>
  <c r="S603" i="8" l="1"/>
  <c r="AC674" i="8"/>
  <c r="O671" i="8"/>
  <c r="T602" i="8"/>
  <c r="I673" i="8"/>
  <c r="L673" i="8"/>
  <c r="K673" i="8"/>
  <c r="J673" i="8"/>
  <c r="E675" i="8"/>
  <c r="H674" i="8"/>
  <c r="Q672" i="8"/>
  <c r="R672" i="8" s="1"/>
  <c r="M672" i="8"/>
  <c r="N672" i="8" s="1"/>
  <c r="P602" i="8"/>
  <c r="S604" i="8" l="1"/>
  <c r="AC675" i="8"/>
  <c r="O672" i="8"/>
  <c r="E676" i="8"/>
  <c r="H675" i="8"/>
  <c r="Q673" i="8"/>
  <c r="R673" i="8" s="1"/>
  <c r="M673" i="8"/>
  <c r="N673" i="8" s="1"/>
  <c r="I674" i="8"/>
  <c r="K674" i="8"/>
  <c r="L674" i="8"/>
  <c r="J674" i="8"/>
  <c r="P603" i="8"/>
  <c r="T603" i="8"/>
  <c r="S605" i="8" l="1"/>
  <c r="AC676" i="8"/>
  <c r="O673" i="8"/>
  <c r="Q674" i="8"/>
  <c r="R674" i="8" s="1"/>
  <c r="M674" i="8"/>
  <c r="N674" i="8" s="1"/>
  <c r="T604" i="8"/>
  <c r="I675" i="8"/>
  <c r="L675" i="8"/>
  <c r="J675" i="8"/>
  <c r="K675" i="8"/>
  <c r="E677" i="8"/>
  <c r="H676" i="8"/>
  <c r="S606" i="8" l="1"/>
  <c r="AC677" i="8"/>
  <c r="O674" i="8"/>
  <c r="Q675" i="8"/>
  <c r="R675" i="8" s="1"/>
  <c r="M675" i="8"/>
  <c r="N675" i="8" s="1"/>
  <c r="T605" i="8"/>
  <c r="I676" i="8"/>
  <c r="K676" i="8"/>
  <c r="J676" i="8"/>
  <c r="L676" i="8"/>
  <c r="E678" i="8"/>
  <c r="H677" i="8"/>
  <c r="P605" i="8"/>
  <c r="P604" i="8"/>
  <c r="S607" i="8" l="1"/>
  <c r="AC678" i="8"/>
  <c r="O675" i="8"/>
  <c r="Q676" i="8"/>
  <c r="R676" i="8" s="1"/>
  <c r="M676" i="8"/>
  <c r="N676" i="8" s="1"/>
  <c r="E679" i="8"/>
  <c r="H678" i="8"/>
  <c r="T606" i="8"/>
  <c r="P606" i="8"/>
  <c r="I677" i="8"/>
  <c r="K677" i="8"/>
  <c r="L677" i="8"/>
  <c r="J677" i="8"/>
  <c r="S608" i="8" l="1"/>
  <c r="AC679" i="8"/>
  <c r="O676" i="8"/>
  <c r="Q677" i="8"/>
  <c r="R677" i="8" s="1"/>
  <c r="M677" i="8"/>
  <c r="N677" i="8" s="1"/>
  <c r="P607" i="8"/>
  <c r="T607" i="8"/>
  <c r="I678" i="8"/>
  <c r="K678" i="8"/>
  <c r="L678" i="8"/>
  <c r="J678" i="8"/>
  <c r="E680" i="8"/>
  <c r="H679" i="8"/>
  <c r="S609" i="8" l="1"/>
  <c r="AC680" i="8"/>
  <c r="O677" i="8"/>
  <c r="Q678" i="8"/>
  <c r="R678" i="8" s="1"/>
  <c r="M678" i="8"/>
  <c r="N678" i="8" s="1"/>
  <c r="T608" i="8"/>
  <c r="P608" i="8"/>
  <c r="I679" i="8"/>
  <c r="K679" i="8"/>
  <c r="J679" i="8"/>
  <c r="L679" i="8"/>
  <c r="E681" i="8"/>
  <c r="H680" i="8"/>
  <c r="S610" i="8" l="1"/>
  <c r="AC681" i="8"/>
  <c r="O678" i="8"/>
  <c r="Q679" i="8"/>
  <c r="R679" i="8" s="1"/>
  <c r="M679" i="8"/>
  <c r="N679" i="8" s="1"/>
  <c r="T609" i="8"/>
  <c r="P609" i="8"/>
  <c r="I680" i="8"/>
  <c r="J680" i="8"/>
  <c r="L680" i="8"/>
  <c r="K680" i="8"/>
  <c r="E682" i="8"/>
  <c r="H681" i="8"/>
  <c r="S611" i="8" l="1"/>
  <c r="AC682" i="8"/>
  <c r="O679" i="8"/>
  <c r="Q680" i="8"/>
  <c r="R680" i="8" s="1"/>
  <c r="M680" i="8"/>
  <c r="N680" i="8" s="1"/>
  <c r="T610" i="8"/>
  <c r="I681" i="8"/>
  <c r="K681" i="8"/>
  <c r="L681" i="8"/>
  <c r="J681" i="8"/>
  <c r="E683" i="8"/>
  <c r="H682" i="8"/>
  <c r="S612" i="8" l="1"/>
  <c r="AC683" i="8"/>
  <c r="O680" i="8"/>
  <c r="Q681" i="8"/>
  <c r="R681" i="8" s="1"/>
  <c r="M681" i="8"/>
  <c r="N681" i="8" s="1"/>
  <c r="T611" i="8"/>
  <c r="I682" i="8"/>
  <c r="K682" i="8"/>
  <c r="J682" i="8"/>
  <c r="L682" i="8"/>
  <c r="E684" i="8"/>
  <c r="H683" i="8"/>
  <c r="P611" i="8"/>
  <c r="P610" i="8"/>
  <c r="S613" i="8" l="1"/>
  <c r="AC684" i="8"/>
  <c r="O681" i="8"/>
  <c r="Q682" i="8"/>
  <c r="R682" i="8" s="1"/>
  <c r="M682" i="8"/>
  <c r="N682" i="8" s="1"/>
  <c r="E685" i="8"/>
  <c r="H684" i="8"/>
  <c r="T612" i="8"/>
  <c r="I683" i="8"/>
  <c r="L683" i="8"/>
  <c r="K683" i="8"/>
  <c r="J683" i="8"/>
  <c r="S614" i="8" l="1"/>
  <c r="AC685" i="8"/>
  <c r="O682" i="8"/>
  <c r="P613" i="8"/>
  <c r="P612" i="8"/>
  <c r="T613" i="8"/>
  <c r="I684" i="8"/>
  <c r="J684" i="8"/>
  <c r="K684" i="8"/>
  <c r="L684" i="8"/>
  <c r="E686" i="8"/>
  <c r="H685" i="8"/>
  <c r="Q683" i="8"/>
  <c r="R683" i="8" s="1"/>
  <c r="M683" i="8"/>
  <c r="N683" i="8" s="1"/>
  <c r="S615" i="8" l="1"/>
  <c r="AC686" i="8"/>
  <c r="O683" i="8"/>
  <c r="E687" i="8"/>
  <c r="H686" i="8"/>
  <c r="Q684" i="8"/>
  <c r="R684" i="8" s="1"/>
  <c r="M684" i="8"/>
  <c r="N684" i="8" s="1"/>
  <c r="I685" i="8"/>
  <c r="K685" i="8"/>
  <c r="L685" i="8"/>
  <c r="J685" i="8"/>
  <c r="S616" i="8" l="1"/>
  <c r="AC687" i="8"/>
  <c r="O684" i="8"/>
  <c r="T615" i="8"/>
  <c r="Q685" i="8"/>
  <c r="R685" i="8" s="1"/>
  <c r="M685" i="8"/>
  <c r="N685" i="8" s="1"/>
  <c r="P615" i="8"/>
  <c r="P614" i="8"/>
  <c r="I686" i="8"/>
  <c r="K686" i="8"/>
  <c r="L686" i="8"/>
  <c r="J686" i="8"/>
  <c r="T614" i="8"/>
  <c r="E688" i="8"/>
  <c r="H687" i="8"/>
  <c r="S617" i="8" l="1"/>
  <c r="AC688" i="8"/>
  <c r="O685" i="8"/>
  <c r="Q686" i="8"/>
  <c r="R686" i="8" s="1"/>
  <c r="M686" i="8"/>
  <c r="N686" i="8" s="1"/>
  <c r="I687" i="8"/>
  <c r="K687" i="8"/>
  <c r="L687" i="8"/>
  <c r="J687" i="8"/>
  <c r="P616" i="8"/>
  <c r="E689" i="8"/>
  <c r="H688" i="8"/>
  <c r="T616" i="8"/>
  <c r="S618" i="8" l="1"/>
  <c r="AC689" i="8"/>
  <c r="O686" i="8"/>
  <c r="P617" i="8"/>
  <c r="Q687" i="8"/>
  <c r="R687" i="8" s="1"/>
  <c r="M687" i="8"/>
  <c r="N687" i="8" s="1"/>
  <c r="E690" i="8"/>
  <c r="H689" i="8"/>
  <c r="T617" i="8"/>
  <c r="I688" i="8"/>
  <c r="J688" i="8"/>
  <c r="K688" i="8"/>
  <c r="L688" i="8"/>
  <c r="S619" i="8" l="1"/>
  <c r="AC690" i="8"/>
  <c r="O687" i="8"/>
  <c r="T618" i="8"/>
  <c r="I689" i="8"/>
  <c r="K689" i="8"/>
  <c r="L689" i="8"/>
  <c r="J689" i="8"/>
  <c r="Q688" i="8"/>
  <c r="R688" i="8" s="1"/>
  <c r="M688" i="8"/>
  <c r="N688" i="8" s="1"/>
  <c r="E691" i="8"/>
  <c r="H690" i="8"/>
  <c r="P618" i="8"/>
  <c r="S620" i="8" l="1"/>
  <c r="AC691" i="8"/>
  <c r="O688" i="8"/>
  <c r="E692" i="8"/>
  <c r="H691" i="8"/>
  <c r="Q689" i="8"/>
  <c r="R689" i="8" s="1"/>
  <c r="M689" i="8"/>
  <c r="N689" i="8" s="1"/>
  <c r="P619" i="8"/>
  <c r="T619" i="8"/>
  <c r="I690" i="8"/>
  <c r="K690" i="8"/>
  <c r="J690" i="8"/>
  <c r="L690" i="8"/>
  <c r="S621" i="8" l="1"/>
  <c r="AC692" i="8"/>
  <c r="O689" i="8"/>
  <c r="T620" i="8"/>
  <c r="Q690" i="8"/>
  <c r="R690" i="8" s="1"/>
  <c r="M690" i="8"/>
  <c r="N690" i="8" s="1"/>
  <c r="I691" i="8"/>
  <c r="L691" i="8"/>
  <c r="J691" i="8"/>
  <c r="K691" i="8"/>
  <c r="E693" i="8"/>
  <c r="H692" i="8"/>
  <c r="S622" i="8" l="1"/>
  <c r="AC693" i="8"/>
  <c r="O690" i="8"/>
  <c r="Q691" i="8"/>
  <c r="R691" i="8" s="1"/>
  <c r="M691" i="8"/>
  <c r="N691" i="8" s="1"/>
  <c r="P621" i="8"/>
  <c r="P620" i="8"/>
  <c r="I692" i="8"/>
  <c r="J692" i="8"/>
  <c r="L692" i="8"/>
  <c r="K692" i="8"/>
  <c r="T621" i="8"/>
  <c r="E694" i="8"/>
  <c r="H693" i="8"/>
  <c r="S623" i="8" l="1"/>
  <c r="AC694" i="8"/>
  <c r="O691" i="8"/>
  <c r="T622" i="8"/>
  <c r="Q692" i="8"/>
  <c r="R692" i="8" s="1"/>
  <c r="M692" i="8"/>
  <c r="N692" i="8" s="1"/>
  <c r="I693" i="8"/>
  <c r="K693" i="8"/>
  <c r="L693" i="8"/>
  <c r="J693" i="8"/>
  <c r="E695" i="8"/>
  <c r="H694" i="8"/>
  <c r="S624" i="8" l="1"/>
  <c r="AC695" i="8"/>
  <c r="O692" i="8"/>
  <c r="P623" i="8"/>
  <c r="I694" i="8"/>
  <c r="L694" i="8"/>
  <c r="K694" i="8"/>
  <c r="J694" i="8"/>
  <c r="E696" i="8"/>
  <c r="H695" i="8"/>
  <c r="Q693" i="8"/>
  <c r="R693" i="8" s="1"/>
  <c r="M693" i="8"/>
  <c r="N693" i="8" s="1"/>
  <c r="P622" i="8"/>
  <c r="T623" i="8"/>
  <c r="S625" i="8" l="1"/>
  <c r="AC696" i="8"/>
  <c r="O693" i="8"/>
  <c r="I695" i="8"/>
  <c r="K695" i="8"/>
  <c r="L695" i="8"/>
  <c r="J695" i="8"/>
  <c r="E697" i="8"/>
  <c r="H696" i="8"/>
  <c r="Q694" i="8"/>
  <c r="R694" i="8" s="1"/>
  <c r="M694" i="8"/>
  <c r="N694" i="8" s="1"/>
  <c r="P624" i="8"/>
  <c r="S626" i="8" l="1"/>
  <c r="AC697" i="8"/>
  <c r="O694" i="8"/>
  <c r="I696" i="8"/>
  <c r="K696" i="8"/>
  <c r="J696" i="8"/>
  <c r="L696" i="8"/>
  <c r="T625" i="8"/>
  <c r="E698" i="8"/>
  <c r="H697" i="8"/>
  <c r="T624" i="8"/>
  <c r="P625" i="8"/>
  <c r="Q695" i="8"/>
  <c r="R695" i="8" s="1"/>
  <c r="M695" i="8"/>
  <c r="N695" i="8" s="1"/>
  <c r="S627" i="8" l="1"/>
  <c r="AC698" i="8"/>
  <c r="O695" i="8"/>
  <c r="I697" i="8"/>
  <c r="K697" i="8"/>
  <c r="L697" i="8"/>
  <c r="J697" i="8"/>
  <c r="E699" i="8"/>
  <c r="H698" i="8"/>
  <c r="T626" i="8"/>
  <c r="Q696" i="8"/>
  <c r="R696" i="8" s="1"/>
  <c r="M696" i="8"/>
  <c r="N696" i="8" s="1"/>
  <c r="S628" i="8" l="1"/>
  <c r="AC699" i="8"/>
  <c r="O696" i="8"/>
  <c r="T627" i="8"/>
  <c r="I698" i="8"/>
  <c r="L698" i="8"/>
  <c r="K698" i="8"/>
  <c r="J698" i="8"/>
  <c r="P627" i="8"/>
  <c r="P626" i="8"/>
  <c r="E700" i="8"/>
  <c r="H699" i="8"/>
  <c r="Q697" i="8"/>
  <c r="R697" i="8" s="1"/>
  <c r="M697" i="8"/>
  <c r="N697" i="8" s="1"/>
  <c r="S629" i="8" l="1"/>
  <c r="AC700" i="8"/>
  <c r="O697" i="8"/>
  <c r="E701" i="8"/>
  <c r="H700" i="8"/>
  <c r="I699" i="8"/>
  <c r="K699" i="8"/>
  <c r="J699" i="8"/>
  <c r="L699" i="8"/>
  <c r="Q698" i="8"/>
  <c r="R698" i="8" s="1"/>
  <c r="M698" i="8"/>
  <c r="N698" i="8" s="1"/>
  <c r="T628" i="8"/>
  <c r="S630" i="8" l="1"/>
  <c r="AC701" i="8"/>
  <c r="O698" i="8"/>
  <c r="Q699" i="8"/>
  <c r="R699" i="8" s="1"/>
  <c r="M699" i="8"/>
  <c r="N699" i="8" s="1"/>
  <c r="P629" i="8"/>
  <c r="T629" i="8"/>
  <c r="P628" i="8"/>
  <c r="I700" i="8"/>
  <c r="L700" i="8"/>
  <c r="J700" i="8"/>
  <c r="K700" i="8"/>
  <c r="E702" i="8"/>
  <c r="H701" i="8"/>
  <c r="S631" i="8" l="1"/>
  <c r="AC702" i="8"/>
  <c r="O699" i="8"/>
  <c r="Q700" i="8"/>
  <c r="R700" i="8" s="1"/>
  <c r="M700" i="8"/>
  <c r="N700" i="8" s="1"/>
  <c r="T630" i="8"/>
  <c r="P630" i="8"/>
  <c r="I701" i="8"/>
  <c r="K701" i="8"/>
  <c r="L701" i="8"/>
  <c r="J701" i="8"/>
  <c r="E703" i="8"/>
  <c r="H702" i="8"/>
  <c r="S632" i="8" l="1"/>
  <c r="AC703" i="8"/>
  <c r="O700" i="8"/>
  <c r="E704" i="8"/>
  <c r="H703" i="8"/>
  <c r="Q701" i="8"/>
  <c r="R701" i="8" s="1"/>
  <c r="M701" i="8"/>
  <c r="N701" i="8" s="1"/>
  <c r="P631" i="8"/>
  <c r="T631" i="8"/>
  <c r="I702" i="8"/>
  <c r="L702" i="8"/>
  <c r="K702" i="8"/>
  <c r="J702" i="8"/>
  <c r="S633" i="8" l="1"/>
  <c r="AC704" i="8"/>
  <c r="O701" i="8"/>
  <c r="T632" i="8"/>
  <c r="I703" i="8"/>
  <c r="L703" i="8"/>
  <c r="J703" i="8"/>
  <c r="K703" i="8"/>
  <c r="Q702" i="8"/>
  <c r="R702" i="8" s="1"/>
  <c r="M702" i="8"/>
  <c r="N702" i="8" s="1"/>
  <c r="E705" i="8"/>
  <c r="H704" i="8"/>
  <c r="S634" i="8" l="1"/>
  <c r="AC705" i="8"/>
  <c r="O702" i="8"/>
  <c r="Q703" i="8"/>
  <c r="R703" i="8" s="1"/>
  <c r="M703" i="8"/>
  <c r="N703" i="8" s="1"/>
  <c r="P633" i="8"/>
  <c r="P632" i="8"/>
  <c r="I704" i="8"/>
  <c r="K704" i="8"/>
  <c r="L704" i="8"/>
  <c r="J704" i="8"/>
  <c r="E706" i="8"/>
  <c r="H705" i="8"/>
  <c r="T633" i="8"/>
  <c r="S635" i="8" l="1"/>
  <c r="AC706" i="8"/>
  <c r="O703" i="8"/>
  <c r="Q704" i="8"/>
  <c r="R704" i="8" s="1"/>
  <c r="M704" i="8"/>
  <c r="N704" i="8" s="1"/>
  <c r="T634" i="8"/>
  <c r="P634" i="8"/>
  <c r="I705" i="8"/>
  <c r="K705" i="8"/>
  <c r="L705" i="8"/>
  <c r="J705" i="8"/>
  <c r="E707" i="8"/>
  <c r="H706" i="8"/>
  <c r="S636" i="8" l="1"/>
  <c r="AC707" i="8"/>
  <c r="O704" i="8"/>
  <c r="P635" i="8"/>
  <c r="T635" i="8"/>
  <c r="I706" i="8"/>
  <c r="L706" i="8"/>
  <c r="K706" i="8"/>
  <c r="J706" i="8"/>
  <c r="Q705" i="8"/>
  <c r="R705" i="8" s="1"/>
  <c r="M705" i="8"/>
  <c r="N705" i="8" s="1"/>
  <c r="E708" i="8"/>
  <c r="H707" i="8"/>
  <c r="S637" i="8" l="1"/>
  <c r="AC708" i="8"/>
  <c r="O705" i="8"/>
  <c r="Q706" i="8"/>
  <c r="R706" i="8" s="1"/>
  <c r="M706" i="8"/>
  <c r="N706" i="8" s="1"/>
  <c r="I707" i="8"/>
  <c r="K707" i="8"/>
  <c r="J707" i="8"/>
  <c r="L707" i="8"/>
  <c r="T636" i="8"/>
  <c r="E709" i="8"/>
  <c r="H708" i="8"/>
  <c r="S638" i="8" l="1"/>
  <c r="AC709" i="8"/>
  <c r="O706" i="8"/>
  <c r="Q707" i="8"/>
  <c r="R707" i="8" s="1"/>
  <c r="M707" i="8"/>
  <c r="N707" i="8" s="1"/>
  <c r="E710" i="8"/>
  <c r="H709" i="8"/>
  <c r="T637" i="8"/>
  <c r="P637" i="8"/>
  <c r="P636" i="8"/>
  <c r="I708" i="8"/>
  <c r="K708" i="8"/>
  <c r="J708" i="8"/>
  <c r="L708" i="8"/>
  <c r="S639" i="8" l="1"/>
  <c r="AC710" i="8"/>
  <c r="O707" i="8"/>
  <c r="Q708" i="8"/>
  <c r="R708" i="8" s="1"/>
  <c r="M708" i="8"/>
  <c r="N708" i="8" s="1"/>
  <c r="P638" i="8"/>
  <c r="T638" i="8"/>
  <c r="I709" i="8"/>
  <c r="K709" i="8"/>
  <c r="L709" i="8"/>
  <c r="J709" i="8"/>
  <c r="E711" i="8"/>
  <c r="H710" i="8"/>
  <c r="S640" i="8" l="1"/>
  <c r="AC711" i="8"/>
  <c r="O708" i="8"/>
  <c r="T639" i="8"/>
  <c r="P639" i="8"/>
  <c r="Q709" i="8"/>
  <c r="R709" i="8" s="1"/>
  <c r="M709" i="8"/>
  <c r="N709" i="8" s="1"/>
  <c r="I710" i="8"/>
  <c r="L710" i="8"/>
  <c r="K710" i="8"/>
  <c r="J710" i="8"/>
  <c r="E712" i="8"/>
  <c r="H711" i="8"/>
  <c r="S641" i="8" l="1"/>
  <c r="AC712" i="8"/>
  <c r="O709" i="8"/>
  <c r="Q710" i="8"/>
  <c r="R710" i="8" s="1"/>
  <c r="M710" i="8"/>
  <c r="N710" i="8" s="1"/>
  <c r="P640" i="8"/>
  <c r="I711" i="8"/>
  <c r="K711" i="8"/>
  <c r="L711" i="8"/>
  <c r="J711" i="8"/>
  <c r="T640" i="8"/>
  <c r="E713" i="8"/>
  <c r="H712" i="8"/>
  <c r="S642" i="8" l="1"/>
  <c r="AC713" i="8"/>
  <c r="O710" i="8"/>
  <c r="T641" i="8"/>
  <c r="Q711" i="8"/>
  <c r="R711" i="8" s="1"/>
  <c r="M711" i="8"/>
  <c r="N711" i="8" s="1"/>
  <c r="E714" i="8"/>
  <c r="H713" i="8"/>
  <c r="P641" i="8"/>
  <c r="I712" i="8"/>
  <c r="L712" i="8"/>
  <c r="J712" i="8"/>
  <c r="K712" i="8"/>
  <c r="S643" i="8" l="1"/>
  <c r="AC714" i="8"/>
  <c r="O711" i="8"/>
  <c r="P642" i="8"/>
  <c r="I713" i="8"/>
  <c r="K713" i="8"/>
  <c r="L713" i="8"/>
  <c r="J713" i="8"/>
  <c r="E715" i="8"/>
  <c r="H714" i="8"/>
  <c r="Q712" i="8"/>
  <c r="R712" i="8" s="1"/>
  <c r="M712" i="8"/>
  <c r="N712" i="8" s="1"/>
  <c r="T642" i="8"/>
  <c r="S644" i="8" l="1"/>
  <c r="AC715" i="8"/>
  <c r="O712" i="8"/>
  <c r="I714" i="8"/>
  <c r="L714" i="8"/>
  <c r="K714" i="8"/>
  <c r="J714" i="8"/>
  <c r="E716" i="8"/>
  <c r="H715" i="8"/>
  <c r="Q713" i="8"/>
  <c r="R713" i="8" s="1"/>
  <c r="M713" i="8"/>
  <c r="N713" i="8" s="1"/>
  <c r="T643" i="8"/>
  <c r="P643" i="8"/>
  <c r="S645" i="8" l="1"/>
  <c r="AC716" i="8"/>
  <c r="O713" i="8"/>
  <c r="T644" i="8"/>
  <c r="I715" i="8"/>
  <c r="K715" i="8"/>
  <c r="L715" i="8"/>
  <c r="J715" i="8"/>
  <c r="E717" i="8"/>
  <c r="H716" i="8"/>
  <c r="P644" i="8"/>
  <c r="Q714" i="8"/>
  <c r="R714" i="8" s="1"/>
  <c r="M714" i="8"/>
  <c r="N714" i="8" s="1"/>
  <c r="S646" i="8" l="1"/>
  <c r="AC717" i="8"/>
  <c r="O714" i="8"/>
  <c r="P645" i="8"/>
  <c r="E718" i="8"/>
  <c r="H717" i="8"/>
  <c r="I716" i="8"/>
  <c r="L716" i="8"/>
  <c r="K716" i="8"/>
  <c r="J716" i="8"/>
  <c r="Q715" i="8"/>
  <c r="R715" i="8" s="1"/>
  <c r="M715" i="8"/>
  <c r="N715" i="8" s="1"/>
  <c r="T645" i="8"/>
  <c r="S647" i="8" l="1"/>
  <c r="AC718" i="8"/>
  <c r="O715" i="8"/>
  <c r="Q716" i="8"/>
  <c r="R716" i="8" s="1"/>
  <c r="M716" i="8"/>
  <c r="N716" i="8" s="1"/>
  <c r="I717" i="8"/>
  <c r="K717" i="8"/>
  <c r="L717" i="8"/>
  <c r="J717" i="8"/>
  <c r="E719" i="8"/>
  <c r="H718" i="8"/>
  <c r="T646" i="8"/>
  <c r="P646" i="8"/>
  <c r="S648" i="8" l="1"/>
  <c r="AC719" i="8"/>
  <c r="O716" i="8"/>
  <c r="E720" i="8"/>
  <c r="H719" i="8"/>
  <c r="I718" i="8"/>
  <c r="L718" i="8"/>
  <c r="K718" i="8"/>
  <c r="J718" i="8"/>
  <c r="Q717" i="8"/>
  <c r="R717" i="8" s="1"/>
  <c r="M717" i="8"/>
  <c r="N717" i="8" s="1"/>
  <c r="P647" i="8"/>
  <c r="T647" i="8"/>
  <c r="S649" i="8" l="1"/>
  <c r="AC720" i="8"/>
  <c r="O717" i="8"/>
  <c r="Q718" i="8"/>
  <c r="R718" i="8" s="1"/>
  <c r="M718" i="8"/>
  <c r="N718" i="8" s="1"/>
  <c r="I719" i="8"/>
  <c r="L719" i="8"/>
  <c r="J719" i="8"/>
  <c r="K719" i="8"/>
  <c r="T648" i="8"/>
  <c r="E721" i="8"/>
  <c r="H720" i="8"/>
  <c r="P648" i="8"/>
  <c r="S650" i="8" l="1"/>
  <c r="AC721" i="8"/>
  <c r="O718" i="8"/>
  <c r="I720" i="8"/>
  <c r="K720" i="8"/>
  <c r="J720" i="8"/>
  <c r="L720" i="8"/>
  <c r="E722" i="8"/>
  <c r="H721" i="8"/>
  <c r="T649" i="8"/>
  <c r="Q719" i="8"/>
  <c r="R719" i="8" s="1"/>
  <c r="M719" i="8"/>
  <c r="N719" i="8" s="1"/>
  <c r="S651" i="8" l="1"/>
  <c r="AC722" i="8"/>
  <c r="O719" i="8"/>
  <c r="P650" i="8"/>
  <c r="T650" i="8"/>
  <c r="I721" i="8"/>
  <c r="K721" i="8"/>
  <c r="L721" i="8"/>
  <c r="J721" i="8"/>
  <c r="E723" i="8"/>
  <c r="H722" i="8"/>
  <c r="P649" i="8"/>
  <c r="Q720" i="8"/>
  <c r="R720" i="8" s="1"/>
  <c r="M720" i="8"/>
  <c r="N720" i="8" s="1"/>
  <c r="S652" i="8" l="1"/>
  <c r="AC723" i="8"/>
  <c r="O720" i="8"/>
  <c r="I722" i="8"/>
  <c r="L722" i="8"/>
  <c r="K722" i="8"/>
  <c r="J722" i="8"/>
  <c r="E724" i="8"/>
  <c r="H723" i="8"/>
  <c r="Q721" i="8"/>
  <c r="R721" i="8" s="1"/>
  <c r="M721" i="8"/>
  <c r="N721" i="8" s="1"/>
  <c r="T651" i="8"/>
  <c r="P651" i="8"/>
  <c r="S653" i="8" l="1"/>
  <c r="AC724" i="8"/>
  <c r="O721" i="8"/>
  <c r="I723" i="8"/>
  <c r="K723" i="8"/>
  <c r="L723" i="8"/>
  <c r="J723" i="8"/>
  <c r="E725" i="8"/>
  <c r="H724" i="8"/>
  <c r="P652" i="8"/>
  <c r="Q722" i="8"/>
  <c r="R722" i="8" s="1"/>
  <c r="M722" i="8"/>
  <c r="N722" i="8" s="1"/>
  <c r="T652" i="8"/>
  <c r="S654" i="8" l="1"/>
  <c r="AC725" i="8"/>
  <c r="O722" i="8"/>
  <c r="P653" i="8"/>
  <c r="I724" i="8"/>
  <c r="K724" i="8"/>
  <c r="L724" i="8"/>
  <c r="J724" i="8"/>
  <c r="E726" i="8"/>
  <c r="H725" i="8"/>
  <c r="T653" i="8"/>
  <c r="Q723" i="8"/>
  <c r="R723" i="8" s="1"/>
  <c r="M723" i="8"/>
  <c r="N723" i="8" s="1"/>
  <c r="S655" i="8" l="1"/>
  <c r="AC726" i="8"/>
  <c r="O723" i="8"/>
  <c r="I725" i="8"/>
  <c r="K725" i="8"/>
  <c r="L725" i="8"/>
  <c r="J725" i="8"/>
  <c r="E727" i="8"/>
  <c r="H726" i="8"/>
  <c r="T654" i="8"/>
  <c r="Q724" i="8"/>
  <c r="R724" i="8" s="1"/>
  <c r="M724" i="8"/>
  <c r="N724" i="8" s="1"/>
  <c r="P654" i="8"/>
  <c r="S656" i="8" l="1"/>
  <c r="AC727" i="8"/>
  <c r="O724" i="8"/>
  <c r="T655" i="8"/>
  <c r="I726" i="8"/>
  <c r="L726" i="8"/>
  <c r="K726" i="8"/>
  <c r="J726" i="8"/>
  <c r="E728" i="8"/>
  <c r="H727" i="8"/>
  <c r="P655" i="8"/>
  <c r="Q725" i="8"/>
  <c r="R725" i="8" s="1"/>
  <c r="M725" i="8"/>
  <c r="N725" i="8" s="1"/>
  <c r="S657" i="8" l="1"/>
  <c r="AC728" i="8"/>
  <c r="O725" i="8"/>
  <c r="I727" i="8"/>
  <c r="K727" i="8"/>
  <c r="J727" i="8"/>
  <c r="L727" i="8"/>
  <c r="E729" i="8"/>
  <c r="H728" i="8"/>
  <c r="Q726" i="8"/>
  <c r="R726" i="8" s="1"/>
  <c r="M726" i="8"/>
  <c r="N726" i="8" s="1"/>
  <c r="P656" i="8"/>
  <c r="S658" i="8" l="1"/>
  <c r="AC729" i="8"/>
  <c r="O726" i="8"/>
  <c r="I728" i="8"/>
  <c r="K728" i="8"/>
  <c r="L728" i="8"/>
  <c r="J728" i="8"/>
  <c r="E730" i="8"/>
  <c r="H729" i="8"/>
  <c r="T657" i="8"/>
  <c r="T656" i="8"/>
  <c r="Q727" i="8"/>
  <c r="R727" i="8" s="1"/>
  <c r="M727" i="8"/>
  <c r="N727" i="8" s="1"/>
  <c r="S659" i="8" l="1"/>
  <c r="AC730" i="8"/>
  <c r="O727" i="8"/>
  <c r="E731" i="8"/>
  <c r="H730" i="8"/>
  <c r="T658" i="8"/>
  <c r="I729" i="8"/>
  <c r="L729" i="8"/>
  <c r="J729" i="8"/>
  <c r="K729" i="8"/>
  <c r="Q728" i="8"/>
  <c r="R728" i="8" s="1"/>
  <c r="M728" i="8"/>
  <c r="N728" i="8" s="1"/>
  <c r="P658" i="8"/>
  <c r="P657" i="8"/>
  <c r="S660" i="8" l="1"/>
  <c r="AC731" i="8"/>
  <c r="O728" i="8"/>
  <c r="Q729" i="8"/>
  <c r="R729" i="8" s="1"/>
  <c r="M729" i="8"/>
  <c r="N729" i="8" s="1"/>
  <c r="T659" i="8"/>
  <c r="I730" i="8"/>
  <c r="L730" i="8"/>
  <c r="K730" i="8"/>
  <c r="J730" i="8"/>
  <c r="P659" i="8"/>
  <c r="E732" i="8"/>
  <c r="H731" i="8"/>
  <c r="S661" i="8" l="1"/>
  <c r="AC732" i="8"/>
  <c r="O729" i="8"/>
  <c r="Q730" i="8"/>
  <c r="R730" i="8" s="1"/>
  <c r="M730" i="8"/>
  <c r="N730" i="8" s="1"/>
  <c r="T660" i="8"/>
  <c r="I731" i="8"/>
  <c r="L731" i="8"/>
  <c r="J731" i="8"/>
  <c r="K731" i="8"/>
  <c r="E733" i="8"/>
  <c r="H732" i="8"/>
  <c r="P660" i="8"/>
  <c r="S662" i="8" l="1"/>
  <c r="AC733" i="8"/>
  <c r="O730" i="8"/>
  <c r="Q731" i="8"/>
  <c r="R731" i="8" s="1"/>
  <c r="M731" i="8"/>
  <c r="N731" i="8" s="1"/>
  <c r="T661" i="8"/>
  <c r="P661" i="8"/>
  <c r="I732" i="8"/>
  <c r="L732" i="8"/>
  <c r="J732" i="8"/>
  <c r="K732" i="8"/>
  <c r="E734" i="8"/>
  <c r="H733" i="8"/>
  <c r="S663" i="8" l="1"/>
  <c r="AC734" i="8"/>
  <c r="O731" i="8"/>
  <c r="P662" i="8"/>
  <c r="Q732" i="8"/>
  <c r="R732" i="8" s="1"/>
  <c r="M732" i="8"/>
  <c r="N732" i="8" s="1"/>
  <c r="T662" i="8"/>
  <c r="I733" i="8"/>
  <c r="L733" i="8"/>
  <c r="J733" i="8"/>
  <c r="K733" i="8"/>
  <c r="E735" i="8"/>
  <c r="H734" i="8"/>
  <c r="S664" i="8" l="1"/>
  <c r="AC735" i="8"/>
  <c r="O732" i="8"/>
  <c r="Q733" i="8"/>
  <c r="R733" i="8" s="1"/>
  <c r="M733" i="8"/>
  <c r="N733" i="8" s="1"/>
  <c r="T663" i="8"/>
  <c r="I734" i="8"/>
  <c r="L734" i="8"/>
  <c r="K734" i="8"/>
  <c r="J734" i="8"/>
  <c r="E736" i="8"/>
  <c r="H735" i="8"/>
  <c r="P663" i="8"/>
  <c r="S665" i="8" l="1"/>
  <c r="AC736" i="8"/>
  <c r="O733" i="8"/>
  <c r="Q734" i="8"/>
  <c r="R734" i="8" s="1"/>
  <c r="M734" i="8"/>
  <c r="N734" i="8" s="1"/>
  <c r="T664" i="8"/>
  <c r="P664" i="8"/>
  <c r="I735" i="8"/>
  <c r="L735" i="8"/>
  <c r="K735" i="8"/>
  <c r="J735" i="8"/>
  <c r="E737" i="8"/>
  <c r="H736" i="8"/>
  <c r="S666" i="8" l="1"/>
  <c r="AC737" i="8"/>
  <c r="O734" i="8"/>
  <c r="P665" i="8"/>
  <c r="Q735" i="8"/>
  <c r="R735" i="8" s="1"/>
  <c r="M735" i="8"/>
  <c r="N735" i="8" s="1"/>
  <c r="I736" i="8"/>
  <c r="L736" i="8"/>
  <c r="J736" i="8"/>
  <c r="K736" i="8"/>
  <c r="T665" i="8"/>
  <c r="E738" i="8"/>
  <c r="H737" i="8"/>
  <c r="S667" i="8" l="1"/>
  <c r="AC738" i="8"/>
  <c r="O735" i="8"/>
  <c r="Q736" i="8"/>
  <c r="R736" i="8" s="1"/>
  <c r="M736" i="8"/>
  <c r="N736" i="8" s="1"/>
  <c r="I737" i="8"/>
  <c r="L737" i="8"/>
  <c r="K737" i="8"/>
  <c r="J737" i="8"/>
  <c r="E739" i="8"/>
  <c r="H738" i="8"/>
  <c r="T666" i="8"/>
  <c r="P666" i="8"/>
  <c r="S668" i="8" l="1"/>
  <c r="AC739" i="8"/>
  <c r="O736" i="8"/>
  <c r="I738" i="8"/>
  <c r="L738" i="8"/>
  <c r="J738" i="8"/>
  <c r="K738" i="8"/>
  <c r="E740" i="8"/>
  <c r="H739" i="8"/>
  <c r="Q737" i="8"/>
  <c r="R737" i="8" s="1"/>
  <c r="M737" i="8"/>
  <c r="N737" i="8" s="1"/>
  <c r="P667" i="8"/>
  <c r="T667" i="8"/>
  <c r="S669" i="8" l="1"/>
  <c r="AC740" i="8"/>
  <c r="O737" i="8"/>
  <c r="I739" i="8"/>
  <c r="L739" i="8"/>
  <c r="K739" i="8"/>
  <c r="J739" i="8"/>
  <c r="E741" i="8"/>
  <c r="H740" i="8"/>
  <c r="T668" i="8"/>
  <c r="P668" i="8"/>
  <c r="Q738" i="8"/>
  <c r="R738" i="8" s="1"/>
  <c r="M738" i="8"/>
  <c r="N738" i="8" s="1"/>
  <c r="S670" i="8" l="1"/>
  <c r="AC741" i="8"/>
  <c r="O738" i="8"/>
  <c r="T669" i="8"/>
  <c r="I740" i="8"/>
  <c r="L740" i="8"/>
  <c r="J740" i="8"/>
  <c r="K740" i="8"/>
  <c r="E742" i="8"/>
  <c r="H741" i="8"/>
  <c r="Q739" i="8"/>
  <c r="R739" i="8" s="1"/>
  <c r="M739" i="8"/>
  <c r="N739" i="8" s="1"/>
  <c r="P669" i="8"/>
  <c r="S671" i="8" l="1"/>
  <c r="AC742" i="8"/>
  <c r="O739" i="8"/>
  <c r="J741" i="8"/>
  <c r="K741" i="8"/>
  <c r="I741" i="8"/>
  <c r="L741" i="8"/>
  <c r="E743" i="8"/>
  <c r="H742" i="8"/>
  <c r="Q740" i="8"/>
  <c r="R740" i="8" s="1"/>
  <c r="M740" i="8"/>
  <c r="N740" i="8" s="1"/>
  <c r="P670" i="8"/>
  <c r="T670" i="8"/>
  <c r="S672" i="8" l="1"/>
  <c r="AC743" i="8"/>
  <c r="O740" i="8"/>
  <c r="P671" i="8"/>
  <c r="J742" i="8"/>
  <c r="L742" i="8"/>
  <c r="K742" i="8"/>
  <c r="I742" i="8"/>
  <c r="E744" i="8"/>
  <c r="H743" i="8"/>
  <c r="T671" i="8"/>
  <c r="Q741" i="8"/>
  <c r="R741" i="8" s="1"/>
  <c r="M741" i="8"/>
  <c r="N741" i="8" s="1"/>
  <c r="S673" i="8" l="1"/>
  <c r="AC744" i="8"/>
  <c r="O741" i="8"/>
  <c r="J743" i="8"/>
  <c r="K743" i="8"/>
  <c r="I743" i="8"/>
  <c r="L743" i="8"/>
  <c r="E745" i="8"/>
  <c r="H744" i="8"/>
  <c r="T672" i="8"/>
  <c r="Q742" i="8"/>
  <c r="R742" i="8" s="1"/>
  <c r="M742" i="8"/>
  <c r="N742" i="8" s="1"/>
  <c r="P672" i="8"/>
  <c r="S674" i="8" l="1"/>
  <c r="AC745" i="8"/>
  <c r="O742" i="8"/>
  <c r="T673" i="8"/>
  <c r="J744" i="8"/>
  <c r="K744" i="8"/>
  <c r="L744" i="8"/>
  <c r="I744" i="8"/>
  <c r="E746" i="8"/>
  <c r="H745" i="8"/>
  <c r="P673" i="8"/>
  <c r="Q743" i="8"/>
  <c r="R743" i="8" s="1"/>
  <c r="M743" i="8"/>
  <c r="N743" i="8" s="1"/>
  <c r="S675" i="8" l="1"/>
  <c r="AC746" i="8"/>
  <c r="O743" i="8"/>
  <c r="J745" i="8"/>
  <c r="L745" i="8"/>
  <c r="I745" i="8"/>
  <c r="K745" i="8"/>
  <c r="P674" i="8"/>
  <c r="E747" i="8"/>
  <c r="H746" i="8"/>
  <c r="Q744" i="8"/>
  <c r="R744" i="8" s="1"/>
  <c r="M744" i="8"/>
  <c r="N744" i="8" s="1"/>
  <c r="T674" i="8"/>
  <c r="S676" i="8" l="1"/>
  <c r="AC747" i="8"/>
  <c r="O744" i="8"/>
  <c r="J746" i="8"/>
  <c r="K746" i="8"/>
  <c r="I746" i="8"/>
  <c r="L746" i="8"/>
  <c r="E748" i="8"/>
  <c r="H747" i="8"/>
  <c r="P675" i="8"/>
  <c r="T675" i="8"/>
  <c r="Q745" i="8"/>
  <c r="R745" i="8" s="1"/>
  <c r="M745" i="8"/>
  <c r="N745" i="8" s="1"/>
  <c r="S677" i="8" l="1"/>
  <c r="AC748" i="8"/>
  <c r="O745" i="8"/>
  <c r="T676" i="8"/>
  <c r="P676" i="8"/>
  <c r="J747" i="8"/>
  <c r="K747" i="8"/>
  <c r="L747" i="8"/>
  <c r="I747" i="8"/>
  <c r="E749" i="8"/>
  <c r="H748" i="8"/>
  <c r="Q746" i="8"/>
  <c r="R746" i="8" s="1"/>
  <c r="M746" i="8"/>
  <c r="N746" i="8" s="1"/>
  <c r="S678" i="8" l="1"/>
  <c r="AC749" i="8"/>
  <c r="O746" i="8"/>
  <c r="Q747" i="8"/>
  <c r="R747" i="8" s="1"/>
  <c r="M747" i="8"/>
  <c r="N747" i="8" s="1"/>
  <c r="J748" i="8"/>
  <c r="L748" i="8"/>
  <c r="I748" i="8"/>
  <c r="K748" i="8"/>
  <c r="E750" i="8"/>
  <c r="H749" i="8"/>
  <c r="P677" i="8"/>
  <c r="T677" i="8"/>
  <c r="S679" i="8" l="1"/>
  <c r="AC750" i="8"/>
  <c r="O747" i="8"/>
  <c r="E751" i="8"/>
  <c r="H750" i="8"/>
  <c r="P678" i="8"/>
  <c r="J749" i="8"/>
  <c r="K749" i="8"/>
  <c r="L749" i="8"/>
  <c r="I749" i="8"/>
  <c r="Q748" i="8"/>
  <c r="R748" i="8" s="1"/>
  <c r="M748" i="8"/>
  <c r="N748" i="8" s="1"/>
  <c r="T678" i="8"/>
  <c r="S680" i="8" l="1"/>
  <c r="AC751" i="8"/>
  <c r="O748" i="8"/>
  <c r="Q749" i="8"/>
  <c r="R749" i="8" s="1"/>
  <c r="M749" i="8"/>
  <c r="N749" i="8" s="1"/>
  <c r="P679" i="8"/>
  <c r="J750" i="8"/>
  <c r="K750" i="8"/>
  <c r="L750" i="8"/>
  <c r="I750" i="8"/>
  <c r="T679" i="8"/>
  <c r="E752" i="8"/>
  <c r="H751" i="8"/>
  <c r="S681" i="8" l="1"/>
  <c r="AC752" i="8"/>
  <c r="O749" i="8"/>
  <c r="Q750" i="8"/>
  <c r="R750" i="8" s="1"/>
  <c r="M750" i="8"/>
  <c r="N750" i="8" s="1"/>
  <c r="P680" i="8"/>
  <c r="J751" i="8"/>
  <c r="L751" i="8"/>
  <c r="I751" i="8"/>
  <c r="K751" i="8"/>
  <c r="E753" i="8"/>
  <c r="H752" i="8"/>
  <c r="T680" i="8"/>
  <c r="S682" i="8" l="1"/>
  <c r="AC753" i="8"/>
  <c r="O750" i="8"/>
  <c r="Q751" i="8"/>
  <c r="R751" i="8" s="1"/>
  <c r="M751" i="8"/>
  <c r="N751" i="8" s="1"/>
  <c r="E754" i="8"/>
  <c r="H753" i="8"/>
  <c r="P681" i="8"/>
  <c r="T681" i="8"/>
  <c r="J752" i="8"/>
  <c r="K752" i="8"/>
  <c r="L752" i="8"/>
  <c r="I752" i="8"/>
  <c r="S683" i="8" l="1"/>
  <c r="AC754" i="8"/>
  <c r="O751" i="8"/>
  <c r="T682" i="8"/>
  <c r="P682" i="8"/>
  <c r="J753" i="8"/>
  <c r="K753" i="8"/>
  <c r="I753" i="8"/>
  <c r="L753" i="8"/>
  <c r="E755" i="8"/>
  <c r="H754" i="8"/>
  <c r="Q752" i="8"/>
  <c r="R752" i="8" s="1"/>
  <c r="M752" i="8"/>
  <c r="N752" i="8" s="1"/>
  <c r="S684" i="8" l="1"/>
  <c r="AC755" i="8"/>
  <c r="O752" i="8"/>
  <c r="J754" i="8"/>
  <c r="L754" i="8"/>
  <c r="I754" i="8"/>
  <c r="K754" i="8"/>
  <c r="E756" i="8"/>
  <c r="H755" i="8"/>
  <c r="Q753" i="8"/>
  <c r="R753" i="8" s="1"/>
  <c r="M753" i="8"/>
  <c r="N753" i="8" s="1"/>
  <c r="P683" i="8"/>
  <c r="T683" i="8"/>
  <c r="S685" i="8" l="1"/>
  <c r="AC756" i="8"/>
  <c r="O753" i="8"/>
  <c r="J755" i="8"/>
  <c r="K755" i="8"/>
  <c r="I755" i="8"/>
  <c r="L755" i="8"/>
  <c r="E757" i="8"/>
  <c r="H756" i="8"/>
  <c r="Q754" i="8"/>
  <c r="R754" i="8" s="1"/>
  <c r="M754" i="8"/>
  <c r="N754" i="8" s="1"/>
  <c r="P684" i="8"/>
  <c r="S686" i="8" l="1"/>
  <c r="AC757" i="8"/>
  <c r="O754" i="8"/>
  <c r="T685" i="8"/>
  <c r="J756" i="8"/>
  <c r="K756" i="8"/>
  <c r="L756" i="8"/>
  <c r="I756" i="8"/>
  <c r="E758" i="8"/>
  <c r="H757" i="8"/>
  <c r="Q755" i="8"/>
  <c r="R755" i="8" s="1"/>
  <c r="M755" i="8"/>
  <c r="N755" i="8" s="1"/>
  <c r="P685" i="8"/>
  <c r="T684" i="8"/>
  <c r="S687" i="8" l="1"/>
  <c r="AC758" i="8"/>
  <c r="O755" i="8"/>
  <c r="J757" i="8"/>
  <c r="L757" i="8"/>
  <c r="I757" i="8"/>
  <c r="K757" i="8"/>
  <c r="E759" i="8"/>
  <c r="H758" i="8"/>
  <c r="Q756" i="8"/>
  <c r="R756" i="8" s="1"/>
  <c r="M756" i="8"/>
  <c r="N756" i="8" s="1"/>
  <c r="P686" i="8"/>
  <c r="T686" i="8"/>
  <c r="S688" i="8" l="1"/>
  <c r="AC759" i="8"/>
  <c r="O756" i="8"/>
  <c r="J758" i="8"/>
  <c r="K758" i="8"/>
  <c r="I758" i="8"/>
  <c r="L758" i="8"/>
  <c r="E760" i="8"/>
  <c r="H759" i="8"/>
  <c r="Q757" i="8"/>
  <c r="R757" i="8" s="1"/>
  <c r="M757" i="8"/>
  <c r="N757" i="8" s="1"/>
  <c r="T687" i="8"/>
  <c r="P687" i="8"/>
  <c r="S689" i="8" l="1"/>
  <c r="AC760" i="8"/>
  <c r="O757" i="8"/>
  <c r="J759" i="8"/>
  <c r="K759" i="8"/>
  <c r="L759" i="8"/>
  <c r="I759" i="8"/>
  <c r="H760" i="8"/>
  <c r="E761" i="8"/>
  <c r="T688" i="8"/>
  <c r="P688" i="8"/>
  <c r="Q758" i="8"/>
  <c r="R758" i="8" s="1"/>
  <c r="M758" i="8"/>
  <c r="N758" i="8" s="1"/>
  <c r="S690" i="8" l="1"/>
  <c r="AC761" i="8"/>
  <c r="O758" i="8"/>
  <c r="P689" i="8"/>
  <c r="T689" i="8"/>
  <c r="E762" i="8"/>
  <c r="H761" i="8"/>
  <c r="I760" i="8"/>
  <c r="J760" i="8"/>
  <c r="L760" i="8"/>
  <c r="K760" i="8"/>
  <c r="Q759" i="8"/>
  <c r="R759" i="8" s="1"/>
  <c r="M759" i="8"/>
  <c r="N759" i="8" s="1"/>
  <c r="S691" i="8" l="1"/>
  <c r="AC762" i="8"/>
  <c r="O759" i="8"/>
  <c r="Q760" i="8"/>
  <c r="R760" i="8" s="1"/>
  <c r="M760" i="8"/>
  <c r="N760" i="8" s="1"/>
  <c r="I761" i="8"/>
  <c r="K761" i="8"/>
  <c r="J761" i="8"/>
  <c r="L761" i="8"/>
  <c r="E763" i="8"/>
  <c r="H762" i="8"/>
  <c r="P690" i="8"/>
  <c r="S692" i="8" l="1"/>
  <c r="AC763" i="8"/>
  <c r="O760" i="8"/>
  <c r="T691" i="8"/>
  <c r="K762" i="8"/>
  <c r="J762" i="8"/>
  <c r="I762" i="8"/>
  <c r="L762" i="8"/>
  <c r="H763" i="8"/>
  <c r="E764" i="8"/>
  <c r="M761" i="8"/>
  <c r="N761" i="8" s="1"/>
  <c r="Q761" i="8"/>
  <c r="R761" i="8" s="1"/>
  <c r="T690" i="8"/>
  <c r="S693" i="8" l="1"/>
  <c r="AC764" i="8"/>
  <c r="O761" i="8"/>
  <c r="H764" i="8"/>
  <c r="E765" i="8"/>
  <c r="K763" i="8"/>
  <c r="I763" i="8"/>
  <c r="L763" i="8"/>
  <c r="J763" i="8"/>
  <c r="P692" i="8"/>
  <c r="M762" i="8"/>
  <c r="N762" i="8" s="1"/>
  <c r="Q762" i="8"/>
  <c r="R762" i="8" s="1"/>
  <c r="P691" i="8"/>
  <c r="T692" i="8"/>
  <c r="S694" i="8" l="1"/>
  <c r="AC765" i="8"/>
  <c r="O762" i="8"/>
  <c r="P693" i="8"/>
  <c r="T693" i="8"/>
  <c r="Q763" i="8"/>
  <c r="R763" i="8" s="1"/>
  <c r="M763" i="8"/>
  <c r="N763" i="8" s="1"/>
  <c r="E766" i="8"/>
  <c r="H765" i="8"/>
  <c r="K764" i="8"/>
  <c r="L764" i="8"/>
  <c r="I764" i="8"/>
  <c r="J764" i="8"/>
  <c r="S695" i="8" l="1"/>
  <c r="AC766" i="8"/>
  <c r="O763" i="8"/>
  <c r="K765" i="8"/>
  <c r="I765" i="8"/>
  <c r="J765" i="8"/>
  <c r="L765" i="8"/>
  <c r="H766" i="8"/>
  <c r="E767" i="8"/>
  <c r="T694" i="8"/>
  <c r="M764" i="8"/>
  <c r="N764" i="8" s="1"/>
  <c r="Q764" i="8"/>
  <c r="R764" i="8" s="1"/>
  <c r="P694" i="8"/>
  <c r="S696" i="8" l="1"/>
  <c r="AC767" i="8"/>
  <c r="O764" i="8"/>
  <c r="E768" i="8"/>
  <c r="H767" i="8"/>
  <c r="T695" i="8"/>
  <c r="K766" i="8"/>
  <c r="L766" i="8"/>
  <c r="I766" i="8"/>
  <c r="J766" i="8"/>
  <c r="Q765" i="8"/>
  <c r="R765" i="8" s="1"/>
  <c r="M765" i="8"/>
  <c r="N765" i="8" s="1"/>
  <c r="P695" i="8"/>
  <c r="S697" i="8" l="1"/>
  <c r="AC768" i="8"/>
  <c r="O765" i="8"/>
  <c r="Q766" i="8"/>
  <c r="R766" i="8" s="1"/>
  <c r="M766" i="8"/>
  <c r="N766" i="8" s="1"/>
  <c r="P696" i="8"/>
  <c r="T696" i="8"/>
  <c r="K767" i="8"/>
  <c r="L767" i="8"/>
  <c r="I767" i="8"/>
  <c r="J767" i="8"/>
  <c r="E769" i="8"/>
  <c r="H768" i="8"/>
  <c r="S698" i="8" l="1"/>
  <c r="AC769" i="8"/>
  <c r="O766" i="8"/>
  <c r="Q767" i="8"/>
  <c r="R767" i="8" s="1"/>
  <c r="M767" i="8"/>
  <c r="N767" i="8" s="1"/>
  <c r="T697" i="8"/>
  <c r="K768" i="8"/>
  <c r="I768" i="8"/>
  <c r="L768" i="8"/>
  <c r="J768" i="8"/>
  <c r="P697" i="8"/>
  <c r="H769" i="8"/>
  <c r="E770" i="8"/>
  <c r="S699" i="8" l="1"/>
  <c r="AC770" i="8"/>
  <c r="O767" i="8"/>
  <c r="Q768" i="8"/>
  <c r="R768" i="8" s="1"/>
  <c r="M768" i="8"/>
  <c r="N768" i="8" s="1"/>
  <c r="T698" i="8"/>
  <c r="H770" i="8"/>
  <c r="E771" i="8"/>
  <c r="K769" i="8"/>
  <c r="L769" i="8"/>
  <c r="J769" i="8"/>
  <c r="I769" i="8"/>
  <c r="P698" i="8"/>
  <c r="S700" i="8" l="1"/>
  <c r="AC771" i="8"/>
  <c r="O768" i="8"/>
  <c r="E772" i="8"/>
  <c r="H771" i="8"/>
  <c r="K770" i="8"/>
  <c r="L770" i="8"/>
  <c r="I770" i="8"/>
  <c r="J770" i="8"/>
  <c r="T699" i="8"/>
  <c r="P699" i="8"/>
  <c r="Q769" i="8"/>
  <c r="R769" i="8" s="1"/>
  <c r="M769" i="8"/>
  <c r="N769" i="8" s="1"/>
  <c r="S701" i="8" l="1"/>
  <c r="AC772" i="8"/>
  <c r="O769" i="8"/>
  <c r="T700" i="8"/>
  <c r="P700" i="8"/>
  <c r="M770" i="8"/>
  <c r="N770" i="8" s="1"/>
  <c r="Q770" i="8"/>
  <c r="R770" i="8" s="1"/>
  <c r="K771" i="8"/>
  <c r="J771" i="8"/>
  <c r="I771" i="8"/>
  <c r="L771" i="8"/>
  <c r="H772" i="8"/>
  <c r="E773" i="8"/>
  <c r="S702" i="8" l="1"/>
  <c r="AC773" i="8"/>
  <c r="O770" i="8"/>
  <c r="H773" i="8"/>
  <c r="E774" i="8"/>
  <c r="P701" i="8"/>
  <c r="K772" i="8"/>
  <c r="L772" i="8"/>
  <c r="I772" i="8"/>
  <c r="J772" i="8"/>
  <c r="Q771" i="8"/>
  <c r="R771" i="8" s="1"/>
  <c r="M771" i="8"/>
  <c r="N771" i="8" s="1"/>
  <c r="T701" i="8"/>
  <c r="S703" i="8" l="1"/>
  <c r="AC774" i="8"/>
  <c r="O771" i="8"/>
  <c r="Q772" i="8"/>
  <c r="R772" i="8" s="1"/>
  <c r="M772" i="8"/>
  <c r="N772" i="8" s="1"/>
  <c r="T702" i="8"/>
  <c r="P702" i="8"/>
  <c r="E775" i="8"/>
  <c r="H774" i="8"/>
  <c r="K773" i="8"/>
  <c r="L773" i="8"/>
  <c r="I773" i="8"/>
  <c r="J773" i="8"/>
  <c r="S704" i="8" l="1"/>
  <c r="AC775" i="8"/>
  <c r="O772" i="8"/>
  <c r="P703" i="8"/>
  <c r="E776" i="8"/>
  <c r="H775" i="8"/>
  <c r="T703" i="8"/>
  <c r="K774" i="8"/>
  <c r="I774" i="8"/>
  <c r="L774" i="8"/>
  <c r="J774" i="8"/>
  <c r="Q773" i="8"/>
  <c r="R773" i="8" s="1"/>
  <c r="M773" i="8"/>
  <c r="N773" i="8" s="1"/>
  <c r="S705" i="8" l="1"/>
  <c r="AC776" i="8"/>
  <c r="O773" i="8"/>
  <c r="Q774" i="8"/>
  <c r="R774" i="8" s="1"/>
  <c r="M774" i="8"/>
  <c r="N774" i="8" s="1"/>
  <c r="T704" i="8"/>
  <c r="K775" i="8"/>
  <c r="I775" i="8"/>
  <c r="J775" i="8"/>
  <c r="L775" i="8"/>
  <c r="H776" i="8"/>
  <c r="E777" i="8"/>
  <c r="S706" i="8" l="1"/>
  <c r="AC777" i="8"/>
  <c r="O774" i="8"/>
  <c r="M775" i="8"/>
  <c r="N775" i="8" s="1"/>
  <c r="Q775" i="8"/>
  <c r="R775" i="8" s="1"/>
  <c r="K776" i="8"/>
  <c r="I776" i="8"/>
  <c r="L776" i="8"/>
  <c r="J776" i="8"/>
  <c r="P705" i="8"/>
  <c r="T705" i="8"/>
  <c r="P704" i="8"/>
  <c r="H777" i="8"/>
  <c r="E778" i="8"/>
  <c r="S707" i="8" l="1"/>
  <c r="AC778" i="8"/>
  <c r="O775" i="8"/>
  <c r="P706" i="8"/>
  <c r="T706" i="8"/>
  <c r="Q776" i="8"/>
  <c r="R776" i="8" s="1"/>
  <c r="M776" i="8"/>
  <c r="N776" i="8" s="1"/>
  <c r="E779" i="8"/>
  <c r="H778" i="8"/>
  <c r="K777" i="8"/>
  <c r="I777" i="8"/>
  <c r="L777" i="8"/>
  <c r="J777" i="8"/>
  <c r="S708" i="8" l="1"/>
  <c r="AC779" i="8"/>
  <c r="O776" i="8"/>
  <c r="Q777" i="8"/>
  <c r="R777" i="8" s="1"/>
  <c r="M777" i="8"/>
  <c r="N777" i="8" s="1"/>
  <c r="E780" i="8"/>
  <c r="H779" i="8"/>
  <c r="K778" i="8"/>
  <c r="I778" i="8"/>
  <c r="L778" i="8"/>
  <c r="J778" i="8"/>
  <c r="P707" i="8"/>
  <c r="S709" i="8" l="1"/>
  <c r="AC780" i="8"/>
  <c r="O777" i="8"/>
  <c r="Q778" i="8"/>
  <c r="R778" i="8" s="1"/>
  <c r="M778" i="8"/>
  <c r="N778" i="8" s="1"/>
  <c r="K779" i="8"/>
  <c r="I779" i="8"/>
  <c r="L779" i="8"/>
  <c r="J779" i="8"/>
  <c r="T708" i="8"/>
  <c r="H780" i="8"/>
  <c r="E781" i="8"/>
  <c r="T707" i="8"/>
  <c r="P708" i="8"/>
  <c r="S710" i="8" l="1"/>
  <c r="AC781" i="8"/>
  <c r="O778" i="8"/>
  <c r="M779" i="8"/>
  <c r="N779" i="8" s="1"/>
  <c r="Q779" i="8"/>
  <c r="R779" i="8" s="1"/>
  <c r="T709" i="8"/>
  <c r="P709" i="8"/>
  <c r="H781" i="8"/>
  <c r="E782" i="8"/>
  <c r="K780" i="8"/>
  <c r="I780" i="8"/>
  <c r="L780" i="8"/>
  <c r="J780" i="8"/>
  <c r="S711" i="8" l="1"/>
  <c r="AC782" i="8"/>
  <c r="O779" i="8"/>
  <c r="K781" i="8"/>
  <c r="I781" i="8"/>
  <c r="L781" i="8"/>
  <c r="J781" i="8"/>
  <c r="E783" i="8"/>
  <c r="H782" i="8"/>
  <c r="P710" i="8"/>
  <c r="Q780" i="8"/>
  <c r="R780" i="8" s="1"/>
  <c r="M780" i="8"/>
  <c r="N780" i="8" s="1"/>
  <c r="S712" i="8" l="1"/>
  <c r="AC783" i="8"/>
  <c r="O780" i="8"/>
  <c r="T711" i="8"/>
  <c r="P711" i="8"/>
  <c r="J782" i="8"/>
  <c r="I782" i="8"/>
  <c r="L782" i="8"/>
  <c r="K782" i="8"/>
  <c r="E784" i="8"/>
  <c r="H783" i="8"/>
  <c r="T710" i="8"/>
  <c r="M781" i="8"/>
  <c r="N781" i="8" s="1"/>
  <c r="Q781" i="8"/>
  <c r="R781" i="8" s="1"/>
  <c r="S713" i="8" l="1"/>
  <c r="AC784" i="8"/>
  <c r="O781" i="8"/>
  <c r="M782" i="8"/>
  <c r="N782" i="8" s="1"/>
  <c r="Q782" i="8"/>
  <c r="R782" i="8" s="1"/>
  <c r="E785" i="8"/>
  <c r="H784" i="8"/>
  <c r="P712" i="8"/>
  <c r="J783" i="8"/>
  <c r="I783" i="8"/>
  <c r="L783" i="8"/>
  <c r="K783" i="8"/>
  <c r="T712" i="8"/>
  <c r="S714" i="8" l="1"/>
  <c r="AC785" i="8"/>
  <c r="O782" i="8"/>
  <c r="P713" i="8"/>
  <c r="J784" i="8"/>
  <c r="K784" i="8"/>
  <c r="L784" i="8"/>
  <c r="I784" i="8"/>
  <c r="E786" i="8"/>
  <c r="H785" i="8"/>
  <c r="M783" i="8"/>
  <c r="N783" i="8" s="1"/>
  <c r="Q783" i="8"/>
  <c r="R783" i="8" s="1"/>
  <c r="T713" i="8"/>
  <c r="S715" i="8" l="1"/>
  <c r="AC786" i="8"/>
  <c r="O783" i="8"/>
  <c r="M784" i="8"/>
  <c r="N784" i="8" s="1"/>
  <c r="Q784" i="8"/>
  <c r="R784" i="8" s="1"/>
  <c r="E787" i="8"/>
  <c r="H786" i="8"/>
  <c r="J785" i="8"/>
  <c r="I785" i="8"/>
  <c r="L785" i="8"/>
  <c r="K785" i="8"/>
  <c r="P714" i="8"/>
  <c r="S716" i="8" l="1"/>
  <c r="AC787" i="8"/>
  <c r="O784" i="8"/>
  <c r="T715" i="8"/>
  <c r="P715" i="8"/>
  <c r="M785" i="8"/>
  <c r="N785" i="8" s="1"/>
  <c r="Q785" i="8"/>
  <c r="R785" i="8" s="1"/>
  <c r="J786" i="8"/>
  <c r="I786" i="8"/>
  <c r="L786" i="8"/>
  <c r="K786" i="8"/>
  <c r="H787" i="8"/>
  <c r="E788" i="8"/>
  <c r="T714" i="8"/>
  <c r="S717" i="8" l="1"/>
  <c r="AC788" i="8"/>
  <c r="O785" i="8"/>
  <c r="M786" i="8"/>
  <c r="N786" i="8" s="1"/>
  <c r="Q786" i="8"/>
  <c r="R786" i="8" s="1"/>
  <c r="J787" i="8"/>
  <c r="K787" i="8"/>
  <c r="L787" i="8"/>
  <c r="I787" i="8"/>
  <c r="P716" i="8"/>
  <c r="E789" i="8"/>
  <c r="H788" i="8"/>
  <c r="T716" i="8"/>
  <c r="S718" i="8" l="1"/>
  <c r="AC789" i="8"/>
  <c r="O786" i="8"/>
  <c r="E790" i="8"/>
  <c r="H789" i="8"/>
  <c r="P717" i="8"/>
  <c r="M787" i="8"/>
  <c r="N787" i="8" s="1"/>
  <c r="Q787" i="8"/>
  <c r="R787" i="8" s="1"/>
  <c r="J788" i="8"/>
  <c r="I788" i="8"/>
  <c r="L788" i="8"/>
  <c r="K788" i="8"/>
  <c r="S719" i="8" l="1"/>
  <c r="AC790" i="8"/>
  <c r="O787" i="8"/>
  <c r="T718" i="8"/>
  <c r="M788" i="8"/>
  <c r="N788" i="8" s="1"/>
  <c r="Q788" i="8"/>
  <c r="R788" i="8" s="1"/>
  <c r="P718" i="8"/>
  <c r="J789" i="8"/>
  <c r="I789" i="8"/>
  <c r="L789" i="8"/>
  <c r="K789" i="8"/>
  <c r="T717" i="8"/>
  <c r="H790" i="8"/>
  <c r="E791" i="8"/>
  <c r="S720" i="8" l="1"/>
  <c r="AC791" i="8"/>
  <c r="O788" i="8"/>
  <c r="M789" i="8"/>
  <c r="N789" i="8" s="1"/>
  <c r="Q789" i="8"/>
  <c r="R789" i="8" s="1"/>
  <c r="P719" i="8"/>
  <c r="E792" i="8"/>
  <c r="H791" i="8"/>
  <c r="J790" i="8"/>
  <c r="K790" i="8"/>
  <c r="L790" i="8"/>
  <c r="I790" i="8"/>
  <c r="T719" i="8"/>
  <c r="S721" i="8" l="1"/>
  <c r="AC792" i="8"/>
  <c r="O789" i="8"/>
  <c r="M790" i="8"/>
  <c r="N790" i="8" s="1"/>
  <c r="Q790" i="8"/>
  <c r="R790" i="8" s="1"/>
  <c r="J791" i="8"/>
  <c r="I791" i="8"/>
  <c r="L791" i="8"/>
  <c r="K791" i="8"/>
  <c r="E793" i="8"/>
  <c r="H792" i="8"/>
  <c r="P720" i="8"/>
  <c r="T720" i="8"/>
  <c r="S722" i="8" l="1"/>
  <c r="AC793" i="8"/>
  <c r="O790" i="8"/>
  <c r="J792" i="8"/>
  <c r="I792" i="8"/>
  <c r="L792" i="8"/>
  <c r="K792" i="8"/>
  <c r="H793" i="8"/>
  <c r="E794" i="8"/>
  <c r="M791" i="8"/>
  <c r="N791" i="8" s="1"/>
  <c r="Q791" i="8"/>
  <c r="R791" i="8" s="1"/>
  <c r="T721" i="8"/>
  <c r="P721" i="8"/>
  <c r="S723" i="8" l="1"/>
  <c r="AC794" i="8"/>
  <c r="O791" i="8"/>
  <c r="T722" i="8"/>
  <c r="E795" i="8"/>
  <c r="H794" i="8"/>
  <c r="J793" i="8"/>
  <c r="K793" i="8"/>
  <c r="I793" i="8"/>
  <c r="L793" i="8"/>
  <c r="M792" i="8"/>
  <c r="N792" i="8" s="1"/>
  <c r="Q792" i="8"/>
  <c r="R792" i="8" s="1"/>
  <c r="P722" i="8"/>
  <c r="S724" i="8" l="1"/>
  <c r="AC795" i="8"/>
  <c r="O792" i="8"/>
  <c r="M793" i="8"/>
  <c r="N793" i="8" s="1"/>
  <c r="Q793" i="8"/>
  <c r="R793" i="8" s="1"/>
  <c r="J794" i="8"/>
  <c r="I794" i="8"/>
  <c r="L794" i="8"/>
  <c r="K794" i="8"/>
  <c r="P723" i="8"/>
  <c r="E796" i="8"/>
  <c r="H795" i="8"/>
  <c r="T723" i="8"/>
  <c r="S725" i="8" l="1"/>
  <c r="AC796" i="8"/>
  <c r="O793" i="8"/>
  <c r="M794" i="8"/>
  <c r="N794" i="8" s="1"/>
  <c r="Q794" i="8"/>
  <c r="R794" i="8" s="1"/>
  <c r="P724" i="8"/>
  <c r="T724" i="8"/>
  <c r="J795" i="8"/>
  <c r="I795" i="8"/>
  <c r="L795" i="8"/>
  <c r="K795" i="8"/>
  <c r="H796" i="8"/>
  <c r="E797" i="8"/>
  <c r="S726" i="8" l="1"/>
  <c r="AC797" i="8"/>
  <c r="O794" i="8"/>
  <c r="M795" i="8"/>
  <c r="N795" i="8" s="1"/>
  <c r="Q795" i="8"/>
  <c r="R795" i="8" s="1"/>
  <c r="T725" i="8"/>
  <c r="P725" i="8"/>
  <c r="E798" i="8"/>
  <c r="H797" i="8"/>
  <c r="J796" i="8"/>
  <c r="K796" i="8"/>
  <c r="L796" i="8"/>
  <c r="I796" i="8"/>
  <c r="S727" i="8" l="1"/>
  <c r="AC798" i="8"/>
  <c r="O795" i="8"/>
  <c r="J797" i="8"/>
  <c r="I797" i="8"/>
  <c r="L797" i="8"/>
  <c r="K797" i="8"/>
  <c r="E799" i="8"/>
  <c r="H798" i="8"/>
  <c r="P726" i="8"/>
  <c r="T726" i="8"/>
  <c r="M796" i="8"/>
  <c r="N796" i="8" s="1"/>
  <c r="Q796" i="8"/>
  <c r="R796" i="8" s="1"/>
  <c r="S728" i="8" l="1"/>
  <c r="AC799" i="8"/>
  <c r="O796" i="8"/>
  <c r="T727" i="8"/>
  <c r="P727" i="8"/>
  <c r="J798" i="8"/>
  <c r="I798" i="8"/>
  <c r="L798" i="8"/>
  <c r="K798" i="8"/>
  <c r="H799" i="8"/>
  <c r="E800" i="8"/>
  <c r="M797" i="8"/>
  <c r="N797" i="8" s="1"/>
  <c r="Q797" i="8"/>
  <c r="R797" i="8" s="1"/>
  <c r="S729" i="8" l="1"/>
  <c r="AC800" i="8"/>
  <c r="O797" i="8"/>
  <c r="J799" i="8"/>
  <c r="K799" i="8"/>
  <c r="L799" i="8"/>
  <c r="I799" i="8"/>
  <c r="M798" i="8"/>
  <c r="N798" i="8" s="1"/>
  <c r="Q798" i="8"/>
  <c r="R798" i="8" s="1"/>
  <c r="P728" i="8"/>
  <c r="T728" i="8"/>
  <c r="E801" i="8"/>
  <c r="H800" i="8"/>
  <c r="S730" i="8" l="1"/>
  <c r="AC801" i="8"/>
  <c r="O798" i="8"/>
  <c r="M799" i="8"/>
  <c r="N799" i="8" s="1"/>
  <c r="Q799" i="8"/>
  <c r="R799" i="8" s="1"/>
  <c r="J800" i="8"/>
  <c r="I800" i="8"/>
  <c r="L800" i="8"/>
  <c r="K800" i="8"/>
  <c r="E802" i="8"/>
  <c r="H801" i="8"/>
  <c r="S731" i="8" l="1"/>
  <c r="AC802" i="8"/>
  <c r="O799" i="8"/>
  <c r="E803" i="8"/>
  <c r="H802" i="8"/>
  <c r="T730" i="8"/>
  <c r="T729" i="8"/>
  <c r="M800" i="8"/>
  <c r="N800" i="8" s="1"/>
  <c r="Q800" i="8"/>
  <c r="R800" i="8" s="1"/>
  <c r="J801" i="8"/>
  <c r="I801" i="8"/>
  <c r="K801" i="8"/>
  <c r="L801" i="8"/>
  <c r="P729" i="8"/>
  <c r="S732" i="8" l="1"/>
  <c r="AC803" i="8"/>
  <c r="O800" i="8"/>
  <c r="M801" i="8"/>
  <c r="N801" i="8" s="1"/>
  <c r="Q801" i="8"/>
  <c r="R801" i="8" s="1"/>
  <c r="T731" i="8"/>
  <c r="J802" i="8"/>
  <c r="K802" i="8"/>
  <c r="L802" i="8"/>
  <c r="I802" i="8"/>
  <c r="P730" i="8"/>
  <c r="E804" i="8"/>
  <c r="H803" i="8"/>
  <c r="S733" i="8" l="1"/>
  <c r="AC804" i="8"/>
  <c r="O801" i="8"/>
  <c r="J803" i="8"/>
  <c r="K803" i="8"/>
  <c r="I803" i="8"/>
  <c r="L803" i="8"/>
  <c r="E805" i="8"/>
  <c r="H804" i="8"/>
  <c r="P732" i="8"/>
  <c r="M802" i="8"/>
  <c r="N802" i="8" s="1"/>
  <c r="Q802" i="8"/>
  <c r="R802" i="8" s="1"/>
  <c r="P731" i="8"/>
  <c r="S734" i="8" l="1"/>
  <c r="AC805" i="8"/>
  <c r="O802" i="8"/>
  <c r="E806" i="8"/>
  <c r="H805" i="8"/>
  <c r="Q803" i="8"/>
  <c r="R803" i="8" s="1"/>
  <c r="M803" i="8"/>
  <c r="N803" i="8" s="1"/>
  <c r="J804" i="8"/>
  <c r="K804" i="8"/>
  <c r="I804" i="8"/>
  <c r="L804" i="8"/>
  <c r="P733" i="8"/>
  <c r="T733" i="8"/>
  <c r="T732" i="8"/>
  <c r="S735" i="8" l="1"/>
  <c r="AC806" i="8"/>
  <c r="O803" i="8"/>
  <c r="P734" i="8"/>
  <c r="Q804" i="8"/>
  <c r="R804" i="8" s="1"/>
  <c r="M804" i="8"/>
  <c r="N804" i="8" s="1"/>
  <c r="J805" i="8"/>
  <c r="K805" i="8"/>
  <c r="L805" i="8"/>
  <c r="I805" i="8"/>
  <c r="E807" i="8"/>
  <c r="H806" i="8"/>
  <c r="S736" i="8" l="1"/>
  <c r="AC807" i="8"/>
  <c r="O804" i="8"/>
  <c r="T735" i="8"/>
  <c r="T734" i="8"/>
  <c r="Q805" i="8"/>
  <c r="R805" i="8" s="1"/>
  <c r="M805" i="8"/>
  <c r="N805" i="8" s="1"/>
  <c r="J806" i="8"/>
  <c r="K806" i="8"/>
  <c r="L806" i="8"/>
  <c r="I806" i="8"/>
  <c r="H807" i="8"/>
  <c r="E808" i="8"/>
  <c r="P735" i="8"/>
  <c r="S737" i="8" l="1"/>
  <c r="AC808" i="8"/>
  <c r="O805" i="8"/>
  <c r="Q806" i="8"/>
  <c r="R806" i="8" s="1"/>
  <c r="M806" i="8"/>
  <c r="N806" i="8" s="1"/>
  <c r="K807" i="8"/>
  <c r="I807" i="8"/>
  <c r="L807" i="8"/>
  <c r="J807" i="8"/>
  <c r="P736" i="8"/>
  <c r="H808" i="8"/>
  <c r="E809" i="8"/>
  <c r="T736" i="8"/>
  <c r="S738" i="8" l="1"/>
  <c r="AC809" i="8"/>
  <c r="O806" i="8"/>
  <c r="P737" i="8"/>
  <c r="J808" i="8"/>
  <c r="K808" i="8"/>
  <c r="L808" i="8"/>
  <c r="I808" i="8"/>
  <c r="Q807" i="8"/>
  <c r="R807" i="8" s="1"/>
  <c r="M807" i="8"/>
  <c r="N807" i="8" s="1"/>
  <c r="E810" i="8"/>
  <c r="H809" i="8"/>
  <c r="T737" i="8"/>
  <c r="S739" i="8" l="1"/>
  <c r="AC810" i="8"/>
  <c r="O807" i="8"/>
  <c r="H810" i="8"/>
  <c r="E811" i="8"/>
  <c r="M808" i="8"/>
  <c r="N808" i="8" s="1"/>
  <c r="Q808" i="8"/>
  <c r="R808" i="8" s="1"/>
  <c r="T738" i="8"/>
  <c r="I809" i="8"/>
  <c r="L809" i="8"/>
  <c r="J809" i="8"/>
  <c r="K809" i="8"/>
  <c r="P738" i="8"/>
  <c r="S740" i="8" l="1"/>
  <c r="AC811" i="8"/>
  <c r="O808" i="8"/>
  <c r="M809" i="8"/>
  <c r="N809" i="8" s="1"/>
  <c r="Q809" i="8"/>
  <c r="R809" i="8" s="1"/>
  <c r="T739" i="8"/>
  <c r="P739" i="8"/>
  <c r="E812" i="8"/>
  <c r="H811" i="8"/>
  <c r="L810" i="8"/>
  <c r="K810" i="8"/>
  <c r="J810" i="8"/>
  <c r="I810" i="8"/>
  <c r="S741" i="8" l="1"/>
  <c r="AC812" i="8"/>
  <c r="O809" i="8"/>
  <c r="K811" i="8"/>
  <c r="J811" i="8"/>
  <c r="I811" i="8"/>
  <c r="L811" i="8"/>
  <c r="E813" i="8"/>
  <c r="H812" i="8"/>
  <c r="P740" i="8"/>
  <c r="T740" i="8"/>
  <c r="Q810" i="8"/>
  <c r="R810" i="8" s="1"/>
  <c r="M810" i="8"/>
  <c r="N810" i="8" s="1"/>
  <c r="S742" i="8" l="1"/>
  <c r="AC813" i="8"/>
  <c r="O810" i="8"/>
  <c r="T741" i="8"/>
  <c r="P741" i="8"/>
  <c r="J812" i="8"/>
  <c r="I812" i="8"/>
  <c r="L812" i="8"/>
  <c r="K812" i="8"/>
  <c r="H813" i="8"/>
  <c r="E814" i="8"/>
  <c r="Q811" i="8"/>
  <c r="R811" i="8" s="1"/>
  <c r="M811" i="8"/>
  <c r="N811" i="8" s="1"/>
  <c r="S743" i="8" l="1"/>
  <c r="AC814" i="8"/>
  <c r="O811" i="8"/>
  <c r="H814" i="8"/>
  <c r="E815" i="8"/>
  <c r="P742" i="8"/>
  <c r="I813" i="8"/>
  <c r="L813" i="8"/>
  <c r="J813" i="8"/>
  <c r="K813" i="8"/>
  <c r="Q812" i="8"/>
  <c r="R812" i="8" s="1"/>
  <c r="M812" i="8"/>
  <c r="N812" i="8" s="1"/>
  <c r="T742" i="8"/>
  <c r="S744" i="8" l="1"/>
  <c r="AC815" i="8"/>
  <c r="O812" i="8"/>
  <c r="Q813" i="8"/>
  <c r="R813" i="8" s="1"/>
  <c r="M813" i="8"/>
  <c r="N813" i="8" s="1"/>
  <c r="T743" i="8"/>
  <c r="P743" i="8"/>
  <c r="E816" i="8"/>
  <c r="H815" i="8"/>
  <c r="J814" i="8"/>
  <c r="L814" i="8"/>
  <c r="I814" i="8"/>
  <c r="K814" i="8"/>
  <c r="S745" i="8" l="1"/>
  <c r="AC816" i="8"/>
  <c r="O813" i="8"/>
  <c r="L815" i="8"/>
  <c r="I815" i="8"/>
  <c r="J815" i="8"/>
  <c r="K815" i="8"/>
  <c r="E817" i="8"/>
  <c r="H816" i="8"/>
  <c r="M814" i="8"/>
  <c r="N814" i="8" s="1"/>
  <c r="Q814" i="8"/>
  <c r="R814" i="8" s="1"/>
  <c r="S746" i="8" l="1"/>
  <c r="AC817" i="8"/>
  <c r="O814" i="8"/>
  <c r="P745" i="8"/>
  <c r="T744" i="8"/>
  <c r="P744" i="8"/>
  <c r="K816" i="8"/>
  <c r="L816" i="8"/>
  <c r="J816" i="8"/>
  <c r="I816" i="8"/>
  <c r="H817" i="8"/>
  <c r="E818" i="8"/>
  <c r="Q815" i="8"/>
  <c r="R815" i="8" s="1"/>
  <c r="M815" i="8"/>
  <c r="N815" i="8" s="1"/>
  <c r="S747" i="8" l="1"/>
  <c r="AC818" i="8"/>
  <c r="O815" i="8"/>
  <c r="P746" i="8"/>
  <c r="E819" i="8"/>
  <c r="H818" i="8"/>
  <c r="J817" i="8"/>
  <c r="K817" i="8"/>
  <c r="L817" i="8"/>
  <c r="I817" i="8"/>
  <c r="M816" i="8"/>
  <c r="N816" i="8" s="1"/>
  <c r="Q816" i="8"/>
  <c r="R816" i="8" s="1"/>
  <c r="T745" i="8"/>
  <c r="S748" i="8" l="1"/>
  <c r="AC819" i="8"/>
  <c r="O816" i="8"/>
  <c r="L818" i="8"/>
  <c r="I818" i="8"/>
  <c r="J818" i="8"/>
  <c r="K818" i="8"/>
  <c r="Q817" i="8"/>
  <c r="R817" i="8" s="1"/>
  <c r="M817" i="8"/>
  <c r="N817" i="8" s="1"/>
  <c r="H819" i="8"/>
  <c r="E820" i="8"/>
  <c r="T746" i="8"/>
  <c r="S749" i="8" l="1"/>
  <c r="AC820" i="8"/>
  <c r="O817" i="8"/>
  <c r="H820" i="8"/>
  <c r="E821" i="8"/>
  <c r="K819" i="8"/>
  <c r="I819" i="8"/>
  <c r="J819" i="8"/>
  <c r="L819" i="8"/>
  <c r="P748" i="8"/>
  <c r="P747" i="8"/>
  <c r="Q818" i="8"/>
  <c r="R818" i="8" s="1"/>
  <c r="M818" i="8"/>
  <c r="N818" i="8" s="1"/>
  <c r="T747" i="8"/>
  <c r="S750" i="8" l="1"/>
  <c r="AC821" i="8"/>
  <c r="O818" i="8"/>
  <c r="P749" i="8"/>
  <c r="M819" i="8"/>
  <c r="N819" i="8" s="1"/>
  <c r="Q819" i="8"/>
  <c r="R819" i="8" s="1"/>
  <c r="E822" i="8"/>
  <c r="H821" i="8"/>
  <c r="T748" i="8"/>
  <c r="J820" i="8"/>
  <c r="L820" i="8"/>
  <c r="K820" i="8"/>
  <c r="I820" i="8"/>
  <c r="S751" i="8" l="1"/>
  <c r="AC822" i="8"/>
  <c r="O819" i="8"/>
  <c r="H822" i="8"/>
  <c r="E823" i="8"/>
  <c r="T749" i="8"/>
  <c r="Q820" i="8"/>
  <c r="R820" i="8" s="1"/>
  <c r="M820" i="8"/>
  <c r="N820" i="8" s="1"/>
  <c r="I821" i="8"/>
  <c r="K821" i="8"/>
  <c r="J821" i="8"/>
  <c r="L821" i="8"/>
  <c r="P750" i="8"/>
  <c r="S752" i="8" l="1"/>
  <c r="AC823" i="8"/>
  <c r="O820" i="8"/>
  <c r="M821" i="8"/>
  <c r="N821" i="8" s="1"/>
  <c r="Q821" i="8"/>
  <c r="R821" i="8" s="1"/>
  <c r="P751" i="8"/>
  <c r="H823" i="8"/>
  <c r="E824" i="8"/>
  <c r="L822" i="8"/>
  <c r="J822" i="8"/>
  <c r="I822" i="8"/>
  <c r="K822" i="8"/>
  <c r="T751" i="8"/>
  <c r="T750" i="8"/>
  <c r="S753" i="8" l="1"/>
  <c r="AC824" i="8"/>
  <c r="O821" i="8"/>
  <c r="Q822" i="8"/>
  <c r="R822" i="8" s="1"/>
  <c r="M822" i="8"/>
  <c r="N822" i="8" s="1"/>
  <c r="E825" i="8"/>
  <c r="H824" i="8"/>
  <c r="K823" i="8"/>
  <c r="I823" i="8"/>
  <c r="L823" i="8"/>
  <c r="J823" i="8"/>
  <c r="S754" i="8" l="1"/>
  <c r="AC825" i="8"/>
  <c r="O822" i="8"/>
  <c r="J824" i="8"/>
  <c r="K824" i="8"/>
  <c r="L824" i="8"/>
  <c r="I824" i="8"/>
  <c r="M823" i="8"/>
  <c r="N823" i="8" s="1"/>
  <c r="Q823" i="8"/>
  <c r="R823" i="8" s="1"/>
  <c r="H825" i="8"/>
  <c r="E826" i="8"/>
  <c r="T752" i="8"/>
  <c r="P752" i="8"/>
  <c r="S755" i="8" l="1"/>
  <c r="AC826" i="8"/>
  <c r="O823" i="8"/>
  <c r="I825" i="8"/>
  <c r="K825" i="8"/>
  <c r="J825" i="8"/>
  <c r="L825" i="8"/>
  <c r="E827" i="8"/>
  <c r="H826" i="8"/>
  <c r="M824" i="8"/>
  <c r="N824" i="8" s="1"/>
  <c r="Q824" i="8"/>
  <c r="R824" i="8" s="1"/>
  <c r="P754" i="8"/>
  <c r="T753" i="8"/>
  <c r="P753" i="8"/>
  <c r="S756" i="8" l="1"/>
  <c r="AC827" i="8"/>
  <c r="O824" i="8"/>
  <c r="L826" i="8"/>
  <c r="I826" i="8"/>
  <c r="J826" i="8"/>
  <c r="K826" i="8"/>
  <c r="E828" i="8"/>
  <c r="H827" i="8"/>
  <c r="P755" i="8"/>
  <c r="T755" i="8"/>
  <c r="T754" i="8"/>
  <c r="M825" i="8"/>
  <c r="N825" i="8" s="1"/>
  <c r="Q825" i="8"/>
  <c r="R825" i="8" s="1"/>
  <c r="S757" i="8" l="1"/>
  <c r="AC828" i="8"/>
  <c r="O825" i="8"/>
  <c r="E829" i="8"/>
  <c r="H828" i="8"/>
  <c r="L827" i="8"/>
  <c r="I827" i="8"/>
  <c r="J827" i="8"/>
  <c r="K827" i="8"/>
  <c r="Q826" i="8"/>
  <c r="R826" i="8" s="1"/>
  <c r="M826" i="8"/>
  <c r="N826" i="8" s="1"/>
  <c r="S758" i="8" l="1"/>
  <c r="AC829" i="8"/>
  <c r="O826" i="8"/>
  <c r="Q827" i="8"/>
  <c r="R827" i="8" s="1"/>
  <c r="M827" i="8"/>
  <c r="N827" i="8" s="1"/>
  <c r="P757" i="8"/>
  <c r="T757" i="8"/>
  <c r="P756" i="8"/>
  <c r="T756" i="8"/>
  <c r="J828" i="8"/>
  <c r="I828" i="8"/>
  <c r="L828" i="8"/>
  <c r="K828" i="8"/>
  <c r="E830" i="8"/>
  <c r="H829" i="8"/>
  <c r="S759" i="8" l="1"/>
  <c r="AC830" i="8"/>
  <c r="O827" i="8"/>
  <c r="T758" i="8"/>
  <c r="I829" i="8"/>
  <c r="L829" i="8"/>
  <c r="J829" i="8"/>
  <c r="K829" i="8"/>
  <c r="E831" i="8"/>
  <c r="H830" i="8"/>
  <c r="P758" i="8"/>
  <c r="Q828" i="8"/>
  <c r="R828" i="8" s="1"/>
  <c r="M828" i="8"/>
  <c r="N828" i="8" s="1"/>
  <c r="S760" i="8" l="1"/>
  <c r="AC831" i="8"/>
  <c r="O828" i="8"/>
  <c r="L830" i="8"/>
  <c r="I830" i="8"/>
  <c r="J830" i="8"/>
  <c r="K830" i="8"/>
  <c r="P759" i="8"/>
  <c r="E832" i="8"/>
  <c r="H831" i="8"/>
  <c r="M829" i="8"/>
  <c r="N829" i="8" s="1"/>
  <c r="Q829" i="8"/>
  <c r="R829" i="8" s="1"/>
  <c r="T759" i="8"/>
  <c r="S761" i="8" l="1"/>
  <c r="AC832" i="8"/>
  <c r="O829" i="8"/>
  <c r="H832" i="8"/>
  <c r="E833" i="8"/>
  <c r="P760" i="8"/>
  <c r="L831" i="8"/>
  <c r="I831" i="8"/>
  <c r="K831" i="8"/>
  <c r="J831" i="8"/>
  <c r="Q830" i="8"/>
  <c r="R830" i="8" s="1"/>
  <c r="M830" i="8"/>
  <c r="N830" i="8" s="1"/>
  <c r="S762" i="8" l="1"/>
  <c r="AC833" i="8"/>
  <c r="O830" i="8"/>
  <c r="M831" i="8"/>
  <c r="N831" i="8" s="1"/>
  <c r="Q831" i="8"/>
  <c r="R831" i="8" s="1"/>
  <c r="T761" i="8"/>
  <c r="T760" i="8"/>
  <c r="H833" i="8"/>
  <c r="E834" i="8"/>
  <c r="K832" i="8"/>
  <c r="I832" i="8"/>
  <c r="J832" i="8"/>
  <c r="L832" i="8"/>
  <c r="S763" i="8" l="1"/>
  <c r="AC834" i="8"/>
  <c r="O831" i="8"/>
  <c r="Q832" i="8"/>
  <c r="R832" i="8" s="1"/>
  <c r="M832" i="8"/>
  <c r="N832" i="8" s="1"/>
  <c r="E835" i="8"/>
  <c r="H834" i="8"/>
  <c r="J833" i="8"/>
  <c r="K833" i="8"/>
  <c r="L833" i="8"/>
  <c r="I833" i="8"/>
  <c r="P762" i="8"/>
  <c r="P761" i="8"/>
  <c r="T762" i="8"/>
  <c r="S764" i="8" l="1"/>
  <c r="AC835" i="8"/>
  <c r="O832" i="8"/>
  <c r="Q833" i="8"/>
  <c r="R833" i="8" s="1"/>
  <c r="M833" i="8"/>
  <c r="N833" i="8" s="1"/>
  <c r="P763" i="8"/>
  <c r="I834" i="8"/>
  <c r="K834" i="8"/>
  <c r="L834" i="8"/>
  <c r="J834" i="8"/>
  <c r="T763" i="8"/>
  <c r="H835" i="8"/>
  <c r="E836" i="8"/>
  <c r="S765" i="8" l="1"/>
  <c r="AC836" i="8"/>
  <c r="O833" i="8"/>
  <c r="J835" i="8"/>
  <c r="K835" i="8"/>
  <c r="L835" i="8"/>
  <c r="I835" i="8"/>
  <c r="T764" i="8"/>
  <c r="Q834" i="8"/>
  <c r="R834" i="8" s="1"/>
  <c r="M834" i="8"/>
  <c r="N834" i="8" s="1"/>
  <c r="P764" i="8"/>
  <c r="H836" i="8"/>
  <c r="E837" i="8"/>
  <c r="S766" i="8" l="1"/>
  <c r="AC837" i="8"/>
  <c r="O834" i="8"/>
  <c r="P765" i="8"/>
  <c r="T765" i="8"/>
  <c r="M835" i="8"/>
  <c r="N835" i="8" s="1"/>
  <c r="Q835" i="8"/>
  <c r="R835" i="8" s="1"/>
  <c r="E838" i="8"/>
  <c r="H837" i="8"/>
  <c r="J836" i="8"/>
  <c r="K836" i="8"/>
  <c r="L836" i="8"/>
  <c r="I836" i="8"/>
  <c r="S767" i="8" l="1"/>
  <c r="AC838" i="8"/>
  <c r="O835" i="8"/>
  <c r="L837" i="8"/>
  <c r="K837" i="8"/>
  <c r="I837" i="8"/>
  <c r="J837" i="8"/>
  <c r="H838" i="8"/>
  <c r="E839" i="8"/>
  <c r="Q836" i="8"/>
  <c r="R836" i="8" s="1"/>
  <c r="M836" i="8"/>
  <c r="N836" i="8" s="1"/>
  <c r="S768" i="8" l="1"/>
  <c r="AC839" i="8"/>
  <c r="O836" i="8"/>
  <c r="T767" i="8"/>
  <c r="T766" i="8"/>
  <c r="H839" i="8"/>
  <c r="E840" i="8"/>
  <c r="K838" i="8"/>
  <c r="L838" i="8"/>
  <c r="I838" i="8"/>
  <c r="J838" i="8"/>
  <c r="Q837" i="8"/>
  <c r="R837" i="8" s="1"/>
  <c r="M837" i="8"/>
  <c r="N837" i="8" s="1"/>
  <c r="P767" i="8"/>
  <c r="P766" i="8"/>
  <c r="S769" i="8" l="1"/>
  <c r="AC840" i="8"/>
  <c r="O837" i="8"/>
  <c r="Q838" i="8"/>
  <c r="R838" i="8" s="1"/>
  <c r="M838" i="8"/>
  <c r="N838" i="8" s="1"/>
  <c r="E841" i="8"/>
  <c r="H840" i="8"/>
  <c r="K839" i="8"/>
  <c r="J839" i="8"/>
  <c r="I839" i="8"/>
  <c r="L839" i="8"/>
  <c r="P768" i="8"/>
  <c r="T768" i="8"/>
  <c r="S770" i="8" l="1"/>
  <c r="AC841" i="8"/>
  <c r="O838" i="8"/>
  <c r="K840" i="8"/>
  <c r="I840" i="8"/>
  <c r="L840" i="8"/>
  <c r="J840" i="8"/>
  <c r="E842" i="8"/>
  <c r="H841" i="8"/>
  <c r="Q839" i="8"/>
  <c r="R839" i="8" s="1"/>
  <c r="M839" i="8"/>
  <c r="N839" i="8" s="1"/>
  <c r="T769" i="8"/>
  <c r="S771" i="8" l="1"/>
  <c r="AC842" i="8"/>
  <c r="O839" i="8"/>
  <c r="L841" i="8"/>
  <c r="J841" i="8"/>
  <c r="I841" i="8"/>
  <c r="K841" i="8"/>
  <c r="E843" i="8"/>
  <c r="H842" i="8"/>
  <c r="Q840" i="8"/>
  <c r="R840" i="8" s="1"/>
  <c r="M840" i="8"/>
  <c r="N840" i="8" s="1"/>
  <c r="P769" i="8"/>
  <c r="S772" i="8" l="1"/>
  <c r="AC843" i="8"/>
  <c r="O840" i="8"/>
  <c r="H843" i="8"/>
  <c r="E844" i="8"/>
  <c r="P771" i="8"/>
  <c r="J842" i="8"/>
  <c r="I842" i="8"/>
  <c r="L842" i="8"/>
  <c r="K842" i="8"/>
  <c r="M841" i="8"/>
  <c r="N841" i="8" s="1"/>
  <c r="Q841" i="8"/>
  <c r="R841" i="8" s="1"/>
  <c r="P770" i="8"/>
  <c r="T771" i="8"/>
  <c r="T770" i="8"/>
  <c r="S773" i="8" l="1"/>
  <c r="AC844" i="8"/>
  <c r="O841" i="8"/>
  <c r="M842" i="8"/>
  <c r="N842" i="8" s="1"/>
  <c r="Q842" i="8"/>
  <c r="R842" i="8" s="1"/>
  <c r="T772" i="8"/>
  <c r="P772" i="8"/>
  <c r="H844" i="8"/>
  <c r="E845" i="8"/>
  <c r="L843" i="8"/>
  <c r="J843" i="8"/>
  <c r="K843" i="8"/>
  <c r="I843" i="8"/>
  <c r="S774" i="8" l="1"/>
  <c r="AC845" i="8"/>
  <c r="O842" i="8"/>
  <c r="P773" i="8"/>
  <c r="T773" i="8"/>
  <c r="K844" i="8"/>
  <c r="J844" i="8"/>
  <c r="I844" i="8"/>
  <c r="L844" i="8"/>
  <c r="E846" i="8"/>
  <c r="H845" i="8"/>
  <c r="Q843" i="8"/>
  <c r="R843" i="8" s="1"/>
  <c r="M843" i="8"/>
  <c r="N843" i="8" s="1"/>
  <c r="S775" i="8" l="1"/>
  <c r="AC846" i="8"/>
  <c r="O843" i="8"/>
  <c r="E847" i="8"/>
  <c r="H846" i="8"/>
  <c r="J845" i="8"/>
  <c r="L845" i="8"/>
  <c r="I845" i="8"/>
  <c r="K845" i="8"/>
  <c r="M844" i="8"/>
  <c r="N844" i="8" s="1"/>
  <c r="Q844" i="8"/>
  <c r="R844" i="8" s="1"/>
  <c r="P774" i="8"/>
  <c r="S776" i="8" l="1"/>
  <c r="AC847" i="8"/>
  <c r="O844" i="8"/>
  <c r="M845" i="8"/>
  <c r="N845" i="8" s="1"/>
  <c r="Q845" i="8"/>
  <c r="R845" i="8" s="1"/>
  <c r="P775" i="8"/>
  <c r="T775" i="8"/>
  <c r="L846" i="8"/>
  <c r="J846" i="8"/>
  <c r="K846" i="8"/>
  <c r="I846" i="8"/>
  <c r="T774" i="8"/>
  <c r="H847" i="8"/>
  <c r="E848" i="8"/>
  <c r="S777" i="8" l="1"/>
  <c r="AC848" i="8"/>
  <c r="O845" i="8"/>
  <c r="H848" i="8"/>
  <c r="E849" i="8"/>
  <c r="K847" i="8"/>
  <c r="I847" i="8"/>
  <c r="L847" i="8"/>
  <c r="J847" i="8"/>
  <c r="Q846" i="8"/>
  <c r="R846" i="8" s="1"/>
  <c r="M846" i="8"/>
  <c r="N846" i="8" s="1"/>
  <c r="S778" i="8" l="1"/>
  <c r="AC849" i="8"/>
  <c r="O846" i="8"/>
  <c r="Q847" i="8"/>
  <c r="R847" i="8" s="1"/>
  <c r="M847" i="8"/>
  <c r="N847" i="8" s="1"/>
  <c r="E850" i="8"/>
  <c r="H849" i="8"/>
  <c r="J848" i="8"/>
  <c r="L848" i="8"/>
  <c r="I848" i="8"/>
  <c r="K848" i="8"/>
  <c r="P776" i="8"/>
  <c r="T776" i="8"/>
  <c r="S779" i="8" l="1"/>
  <c r="AC850" i="8"/>
  <c r="O847" i="8"/>
  <c r="M848" i="8"/>
  <c r="N848" i="8" s="1"/>
  <c r="Q848" i="8"/>
  <c r="R848" i="8" s="1"/>
  <c r="P777" i="8"/>
  <c r="I849" i="8"/>
  <c r="L849" i="8"/>
  <c r="K849" i="8"/>
  <c r="J849" i="8"/>
  <c r="H850" i="8"/>
  <c r="E851" i="8"/>
  <c r="T777" i="8"/>
  <c r="S780" i="8" l="1"/>
  <c r="AC851" i="8"/>
  <c r="O848" i="8"/>
  <c r="Q849" i="8"/>
  <c r="R849" i="8" s="1"/>
  <c r="M849" i="8"/>
  <c r="N849" i="8" s="1"/>
  <c r="T778" i="8"/>
  <c r="E852" i="8"/>
  <c r="H851" i="8"/>
  <c r="L850" i="8"/>
  <c r="J850" i="8"/>
  <c r="I850" i="8"/>
  <c r="K850" i="8"/>
  <c r="P778" i="8"/>
  <c r="S781" i="8" l="1"/>
  <c r="AC852" i="8"/>
  <c r="O849" i="8"/>
  <c r="I851" i="8"/>
  <c r="J851" i="8"/>
  <c r="K851" i="8"/>
  <c r="L851" i="8"/>
  <c r="E853" i="8"/>
  <c r="H852" i="8"/>
  <c r="P779" i="8"/>
  <c r="Q850" i="8"/>
  <c r="R850" i="8" s="1"/>
  <c r="M850" i="8"/>
  <c r="N850" i="8" s="1"/>
  <c r="T779" i="8"/>
  <c r="S782" i="8" l="1"/>
  <c r="AC853" i="8"/>
  <c r="O850" i="8"/>
  <c r="P781" i="8"/>
  <c r="P780" i="8"/>
  <c r="J852" i="8"/>
  <c r="K852" i="8"/>
  <c r="I852" i="8"/>
  <c r="L852" i="8"/>
  <c r="H853" i="8"/>
  <c r="E854" i="8"/>
  <c r="T780" i="8"/>
  <c r="Q851" i="8"/>
  <c r="R851" i="8" s="1"/>
  <c r="M851" i="8"/>
  <c r="N851" i="8" s="1"/>
  <c r="S783" i="8" l="1"/>
  <c r="AC854" i="8"/>
  <c r="O851" i="8"/>
  <c r="Q852" i="8"/>
  <c r="R852" i="8" s="1"/>
  <c r="M852" i="8"/>
  <c r="N852" i="8" s="1"/>
  <c r="I853" i="8"/>
  <c r="L853" i="8"/>
  <c r="K853" i="8"/>
  <c r="J853" i="8"/>
  <c r="E855" i="8"/>
  <c r="H854" i="8"/>
  <c r="T781" i="8"/>
  <c r="S784" i="8" l="1"/>
  <c r="AC855" i="8"/>
  <c r="O852" i="8"/>
  <c r="C20" i="8" s="1"/>
  <c r="L854" i="8"/>
  <c r="K854" i="8"/>
  <c r="I854" i="8"/>
  <c r="J854" i="8"/>
  <c r="H855" i="8"/>
  <c r="E856" i="8"/>
  <c r="Q853" i="8"/>
  <c r="R853" i="8" s="1"/>
  <c r="M853" i="8"/>
  <c r="N853" i="8" s="1"/>
  <c r="T783" i="8"/>
  <c r="P782" i="8"/>
  <c r="T782" i="8"/>
  <c r="Y7" i="8" l="1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8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156" i="8"/>
  <c r="Y157" i="8"/>
  <c r="Y158" i="8"/>
  <c r="Y159" i="8"/>
  <c r="Y160" i="8"/>
  <c r="Y161" i="8"/>
  <c r="Y162" i="8"/>
  <c r="Y163" i="8"/>
  <c r="Y164" i="8"/>
  <c r="Y165" i="8"/>
  <c r="Y166" i="8"/>
  <c r="Y167" i="8"/>
  <c r="Y168" i="8"/>
  <c r="Y169" i="8"/>
  <c r="Y170" i="8"/>
  <c r="Y171" i="8"/>
  <c r="Y172" i="8"/>
  <c r="Y173" i="8"/>
  <c r="Y174" i="8"/>
  <c r="Y175" i="8"/>
  <c r="Y176" i="8"/>
  <c r="Y177" i="8"/>
  <c r="Y178" i="8"/>
  <c r="Y179" i="8"/>
  <c r="Y180" i="8"/>
  <c r="Y181" i="8"/>
  <c r="Y182" i="8"/>
  <c r="Y183" i="8"/>
  <c r="Y184" i="8"/>
  <c r="Y185" i="8"/>
  <c r="Y186" i="8"/>
  <c r="Y187" i="8"/>
  <c r="Y188" i="8"/>
  <c r="Y189" i="8"/>
  <c r="Y190" i="8"/>
  <c r="Y191" i="8"/>
  <c r="Y192" i="8"/>
  <c r="Y193" i="8"/>
  <c r="Y194" i="8"/>
  <c r="Y195" i="8"/>
  <c r="Y196" i="8"/>
  <c r="Y197" i="8"/>
  <c r="Y198" i="8"/>
  <c r="Y199" i="8"/>
  <c r="Y200" i="8"/>
  <c r="Y201" i="8"/>
  <c r="Y202" i="8"/>
  <c r="Y203" i="8"/>
  <c r="Y204" i="8"/>
  <c r="Y205" i="8"/>
  <c r="Y206" i="8"/>
  <c r="Y207" i="8"/>
  <c r="Y208" i="8"/>
  <c r="Y209" i="8"/>
  <c r="Y210" i="8"/>
  <c r="Y211" i="8"/>
  <c r="Y212" i="8"/>
  <c r="Y213" i="8"/>
  <c r="Y214" i="8"/>
  <c r="Y215" i="8"/>
  <c r="Y216" i="8"/>
  <c r="Y217" i="8"/>
  <c r="Y218" i="8"/>
  <c r="Y219" i="8"/>
  <c r="Y220" i="8"/>
  <c r="Y221" i="8"/>
  <c r="Y222" i="8"/>
  <c r="Y223" i="8"/>
  <c r="Y224" i="8"/>
  <c r="Y225" i="8"/>
  <c r="Y226" i="8"/>
  <c r="Y227" i="8"/>
  <c r="Y228" i="8"/>
  <c r="Y229" i="8"/>
  <c r="Y230" i="8"/>
  <c r="Y231" i="8"/>
  <c r="Y232" i="8"/>
  <c r="Y233" i="8"/>
  <c r="Y234" i="8"/>
  <c r="Y235" i="8"/>
  <c r="Y236" i="8"/>
  <c r="Y237" i="8"/>
  <c r="Y238" i="8"/>
  <c r="Y239" i="8"/>
  <c r="Y240" i="8"/>
  <c r="Y241" i="8"/>
  <c r="Y242" i="8"/>
  <c r="Y243" i="8"/>
  <c r="Y244" i="8"/>
  <c r="Y245" i="8"/>
  <c r="Y246" i="8"/>
  <c r="Y247" i="8"/>
  <c r="Y248" i="8"/>
  <c r="Y249" i="8"/>
  <c r="Y250" i="8"/>
  <c r="Y251" i="8"/>
  <c r="Y252" i="8"/>
  <c r="Y253" i="8"/>
  <c r="Y254" i="8"/>
  <c r="Y255" i="8"/>
  <c r="Y256" i="8"/>
  <c r="Y257" i="8"/>
  <c r="Y258" i="8"/>
  <c r="Y259" i="8"/>
  <c r="Y260" i="8"/>
  <c r="Y261" i="8"/>
  <c r="Y262" i="8"/>
  <c r="Y263" i="8"/>
  <c r="Y264" i="8"/>
  <c r="Y265" i="8"/>
  <c r="Y266" i="8"/>
  <c r="Y267" i="8"/>
  <c r="Y268" i="8"/>
  <c r="Y269" i="8"/>
  <c r="Y270" i="8"/>
  <c r="Y271" i="8"/>
  <c r="Y272" i="8"/>
  <c r="Y273" i="8"/>
  <c r="Y274" i="8"/>
  <c r="Y275" i="8"/>
  <c r="Y276" i="8"/>
  <c r="Y277" i="8"/>
  <c r="Y278" i="8"/>
  <c r="Y279" i="8"/>
  <c r="Y280" i="8"/>
  <c r="Y281" i="8"/>
  <c r="Y282" i="8"/>
  <c r="Y283" i="8"/>
  <c r="Y284" i="8"/>
  <c r="Y285" i="8"/>
  <c r="Y286" i="8"/>
  <c r="Y287" i="8"/>
  <c r="Y288" i="8"/>
  <c r="Y289" i="8"/>
  <c r="Y290" i="8"/>
  <c r="Y291" i="8"/>
  <c r="Y292" i="8"/>
  <c r="Y293" i="8"/>
  <c r="Y294" i="8"/>
  <c r="Y295" i="8"/>
  <c r="Y296" i="8"/>
  <c r="Y297" i="8"/>
  <c r="Y298" i="8"/>
  <c r="Y299" i="8"/>
  <c r="Y300" i="8"/>
  <c r="Y301" i="8"/>
  <c r="Y302" i="8"/>
  <c r="Y303" i="8"/>
  <c r="Y304" i="8"/>
  <c r="Y305" i="8"/>
  <c r="Y306" i="8"/>
  <c r="Y307" i="8"/>
  <c r="Y308" i="8"/>
  <c r="Y309" i="8"/>
  <c r="Y310" i="8"/>
  <c r="Y311" i="8"/>
  <c r="Y312" i="8"/>
  <c r="Y313" i="8"/>
  <c r="Y314" i="8"/>
  <c r="Y315" i="8"/>
  <c r="Y316" i="8"/>
  <c r="Y317" i="8"/>
  <c r="Y318" i="8"/>
  <c r="Y319" i="8"/>
  <c r="Y320" i="8"/>
  <c r="Y321" i="8"/>
  <c r="Y322" i="8"/>
  <c r="Y323" i="8"/>
  <c r="Y324" i="8"/>
  <c r="Y325" i="8"/>
  <c r="Y326" i="8"/>
  <c r="Y327" i="8"/>
  <c r="Y328" i="8"/>
  <c r="Y329" i="8"/>
  <c r="Y330" i="8"/>
  <c r="Y331" i="8"/>
  <c r="Y332" i="8"/>
  <c r="Y333" i="8"/>
  <c r="Y334" i="8"/>
  <c r="Y335" i="8"/>
  <c r="Y336" i="8"/>
  <c r="Y337" i="8"/>
  <c r="Y338" i="8"/>
  <c r="Y339" i="8"/>
  <c r="Y340" i="8"/>
  <c r="Y341" i="8"/>
  <c r="Y342" i="8"/>
  <c r="Y343" i="8"/>
  <c r="Y344" i="8"/>
  <c r="Y345" i="8"/>
  <c r="Y346" i="8"/>
  <c r="Y347" i="8"/>
  <c r="Y348" i="8"/>
  <c r="Y349" i="8"/>
  <c r="Y350" i="8"/>
  <c r="Y351" i="8"/>
  <c r="Y352" i="8"/>
  <c r="Y353" i="8"/>
  <c r="Y354" i="8"/>
  <c r="Y355" i="8"/>
  <c r="Y356" i="8"/>
  <c r="Y357" i="8"/>
  <c r="Y358" i="8"/>
  <c r="Y359" i="8"/>
  <c r="Y360" i="8"/>
  <c r="Y361" i="8"/>
  <c r="Y362" i="8"/>
  <c r="Y363" i="8"/>
  <c r="Y364" i="8"/>
  <c r="Y365" i="8"/>
  <c r="Y366" i="8"/>
  <c r="Y367" i="8"/>
  <c r="Y368" i="8"/>
  <c r="Y369" i="8"/>
  <c r="Y370" i="8"/>
  <c r="Y371" i="8"/>
  <c r="Y372" i="8"/>
  <c r="Y373" i="8"/>
  <c r="Y374" i="8"/>
  <c r="Y375" i="8"/>
  <c r="Y376" i="8"/>
  <c r="Y377" i="8"/>
  <c r="Y378" i="8"/>
  <c r="Y379" i="8"/>
  <c r="Y380" i="8"/>
  <c r="Y381" i="8"/>
  <c r="Y382" i="8"/>
  <c r="Y383" i="8"/>
  <c r="Y384" i="8"/>
  <c r="Y385" i="8"/>
  <c r="Y386" i="8"/>
  <c r="Y387" i="8"/>
  <c r="Y388" i="8"/>
  <c r="Y389" i="8"/>
  <c r="Y390" i="8"/>
  <c r="Y391" i="8"/>
  <c r="Y392" i="8"/>
  <c r="Y393" i="8"/>
  <c r="Y394" i="8"/>
  <c r="Y395" i="8"/>
  <c r="Y396" i="8"/>
  <c r="Y397" i="8"/>
  <c r="Y398" i="8"/>
  <c r="Y399" i="8"/>
  <c r="Y400" i="8"/>
  <c r="Y401" i="8"/>
  <c r="Y402" i="8"/>
  <c r="Y403" i="8"/>
  <c r="Y404" i="8"/>
  <c r="Y405" i="8"/>
  <c r="Y406" i="8"/>
  <c r="Y407" i="8"/>
  <c r="Y408" i="8"/>
  <c r="Y409" i="8"/>
  <c r="Y410" i="8"/>
  <c r="Y411" i="8"/>
  <c r="Y412" i="8"/>
  <c r="Y413" i="8"/>
  <c r="Y414" i="8"/>
  <c r="Y415" i="8"/>
  <c r="Y416" i="8"/>
  <c r="Y417" i="8"/>
  <c r="Y418" i="8"/>
  <c r="Y419" i="8"/>
  <c r="Y420" i="8"/>
  <c r="Y421" i="8"/>
  <c r="Y422" i="8"/>
  <c r="Y423" i="8"/>
  <c r="Y424" i="8"/>
  <c r="Y425" i="8"/>
  <c r="Y426" i="8"/>
  <c r="Y427" i="8"/>
  <c r="Y428" i="8"/>
  <c r="Y429" i="8"/>
  <c r="Y430" i="8"/>
  <c r="Y431" i="8"/>
  <c r="Y432" i="8"/>
  <c r="Y433" i="8"/>
  <c r="Y434" i="8"/>
  <c r="Y435" i="8"/>
  <c r="Y436" i="8"/>
  <c r="Y437" i="8"/>
  <c r="Y438" i="8"/>
  <c r="Y439" i="8"/>
  <c r="Y440" i="8"/>
  <c r="Y441" i="8"/>
  <c r="Y442" i="8"/>
  <c r="Y443" i="8"/>
  <c r="Y444" i="8"/>
  <c r="Y445" i="8"/>
  <c r="Y446" i="8"/>
  <c r="Y447" i="8"/>
  <c r="Y448" i="8"/>
  <c r="Y449" i="8"/>
  <c r="Y450" i="8"/>
  <c r="Y451" i="8"/>
  <c r="Y452" i="8"/>
  <c r="Y453" i="8"/>
  <c r="Y454" i="8"/>
  <c r="Y455" i="8"/>
  <c r="Y456" i="8"/>
  <c r="Y457" i="8"/>
  <c r="Y458" i="8"/>
  <c r="Y459" i="8"/>
  <c r="Y460" i="8"/>
  <c r="Y461" i="8"/>
  <c r="Y462" i="8"/>
  <c r="Y463" i="8"/>
  <c r="Y464" i="8"/>
  <c r="Y465" i="8"/>
  <c r="Y466" i="8"/>
  <c r="Y467" i="8"/>
  <c r="Y468" i="8"/>
  <c r="Y469" i="8"/>
  <c r="Y470" i="8"/>
  <c r="Y471" i="8"/>
  <c r="Y472" i="8"/>
  <c r="Y473" i="8"/>
  <c r="Y474" i="8"/>
  <c r="Y475" i="8"/>
  <c r="Y476" i="8"/>
  <c r="Y477" i="8"/>
  <c r="Y478" i="8"/>
  <c r="Y479" i="8"/>
  <c r="Y480" i="8"/>
  <c r="Y481" i="8"/>
  <c r="Y482" i="8"/>
  <c r="Y483" i="8"/>
  <c r="Y484" i="8"/>
  <c r="Y485" i="8"/>
  <c r="Y486" i="8"/>
  <c r="Y487" i="8"/>
  <c r="Y488" i="8"/>
  <c r="Y489" i="8"/>
  <c r="Y490" i="8"/>
  <c r="Y491" i="8"/>
  <c r="Y492" i="8"/>
  <c r="Y493" i="8"/>
  <c r="Y494" i="8"/>
  <c r="Y495" i="8"/>
  <c r="Y496" i="8"/>
  <c r="Y497" i="8"/>
  <c r="Y498" i="8"/>
  <c r="Y499" i="8"/>
  <c r="Y500" i="8"/>
  <c r="Y501" i="8"/>
  <c r="Y502" i="8"/>
  <c r="Y503" i="8"/>
  <c r="Y504" i="8"/>
  <c r="Y505" i="8"/>
  <c r="Y506" i="8"/>
  <c r="Y507" i="8"/>
  <c r="Y508" i="8"/>
  <c r="Y509" i="8"/>
  <c r="Y510" i="8"/>
  <c r="Y511" i="8"/>
  <c r="Y512" i="8"/>
  <c r="Y513" i="8"/>
  <c r="Y514" i="8"/>
  <c r="Y515" i="8"/>
  <c r="Y516" i="8"/>
  <c r="Y517" i="8"/>
  <c r="Y518" i="8"/>
  <c r="Y519" i="8"/>
  <c r="Y520" i="8"/>
  <c r="Y521" i="8"/>
  <c r="Y522" i="8"/>
  <c r="Y523" i="8"/>
  <c r="Y524" i="8"/>
  <c r="Y525" i="8"/>
  <c r="Y526" i="8"/>
  <c r="Y527" i="8"/>
  <c r="Y528" i="8"/>
  <c r="Y529" i="8"/>
  <c r="Y530" i="8"/>
  <c r="Y531" i="8"/>
  <c r="Y532" i="8"/>
  <c r="Y533" i="8"/>
  <c r="Y534" i="8"/>
  <c r="Y535" i="8"/>
  <c r="Y536" i="8"/>
  <c r="Y537" i="8"/>
  <c r="Y538" i="8"/>
  <c r="Y539" i="8"/>
  <c r="Y540" i="8"/>
  <c r="Y541" i="8"/>
  <c r="Y542" i="8"/>
  <c r="Y543" i="8"/>
  <c r="Y544" i="8"/>
  <c r="Y545" i="8"/>
  <c r="Y546" i="8"/>
  <c r="Y547" i="8"/>
  <c r="Y548" i="8"/>
  <c r="Y549" i="8"/>
  <c r="Y550" i="8"/>
  <c r="Y551" i="8"/>
  <c r="Y552" i="8"/>
  <c r="Y553" i="8"/>
  <c r="Y554" i="8"/>
  <c r="Y555" i="8"/>
  <c r="Y556" i="8"/>
  <c r="Y557" i="8"/>
  <c r="Y558" i="8"/>
  <c r="Y559" i="8"/>
  <c r="Y560" i="8"/>
  <c r="Y561" i="8"/>
  <c r="Y562" i="8"/>
  <c r="Y563" i="8"/>
  <c r="Y564" i="8"/>
  <c r="Y565" i="8"/>
  <c r="Y566" i="8"/>
  <c r="Y567" i="8"/>
  <c r="Y568" i="8"/>
  <c r="Y569" i="8"/>
  <c r="Y570" i="8"/>
  <c r="Y571" i="8"/>
  <c r="Y572" i="8"/>
  <c r="Y573" i="8"/>
  <c r="Y574" i="8"/>
  <c r="Y575" i="8"/>
  <c r="Y576" i="8"/>
  <c r="Y577" i="8"/>
  <c r="Y578" i="8"/>
  <c r="Y579" i="8"/>
  <c r="Y580" i="8"/>
  <c r="Y581" i="8"/>
  <c r="Y582" i="8"/>
  <c r="Y583" i="8"/>
  <c r="Y584" i="8"/>
  <c r="Y585" i="8"/>
  <c r="Y586" i="8"/>
  <c r="Y587" i="8"/>
  <c r="Y588" i="8"/>
  <c r="Y589" i="8"/>
  <c r="Y590" i="8"/>
  <c r="Y591" i="8"/>
  <c r="Y592" i="8"/>
  <c r="Y593" i="8"/>
  <c r="Y594" i="8"/>
  <c r="Y595" i="8"/>
  <c r="Y596" i="8"/>
  <c r="Y597" i="8"/>
  <c r="Y598" i="8"/>
  <c r="Y599" i="8"/>
  <c r="Y600" i="8"/>
  <c r="Y601" i="8"/>
  <c r="Y602" i="8"/>
  <c r="Y603" i="8"/>
  <c r="Y604" i="8"/>
  <c r="Y605" i="8"/>
  <c r="Y606" i="8"/>
  <c r="Y607" i="8"/>
  <c r="Y608" i="8"/>
  <c r="Y609" i="8"/>
  <c r="Y610" i="8"/>
  <c r="Y611" i="8"/>
  <c r="Y612" i="8"/>
  <c r="Y613" i="8"/>
  <c r="Y614" i="8"/>
  <c r="Y615" i="8"/>
  <c r="Y616" i="8"/>
  <c r="Y617" i="8"/>
  <c r="Y618" i="8"/>
  <c r="Y619" i="8"/>
  <c r="Y620" i="8"/>
  <c r="Y621" i="8"/>
  <c r="Y622" i="8"/>
  <c r="Y623" i="8"/>
  <c r="Y624" i="8"/>
  <c r="Y625" i="8"/>
  <c r="Y626" i="8"/>
  <c r="Y627" i="8"/>
  <c r="Y628" i="8"/>
  <c r="Y629" i="8"/>
  <c r="Y630" i="8"/>
  <c r="Y631" i="8"/>
  <c r="Y632" i="8"/>
  <c r="Y633" i="8"/>
  <c r="Y634" i="8"/>
  <c r="Y635" i="8"/>
  <c r="Y636" i="8"/>
  <c r="Y637" i="8"/>
  <c r="Y638" i="8"/>
  <c r="Y639" i="8"/>
  <c r="Y640" i="8"/>
  <c r="Y641" i="8"/>
  <c r="Y642" i="8"/>
  <c r="Y643" i="8"/>
  <c r="Y644" i="8"/>
  <c r="Y645" i="8"/>
  <c r="Y646" i="8"/>
  <c r="Y647" i="8"/>
  <c r="Y648" i="8"/>
  <c r="Y649" i="8"/>
  <c r="Y650" i="8"/>
  <c r="Y651" i="8"/>
  <c r="Y652" i="8"/>
  <c r="Y653" i="8"/>
  <c r="Y654" i="8"/>
  <c r="Y655" i="8"/>
  <c r="Y656" i="8"/>
  <c r="Y657" i="8"/>
  <c r="Y658" i="8"/>
  <c r="Y659" i="8"/>
  <c r="Y660" i="8"/>
  <c r="Y661" i="8"/>
  <c r="Y662" i="8"/>
  <c r="Y663" i="8"/>
  <c r="Y664" i="8"/>
  <c r="Y665" i="8"/>
  <c r="Y666" i="8"/>
  <c r="Y667" i="8"/>
  <c r="Y668" i="8"/>
  <c r="Y669" i="8"/>
  <c r="Y670" i="8"/>
  <c r="Y671" i="8"/>
  <c r="Y672" i="8"/>
  <c r="Y673" i="8"/>
  <c r="Y674" i="8"/>
  <c r="Y675" i="8"/>
  <c r="Y676" i="8"/>
  <c r="Y677" i="8"/>
  <c r="Y678" i="8"/>
  <c r="Y679" i="8"/>
  <c r="Y680" i="8"/>
  <c r="Y681" i="8"/>
  <c r="Y682" i="8"/>
  <c r="Y683" i="8"/>
  <c r="Y684" i="8"/>
  <c r="Y685" i="8"/>
  <c r="Y686" i="8"/>
  <c r="Y687" i="8"/>
  <c r="Y688" i="8"/>
  <c r="Y689" i="8"/>
  <c r="Y690" i="8"/>
  <c r="Y691" i="8"/>
  <c r="Y692" i="8"/>
  <c r="Y693" i="8"/>
  <c r="Y694" i="8"/>
  <c r="Y695" i="8"/>
  <c r="Y696" i="8"/>
  <c r="Y697" i="8"/>
  <c r="Y698" i="8"/>
  <c r="Y699" i="8"/>
  <c r="Y700" i="8"/>
  <c r="Y701" i="8"/>
  <c r="Y702" i="8"/>
  <c r="Y703" i="8"/>
  <c r="Y704" i="8"/>
  <c r="Y705" i="8"/>
  <c r="Y706" i="8"/>
  <c r="Y707" i="8"/>
  <c r="Y708" i="8"/>
  <c r="Y709" i="8"/>
  <c r="Y710" i="8"/>
  <c r="Y711" i="8"/>
  <c r="Y712" i="8"/>
  <c r="Y713" i="8"/>
  <c r="Y714" i="8"/>
  <c r="Y715" i="8"/>
  <c r="Y716" i="8"/>
  <c r="Y717" i="8"/>
  <c r="Y718" i="8"/>
  <c r="Y719" i="8"/>
  <c r="Y720" i="8"/>
  <c r="Y721" i="8"/>
  <c r="Y722" i="8"/>
  <c r="Y723" i="8"/>
  <c r="Y724" i="8"/>
  <c r="Y725" i="8"/>
  <c r="Y726" i="8"/>
  <c r="Y727" i="8"/>
  <c r="Y728" i="8"/>
  <c r="Y729" i="8"/>
  <c r="Y730" i="8"/>
  <c r="Y731" i="8"/>
  <c r="Y732" i="8"/>
  <c r="Y733" i="8"/>
  <c r="Y734" i="8"/>
  <c r="Y735" i="8"/>
  <c r="Y736" i="8"/>
  <c r="Y737" i="8"/>
  <c r="Y738" i="8"/>
  <c r="Y739" i="8"/>
  <c r="Y740" i="8"/>
  <c r="Y741" i="8"/>
  <c r="Y742" i="8"/>
  <c r="Y743" i="8"/>
  <c r="Y744" i="8"/>
  <c r="Y745" i="8"/>
  <c r="Y746" i="8"/>
  <c r="Y747" i="8"/>
  <c r="Y748" i="8"/>
  <c r="Y749" i="8"/>
  <c r="Y750" i="8"/>
  <c r="Y751" i="8"/>
  <c r="Y752" i="8"/>
  <c r="Y753" i="8"/>
  <c r="Y754" i="8"/>
  <c r="Y755" i="8"/>
  <c r="Y756" i="8"/>
  <c r="Y757" i="8"/>
  <c r="Y758" i="8"/>
  <c r="Y759" i="8"/>
  <c r="Y760" i="8"/>
  <c r="Y761" i="8"/>
  <c r="Y762" i="8"/>
  <c r="Y763" i="8"/>
  <c r="Y764" i="8"/>
  <c r="Y765" i="8"/>
  <c r="Y766" i="8"/>
  <c r="Y767" i="8"/>
  <c r="Y768" i="8"/>
  <c r="Y769" i="8"/>
  <c r="Y770" i="8"/>
  <c r="Y771" i="8"/>
  <c r="Y772" i="8"/>
  <c r="Y773" i="8"/>
  <c r="Y774" i="8"/>
  <c r="Y775" i="8"/>
  <c r="Y776" i="8"/>
  <c r="Y777" i="8"/>
  <c r="Y778" i="8"/>
  <c r="Y779" i="8"/>
  <c r="Y780" i="8"/>
  <c r="Y781" i="8"/>
  <c r="Y782" i="8"/>
  <c r="Y783" i="8"/>
  <c r="Y784" i="8"/>
  <c r="S785" i="8"/>
  <c r="AC856" i="8"/>
  <c r="O853" i="8"/>
  <c r="P784" i="8"/>
  <c r="P783" i="8"/>
  <c r="H856" i="8"/>
  <c r="E857" i="8"/>
  <c r="L855" i="8"/>
  <c r="K855" i="8"/>
  <c r="J855" i="8"/>
  <c r="I855" i="8"/>
  <c r="T784" i="8"/>
  <c r="M854" i="8"/>
  <c r="N854" i="8" s="1"/>
  <c r="Q854" i="8"/>
  <c r="R854" i="8" s="1"/>
  <c r="AM7" i="8" l="1"/>
  <c r="Y785" i="8"/>
  <c r="S786" i="8"/>
  <c r="AC857" i="8"/>
  <c r="O854" i="8"/>
  <c r="M855" i="8"/>
  <c r="N855" i="8" s="1"/>
  <c r="Q855" i="8"/>
  <c r="R855" i="8" s="1"/>
  <c r="E858" i="8"/>
  <c r="H857" i="8"/>
  <c r="K856" i="8"/>
  <c r="J856" i="8"/>
  <c r="L856" i="8"/>
  <c r="I856" i="8"/>
  <c r="P785" i="8"/>
  <c r="Y786" i="8" l="1"/>
  <c r="S787" i="8"/>
  <c r="AC858" i="8"/>
  <c r="O855" i="8"/>
  <c r="Q856" i="8"/>
  <c r="R856" i="8" s="1"/>
  <c r="M856" i="8"/>
  <c r="N856" i="8" s="1"/>
  <c r="J857" i="8"/>
  <c r="I857" i="8"/>
  <c r="L857" i="8"/>
  <c r="K857" i="8"/>
  <c r="H858" i="8"/>
  <c r="E859" i="8"/>
  <c r="P786" i="8"/>
  <c r="T785" i="8"/>
  <c r="Y787" i="8" l="1"/>
  <c r="S788" i="8"/>
  <c r="AC859" i="8"/>
  <c r="O856" i="8"/>
  <c r="L858" i="8"/>
  <c r="I858" i="8"/>
  <c r="K858" i="8"/>
  <c r="J858" i="8"/>
  <c r="H859" i="8"/>
  <c r="E860" i="8"/>
  <c r="M857" i="8"/>
  <c r="N857" i="8" s="1"/>
  <c r="Q857" i="8"/>
  <c r="R857" i="8" s="1"/>
  <c r="T787" i="8"/>
  <c r="T786" i="8"/>
  <c r="Y788" i="8" l="1"/>
  <c r="S789" i="8"/>
  <c r="AC860" i="8"/>
  <c r="O857" i="8"/>
  <c r="P788" i="8"/>
  <c r="E861" i="8"/>
  <c r="H860" i="8"/>
  <c r="K859" i="8"/>
  <c r="I859" i="8"/>
  <c r="J859" i="8"/>
  <c r="L859" i="8"/>
  <c r="M858" i="8"/>
  <c r="N858" i="8" s="1"/>
  <c r="Q858" i="8"/>
  <c r="R858" i="8" s="1"/>
  <c r="P787" i="8"/>
  <c r="Y789" i="8" l="1"/>
  <c r="S790" i="8"/>
  <c r="AC861" i="8"/>
  <c r="O858" i="8"/>
  <c r="M859" i="8"/>
  <c r="N859" i="8" s="1"/>
  <c r="Q859" i="8"/>
  <c r="R859" i="8" s="1"/>
  <c r="L860" i="8"/>
  <c r="I860" i="8"/>
  <c r="K860" i="8"/>
  <c r="J860" i="8"/>
  <c r="H861" i="8"/>
  <c r="E862" i="8"/>
  <c r="P789" i="8"/>
  <c r="T789" i="8"/>
  <c r="T788" i="8"/>
  <c r="Y790" i="8" l="1"/>
  <c r="S791" i="8"/>
  <c r="AC862" i="8"/>
  <c r="O859" i="8"/>
  <c r="K861" i="8"/>
  <c r="J861" i="8"/>
  <c r="I861" i="8"/>
  <c r="L861" i="8"/>
  <c r="M860" i="8"/>
  <c r="N860" i="8" s="1"/>
  <c r="Q860" i="8"/>
  <c r="R860" i="8" s="1"/>
  <c r="E863" i="8"/>
  <c r="H862" i="8"/>
  <c r="T790" i="8"/>
  <c r="P790" i="8"/>
  <c r="Y791" i="8" l="1"/>
  <c r="S792" i="8"/>
  <c r="AC863" i="8"/>
  <c r="O860" i="8"/>
  <c r="J862" i="8"/>
  <c r="I862" i="8"/>
  <c r="L862" i="8"/>
  <c r="K862" i="8"/>
  <c r="P791" i="8"/>
  <c r="E864" i="8"/>
  <c r="H863" i="8"/>
  <c r="Q861" i="8"/>
  <c r="R861" i="8" s="1"/>
  <c r="M861" i="8"/>
  <c r="N861" i="8" s="1"/>
  <c r="T791" i="8"/>
  <c r="Y792" i="8" l="1"/>
  <c r="S793" i="8"/>
  <c r="AC864" i="8"/>
  <c r="O861" i="8"/>
  <c r="I863" i="8"/>
  <c r="L863" i="8"/>
  <c r="J863" i="8"/>
  <c r="K863" i="8"/>
  <c r="P792" i="8"/>
  <c r="H864" i="8"/>
  <c r="E865" i="8"/>
  <c r="Q862" i="8"/>
  <c r="R862" i="8" s="1"/>
  <c r="M862" i="8"/>
  <c r="N862" i="8" s="1"/>
  <c r="Y793" i="8" l="1"/>
  <c r="S794" i="8"/>
  <c r="AC865" i="8"/>
  <c r="O862" i="8"/>
  <c r="T793" i="8"/>
  <c r="E866" i="8"/>
  <c r="H865" i="8"/>
  <c r="L864" i="8"/>
  <c r="J864" i="8"/>
  <c r="K864" i="8"/>
  <c r="I864" i="8"/>
  <c r="P793" i="8"/>
  <c r="T792" i="8"/>
  <c r="M863" i="8"/>
  <c r="N863" i="8" s="1"/>
  <c r="Q863" i="8"/>
  <c r="R863" i="8" s="1"/>
  <c r="Y794" i="8" l="1"/>
  <c r="S795" i="8"/>
  <c r="AC866" i="8"/>
  <c r="O863" i="8"/>
  <c r="P794" i="8"/>
  <c r="Q864" i="8"/>
  <c r="R864" i="8" s="1"/>
  <c r="M864" i="8"/>
  <c r="N864" i="8" s="1"/>
  <c r="K865" i="8"/>
  <c r="L865" i="8"/>
  <c r="I865" i="8"/>
  <c r="J865" i="8"/>
  <c r="E867" i="8"/>
  <c r="H866" i="8"/>
  <c r="T794" i="8"/>
  <c r="Y795" i="8" l="1"/>
  <c r="S796" i="8"/>
  <c r="AC867" i="8"/>
  <c r="O864" i="8"/>
  <c r="H867" i="8"/>
  <c r="E868" i="8"/>
  <c r="T795" i="8"/>
  <c r="Q865" i="8"/>
  <c r="R865" i="8" s="1"/>
  <c r="M865" i="8"/>
  <c r="N865" i="8" s="1"/>
  <c r="J866" i="8"/>
  <c r="L866" i="8"/>
  <c r="I866" i="8"/>
  <c r="K866" i="8"/>
  <c r="Y796" i="8" l="1"/>
  <c r="S797" i="8"/>
  <c r="AC868" i="8"/>
  <c r="O865" i="8"/>
  <c r="P796" i="8"/>
  <c r="P795" i="8"/>
  <c r="T796" i="8"/>
  <c r="M866" i="8"/>
  <c r="N866" i="8" s="1"/>
  <c r="Q866" i="8"/>
  <c r="R866" i="8" s="1"/>
  <c r="H868" i="8"/>
  <c r="E869" i="8"/>
  <c r="I867" i="8"/>
  <c r="K867" i="8"/>
  <c r="L867" i="8"/>
  <c r="J867" i="8"/>
  <c r="Y797" i="8" l="1"/>
  <c r="S798" i="8"/>
  <c r="AC869" i="8"/>
  <c r="O866" i="8"/>
  <c r="J868" i="8"/>
  <c r="L868" i="8"/>
  <c r="K868" i="8"/>
  <c r="I868" i="8"/>
  <c r="P797" i="8"/>
  <c r="Q867" i="8"/>
  <c r="R867" i="8" s="1"/>
  <c r="M867" i="8"/>
  <c r="N867" i="8" s="1"/>
  <c r="E870" i="8"/>
  <c r="H869" i="8"/>
  <c r="Y798" i="8" l="1"/>
  <c r="S799" i="8"/>
  <c r="AC870" i="8"/>
  <c r="O867" i="8"/>
  <c r="M868" i="8"/>
  <c r="N868" i="8" s="1"/>
  <c r="Q868" i="8"/>
  <c r="R868" i="8" s="1"/>
  <c r="E871" i="8"/>
  <c r="H870" i="8"/>
  <c r="T798" i="8"/>
  <c r="L869" i="8"/>
  <c r="I869" i="8"/>
  <c r="J869" i="8"/>
  <c r="K869" i="8"/>
  <c r="T797" i="8"/>
  <c r="Y799" i="8" l="1"/>
  <c r="S800" i="8"/>
  <c r="AC871" i="8"/>
  <c r="O868" i="8"/>
  <c r="K870" i="8"/>
  <c r="L870" i="8"/>
  <c r="J870" i="8"/>
  <c r="I870" i="8"/>
  <c r="E872" i="8"/>
  <c r="H871" i="8"/>
  <c r="T799" i="8"/>
  <c r="P799" i="8"/>
  <c r="M869" i="8"/>
  <c r="N869" i="8" s="1"/>
  <c r="Q869" i="8"/>
  <c r="R869" i="8" s="1"/>
  <c r="P798" i="8"/>
  <c r="Y800" i="8" l="1"/>
  <c r="S801" i="8"/>
  <c r="AC872" i="8"/>
  <c r="O869" i="8"/>
  <c r="J871" i="8"/>
  <c r="K871" i="8"/>
  <c r="L871" i="8"/>
  <c r="I871" i="8"/>
  <c r="E873" i="8"/>
  <c r="H872" i="8"/>
  <c r="Q870" i="8"/>
  <c r="R870" i="8" s="1"/>
  <c r="M870" i="8"/>
  <c r="N870" i="8" s="1"/>
  <c r="P800" i="8"/>
  <c r="T800" i="8"/>
  <c r="Y801" i="8" l="1"/>
  <c r="S802" i="8"/>
  <c r="AC873" i="8"/>
  <c r="O870" i="8"/>
  <c r="L872" i="8"/>
  <c r="I872" i="8"/>
  <c r="J872" i="8"/>
  <c r="K872" i="8"/>
  <c r="H873" i="8"/>
  <c r="E874" i="8"/>
  <c r="Q871" i="8"/>
  <c r="R871" i="8" s="1"/>
  <c r="M871" i="8"/>
  <c r="N871" i="8" s="1"/>
  <c r="T801" i="8"/>
  <c r="Y802" i="8" l="1"/>
  <c r="S803" i="8"/>
  <c r="AC874" i="8"/>
  <c r="O871" i="8"/>
  <c r="H874" i="8"/>
  <c r="E875" i="8"/>
  <c r="K873" i="8"/>
  <c r="I873" i="8"/>
  <c r="J873" i="8"/>
  <c r="L873" i="8"/>
  <c r="M872" i="8"/>
  <c r="N872" i="8" s="1"/>
  <c r="Q872" i="8"/>
  <c r="R872" i="8" s="1"/>
  <c r="T802" i="8"/>
  <c r="P801" i="8"/>
  <c r="Y803" i="8" l="1"/>
  <c r="S804" i="8"/>
  <c r="AC875" i="8"/>
  <c r="O872" i="8"/>
  <c r="T803" i="8"/>
  <c r="M873" i="8"/>
  <c r="N873" i="8" s="1"/>
  <c r="Q873" i="8"/>
  <c r="R873" i="8" s="1"/>
  <c r="E876" i="8"/>
  <c r="H875" i="8"/>
  <c r="P802" i="8"/>
  <c r="J874" i="8"/>
  <c r="I874" i="8"/>
  <c r="L874" i="8"/>
  <c r="K874" i="8"/>
  <c r="Y804" i="8" l="1"/>
  <c r="S805" i="8"/>
  <c r="AC876" i="8"/>
  <c r="O873" i="8"/>
  <c r="H876" i="8"/>
  <c r="E877" i="8"/>
  <c r="I875" i="8"/>
  <c r="L875" i="8"/>
  <c r="J875" i="8"/>
  <c r="K875" i="8"/>
  <c r="M874" i="8"/>
  <c r="N874" i="8" s="1"/>
  <c r="Q874" i="8"/>
  <c r="R874" i="8" s="1"/>
  <c r="P804" i="8"/>
  <c r="P803" i="8"/>
  <c r="Y805" i="8" l="1"/>
  <c r="S806" i="8"/>
  <c r="AC877" i="8"/>
  <c r="O874" i="8"/>
  <c r="M875" i="8"/>
  <c r="N875" i="8" s="1"/>
  <c r="Q875" i="8"/>
  <c r="R875" i="8" s="1"/>
  <c r="P805" i="8"/>
  <c r="H877" i="8"/>
  <c r="E878" i="8"/>
  <c r="T804" i="8"/>
  <c r="L876" i="8"/>
  <c r="K876" i="8"/>
  <c r="I876" i="8"/>
  <c r="J876" i="8"/>
  <c r="Y806" i="8" l="1"/>
  <c r="S807" i="8"/>
  <c r="AC878" i="8"/>
  <c r="O875" i="8"/>
  <c r="K877" i="8"/>
  <c r="J877" i="8"/>
  <c r="I877" i="8"/>
  <c r="L877" i="8"/>
  <c r="E879" i="8"/>
  <c r="H878" i="8"/>
  <c r="Q876" i="8"/>
  <c r="R876" i="8" s="1"/>
  <c r="M876" i="8"/>
  <c r="N876" i="8" s="1"/>
  <c r="T806" i="8"/>
  <c r="T805" i="8"/>
  <c r="Y807" i="8" l="1"/>
  <c r="S808" i="8"/>
  <c r="AC879" i="8"/>
  <c r="O876" i="8"/>
  <c r="H879" i="8"/>
  <c r="E880" i="8"/>
  <c r="P807" i="8"/>
  <c r="P806" i="8"/>
  <c r="J878" i="8"/>
  <c r="I878" i="8"/>
  <c r="K878" i="8"/>
  <c r="L878" i="8"/>
  <c r="T807" i="8"/>
  <c r="Q877" i="8"/>
  <c r="R877" i="8" s="1"/>
  <c r="M877" i="8"/>
  <c r="N877" i="8" s="1"/>
  <c r="Y808" i="8" l="1"/>
  <c r="S809" i="8"/>
  <c r="AC880" i="8"/>
  <c r="O877" i="8"/>
  <c r="Q878" i="8"/>
  <c r="R878" i="8" s="1"/>
  <c r="M878" i="8"/>
  <c r="N878" i="8" s="1"/>
  <c r="P808" i="8"/>
  <c r="H880" i="8"/>
  <c r="E881" i="8"/>
  <c r="T808" i="8"/>
  <c r="I879" i="8"/>
  <c r="K879" i="8"/>
  <c r="L879" i="8"/>
  <c r="J879" i="8"/>
  <c r="Y809" i="8" l="1"/>
  <c r="S810" i="8"/>
  <c r="AC881" i="8"/>
  <c r="O878" i="8"/>
  <c r="K880" i="8"/>
  <c r="L880" i="8"/>
  <c r="I880" i="8"/>
  <c r="J880" i="8"/>
  <c r="Q879" i="8"/>
  <c r="R879" i="8" s="1"/>
  <c r="M879" i="8"/>
  <c r="N879" i="8" s="1"/>
  <c r="E882" i="8"/>
  <c r="H881" i="8"/>
  <c r="P809" i="8"/>
  <c r="T809" i="8"/>
  <c r="Y810" i="8" l="1"/>
  <c r="S811" i="8"/>
  <c r="AC882" i="8"/>
  <c r="O879" i="8"/>
  <c r="E883" i="8"/>
  <c r="H882" i="8"/>
  <c r="L881" i="8"/>
  <c r="I881" i="8"/>
  <c r="J881" i="8"/>
  <c r="K881" i="8"/>
  <c r="M880" i="8"/>
  <c r="N880" i="8" s="1"/>
  <c r="Q880" i="8"/>
  <c r="R880" i="8" s="1"/>
  <c r="Y811" i="8" l="1"/>
  <c r="S812" i="8"/>
  <c r="AC883" i="8"/>
  <c r="O880" i="8"/>
  <c r="T811" i="8"/>
  <c r="T810" i="8"/>
  <c r="P810" i="8"/>
  <c r="Q881" i="8"/>
  <c r="R881" i="8" s="1"/>
  <c r="M881" i="8"/>
  <c r="N881" i="8" s="1"/>
  <c r="K882" i="8"/>
  <c r="L882" i="8"/>
  <c r="I882" i="8"/>
  <c r="J882" i="8"/>
  <c r="E884" i="8"/>
  <c r="H883" i="8"/>
  <c r="Y812" i="8" l="1"/>
  <c r="S813" i="8"/>
  <c r="AC884" i="8"/>
  <c r="O881" i="8"/>
  <c r="M882" i="8"/>
  <c r="N882" i="8" s="1"/>
  <c r="Q882" i="8"/>
  <c r="R882" i="8" s="1"/>
  <c r="P812" i="8"/>
  <c r="P811" i="8"/>
  <c r="J883" i="8"/>
  <c r="K883" i="8"/>
  <c r="L883" i="8"/>
  <c r="I883" i="8"/>
  <c r="H884" i="8"/>
  <c r="E885" i="8"/>
  <c r="Y813" i="8" l="1"/>
  <c r="S814" i="8"/>
  <c r="AC885" i="8"/>
  <c r="O882" i="8"/>
  <c r="T813" i="8"/>
  <c r="P813" i="8"/>
  <c r="Q883" i="8"/>
  <c r="R883" i="8" s="1"/>
  <c r="M883" i="8"/>
  <c r="N883" i="8" s="1"/>
  <c r="T812" i="8"/>
  <c r="H885" i="8"/>
  <c r="E886" i="8"/>
  <c r="L884" i="8"/>
  <c r="K884" i="8"/>
  <c r="J884" i="8"/>
  <c r="I884" i="8"/>
  <c r="Y814" i="8" l="1"/>
  <c r="S815" i="8"/>
  <c r="AC886" i="8"/>
  <c r="O883" i="8"/>
  <c r="E887" i="8"/>
  <c r="H886" i="8"/>
  <c r="K885" i="8"/>
  <c r="L885" i="8"/>
  <c r="I885" i="8"/>
  <c r="J885" i="8"/>
  <c r="M884" i="8"/>
  <c r="N884" i="8" s="1"/>
  <c r="Q884" i="8"/>
  <c r="R884" i="8" s="1"/>
  <c r="Y815" i="8" l="1"/>
  <c r="S816" i="8"/>
  <c r="AC887" i="8"/>
  <c r="O884" i="8"/>
  <c r="Q885" i="8"/>
  <c r="R885" i="8" s="1"/>
  <c r="M885" i="8"/>
  <c r="N885" i="8" s="1"/>
  <c r="T815" i="8"/>
  <c r="T814" i="8"/>
  <c r="J886" i="8"/>
  <c r="K886" i="8"/>
  <c r="L886" i="8"/>
  <c r="I886" i="8"/>
  <c r="E888" i="8"/>
  <c r="H887" i="8"/>
  <c r="P815" i="8"/>
  <c r="P814" i="8"/>
  <c r="Y816" i="8" l="1"/>
  <c r="S817" i="8"/>
  <c r="AC888" i="8"/>
  <c r="O885" i="8"/>
  <c r="H888" i="8"/>
  <c r="E889" i="8"/>
  <c r="I887" i="8"/>
  <c r="J887" i="8"/>
  <c r="L887" i="8"/>
  <c r="K887" i="8"/>
  <c r="Q886" i="8"/>
  <c r="R886" i="8" s="1"/>
  <c r="M886" i="8"/>
  <c r="N886" i="8" s="1"/>
  <c r="T816" i="8"/>
  <c r="P816" i="8"/>
  <c r="Y817" i="8" l="1"/>
  <c r="S818" i="8"/>
  <c r="AC889" i="8"/>
  <c r="O886" i="8"/>
  <c r="Q887" i="8"/>
  <c r="R887" i="8" s="1"/>
  <c r="M887" i="8"/>
  <c r="N887" i="8" s="1"/>
  <c r="E890" i="8"/>
  <c r="H889" i="8"/>
  <c r="P817" i="8"/>
  <c r="K888" i="8"/>
  <c r="L888" i="8"/>
  <c r="I888" i="8"/>
  <c r="J888" i="8"/>
  <c r="Y818" i="8" l="1"/>
  <c r="S819" i="8"/>
  <c r="AC890" i="8"/>
  <c r="O887" i="8"/>
  <c r="K889" i="8"/>
  <c r="I889" i="8"/>
  <c r="L889" i="8"/>
  <c r="J889" i="8"/>
  <c r="E891" i="8"/>
  <c r="H890" i="8"/>
  <c r="Q888" i="8"/>
  <c r="R888" i="8" s="1"/>
  <c r="M888" i="8"/>
  <c r="N888" i="8" s="1"/>
  <c r="T818" i="8"/>
  <c r="T817" i="8"/>
  <c r="Y819" i="8" l="1"/>
  <c r="S820" i="8"/>
  <c r="AC891" i="8"/>
  <c r="O888" i="8"/>
  <c r="P819" i="8"/>
  <c r="P818" i="8"/>
  <c r="J890" i="8"/>
  <c r="L890" i="8"/>
  <c r="I890" i="8"/>
  <c r="K890" i="8"/>
  <c r="H891" i="8"/>
  <c r="E892" i="8"/>
  <c r="Q889" i="8"/>
  <c r="R889" i="8" s="1"/>
  <c r="M889" i="8"/>
  <c r="N889" i="8" s="1"/>
  <c r="Y820" i="8" l="1"/>
  <c r="S821" i="8"/>
  <c r="AC892" i="8"/>
  <c r="O889" i="8"/>
  <c r="H892" i="8"/>
  <c r="E893" i="8"/>
  <c r="I891" i="8"/>
  <c r="K891" i="8"/>
  <c r="L891" i="8"/>
  <c r="J891" i="8"/>
  <c r="M890" i="8"/>
  <c r="N890" i="8" s="1"/>
  <c r="Q890" i="8"/>
  <c r="R890" i="8" s="1"/>
  <c r="T819" i="8"/>
  <c r="Y821" i="8" l="1"/>
  <c r="S822" i="8"/>
  <c r="AC893" i="8"/>
  <c r="O890" i="8"/>
  <c r="P820" i="8"/>
  <c r="T821" i="8"/>
  <c r="Q891" i="8"/>
  <c r="R891" i="8" s="1"/>
  <c r="M891" i="8"/>
  <c r="N891" i="8" s="1"/>
  <c r="E894" i="8"/>
  <c r="H893" i="8"/>
  <c r="T820" i="8"/>
  <c r="L892" i="8"/>
  <c r="K892" i="8"/>
  <c r="I892" i="8"/>
  <c r="J892" i="8"/>
  <c r="Y822" i="8" l="1"/>
  <c r="S823" i="8"/>
  <c r="AC894" i="8"/>
  <c r="O891" i="8"/>
  <c r="M892" i="8"/>
  <c r="N892" i="8" s="1"/>
  <c r="Q892" i="8"/>
  <c r="R892" i="8" s="1"/>
  <c r="T822" i="8"/>
  <c r="H894" i="8"/>
  <c r="E895" i="8"/>
  <c r="P822" i="8"/>
  <c r="L893" i="8"/>
  <c r="J893" i="8"/>
  <c r="K893" i="8"/>
  <c r="I893" i="8"/>
  <c r="P821" i="8"/>
  <c r="Y823" i="8" l="1"/>
  <c r="S824" i="8"/>
  <c r="AC895" i="8"/>
  <c r="O892" i="8"/>
  <c r="H895" i="8"/>
  <c r="E896" i="8"/>
  <c r="J894" i="8"/>
  <c r="L894" i="8"/>
  <c r="I894" i="8"/>
  <c r="K894" i="8"/>
  <c r="T823" i="8"/>
  <c r="P823" i="8"/>
  <c r="Q893" i="8"/>
  <c r="R893" i="8" s="1"/>
  <c r="M893" i="8"/>
  <c r="N893" i="8" s="1"/>
  <c r="Y824" i="8" l="1"/>
  <c r="S825" i="8"/>
  <c r="AC896" i="8"/>
  <c r="O893" i="8"/>
  <c r="Q894" i="8"/>
  <c r="R894" i="8" s="1"/>
  <c r="M894" i="8"/>
  <c r="N894" i="8" s="1"/>
  <c r="P824" i="8"/>
  <c r="H896" i="8"/>
  <c r="E897" i="8"/>
  <c r="J895" i="8"/>
  <c r="I895" i="8"/>
  <c r="K895" i="8"/>
  <c r="L895" i="8"/>
  <c r="Y825" i="8" l="1"/>
  <c r="S826" i="8"/>
  <c r="AC897" i="8"/>
  <c r="O894" i="8"/>
  <c r="I896" i="8"/>
  <c r="L896" i="8"/>
  <c r="K896" i="8"/>
  <c r="J896" i="8"/>
  <c r="H897" i="8"/>
  <c r="E898" i="8"/>
  <c r="T825" i="8"/>
  <c r="M895" i="8"/>
  <c r="N895" i="8" s="1"/>
  <c r="Q895" i="8"/>
  <c r="R895" i="8" s="1"/>
  <c r="T824" i="8"/>
  <c r="Y826" i="8" l="1"/>
  <c r="S827" i="8"/>
  <c r="AC898" i="8"/>
  <c r="O895" i="8"/>
  <c r="P825" i="8"/>
  <c r="E899" i="8"/>
  <c r="H898" i="8"/>
  <c r="L897" i="8"/>
  <c r="K897" i="8"/>
  <c r="J897" i="8"/>
  <c r="I897" i="8"/>
  <c r="T826" i="8"/>
  <c r="M896" i="8"/>
  <c r="N896" i="8" s="1"/>
  <c r="Q896" i="8"/>
  <c r="R896" i="8" s="1"/>
  <c r="Y827" i="8" l="1"/>
  <c r="S828" i="8"/>
  <c r="AC899" i="8"/>
  <c r="O896" i="8"/>
  <c r="L898" i="8"/>
  <c r="K898" i="8"/>
  <c r="J898" i="8"/>
  <c r="I898" i="8"/>
  <c r="M897" i="8"/>
  <c r="N897" i="8" s="1"/>
  <c r="Q897" i="8"/>
  <c r="R897" i="8" s="1"/>
  <c r="E900" i="8"/>
  <c r="H899" i="8"/>
  <c r="P827" i="8"/>
  <c r="P826" i="8"/>
  <c r="Y828" i="8" l="1"/>
  <c r="S829" i="8"/>
  <c r="AC900" i="8"/>
  <c r="O897" i="8"/>
  <c r="K899" i="8"/>
  <c r="J899" i="8"/>
  <c r="I899" i="8"/>
  <c r="L899" i="8"/>
  <c r="H900" i="8"/>
  <c r="E901" i="8"/>
  <c r="P828" i="8"/>
  <c r="T828" i="8"/>
  <c r="M898" i="8"/>
  <c r="N898" i="8" s="1"/>
  <c r="Q898" i="8"/>
  <c r="R898" i="8" s="1"/>
  <c r="T827" i="8"/>
  <c r="Y829" i="8" l="1"/>
  <c r="S830" i="8"/>
  <c r="AC901" i="8"/>
  <c r="O898" i="8"/>
  <c r="H901" i="8"/>
  <c r="E902" i="8"/>
  <c r="J900" i="8"/>
  <c r="I900" i="8"/>
  <c r="L900" i="8"/>
  <c r="K900" i="8"/>
  <c r="T829" i="8"/>
  <c r="M899" i="8"/>
  <c r="N899" i="8" s="1"/>
  <c r="Q899" i="8"/>
  <c r="R899" i="8" s="1"/>
  <c r="Y830" i="8" l="1"/>
  <c r="S831" i="8"/>
  <c r="AC902" i="8"/>
  <c r="O899" i="8"/>
  <c r="T830" i="8"/>
  <c r="Q900" i="8"/>
  <c r="R900" i="8" s="1"/>
  <c r="M900" i="8"/>
  <c r="N900" i="8" s="1"/>
  <c r="H902" i="8"/>
  <c r="E903" i="8"/>
  <c r="I901" i="8"/>
  <c r="L901" i="8"/>
  <c r="K901" i="8"/>
  <c r="J901" i="8"/>
  <c r="P830" i="8"/>
  <c r="P829" i="8"/>
  <c r="Y831" i="8" l="1"/>
  <c r="S832" i="8"/>
  <c r="AC903" i="8"/>
  <c r="O900" i="8"/>
  <c r="M901" i="8"/>
  <c r="N901" i="8" s="1"/>
  <c r="Q901" i="8"/>
  <c r="R901" i="8" s="1"/>
  <c r="E904" i="8"/>
  <c r="H903" i="8"/>
  <c r="P831" i="8"/>
  <c r="J902" i="8"/>
  <c r="I902" i="8"/>
  <c r="L902" i="8"/>
  <c r="K902" i="8"/>
  <c r="Y832" i="8" l="1"/>
  <c r="S833" i="8"/>
  <c r="AC904" i="8"/>
  <c r="O901" i="8"/>
  <c r="K903" i="8"/>
  <c r="J903" i="8"/>
  <c r="L903" i="8"/>
  <c r="I903" i="8"/>
  <c r="E905" i="8"/>
  <c r="H904" i="8"/>
  <c r="Q902" i="8"/>
  <c r="R902" i="8" s="1"/>
  <c r="M902" i="8"/>
  <c r="N902" i="8" s="1"/>
  <c r="T831" i="8"/>
  <c r="Y833" i="8" l="1"/>
  <c r="S834" i="8"/>
  <c r="AC905" i="8"/>
  <c r="O902" i="8"/>
  <c r="L904" i="8"/>
  <c r="I904" i="8"/>
  <c r="J904" i="8"/>
  <c r="K904" i="8"/>
  <c r="Q903" i="8"/>
  <c r="R903" i="8" s="1"/>
  <c r="M903" i="8"/>
  <c r="N903" i="8" s="1"/>
  <c r="H905" i="8"/>
  <c r="E906" i="8"/>
  <c r="T833" i="8"/>
  <c r="T832" i="8"/>
  <c r="P832" i="8"/>
  <c r="Y834" i="8" l="1"/>
  <c r="S835" i="8"/>
  <c r="AC906" i="8"/>
  <c r="O903" i="8"/>
  <c r="E907" i="8"/>
  <c r="H906" i="8"/>
  <c r="L905" i="8"/>
  <c r="J905" i="8"/>
  <c r="K905" i="8"/>
  <c r="I905" i="8"/>
  <c r="P833" i="8"/>
  <c r="M904" i="8"/>
  <c r="N904" i="8" s="1"/>
  <c r="Q904" i="8"/>
  <c r="R904" i="8" s="1"/>
  <c r="Y835" i="8" l="1"/>
  <c r="S836" i="8"/>
  <c r="AC907" i="8"/>
  <c r="O904" i="8"/>
  <c r="P834" i="8"/>
  <c r="Q905" i="8"/>
  <c r="R905" i="8" s="1"/>
  <c r="M905" i="8"/>
  <c r="N905" i="8" s="1"/>
  <c r="T835" i="8"/>
  <c r="T834" i="8"/>
  <c r="K906" i="8"/>
  <c r="I906" i="8"/>
  <c r="L906" i="8"/>
  <c r="J906" i="8"/>
  <c r="E908" i="8"/>
  <c r="H907" i="8"/>
  <c r="Y836" i="8" l="1"/>
  <c r="S837" i="8"/>
  <c r="AC908" i="8"/>
  <c r="O905" i="8"/>
  <c r="T836" i="8"/>
  <c r="J907" i="8"/>
  <c r="I907" i="8"/>
  <c r="K907" i="8"/>
  <c r="L907" i="8"/>
  <c r="H908" i="8"/>
  <c r="E909" i="8"/>
  <c r="M906" i="8"/>
  <c r="N906" i="8" s="1"/>
  <c r="Q906" i="8"/>
  <c r="R906" i="8" s="1"/>
  <c r="P835" i="8"/>
  <c r="Y837" i="8" l="1"/>
  <c r="S838" i="8"/>
  <c r="AC909" i="8"/>
  <c r="O906" i="8"/>
  <c r="I908" i="8"/>
  <c r="L908" i="8"/>
  <c r="J908" i="8"/>
  <c r="K908" i="8"/>
  <c r="H909" i="8"/>
  <c r="E910" i="8"/>
  <c r="M907" i="8"/>
  <c r="N907" i="8" s="1"/>
  <c r="Q907" i="8"/>
  <c r="R907" i="8" s="1"/>
  <c r="P836" i="8"/>
  <c r="T837" i="8"/>
  <c r="Y838" i="8" l="1"/>
  <c r="S839" i="8"/>
  <c r="AC910" i="8"/>
  <c r="O907" i="8"/>
  <c r="P838" i="8"/>
  <c r="P837" i="8"/>
  <c r="E911" i="8"/>
  <c r="H910" i="8"/>
  <c r="L909" i="8"/>
  <c r="I909" i="8"/>
  <c r="K909" i="8"/>
  <c r="J909" i="8"/>
  <c r="Q908" i="8"/>
  <c r="R908" i="8" s="1"/>
  <c r="M908" i="8"/>
  <c r="N908" i="8" s="1"/>
  <c r="Y839" i="8" l="1"/>
  <c r="S840" i="8"/>
  <c r="AC911" i="8"/>
  <c r="O908" i="8"/>
  <c r="T838" i="8"/>
  <c r="M909" i="8"/>
  <c r="N909" i="8" s="1"/>
  <c r="Q909" i="8"/>
  <c r="R909" i="8" s="1"/>
  <c r="L910" i="8"/>
  <c r="K910" i="8"/>
  <c r="J910" i="8"/>
  <c r="I910" i="8"/>
  <c r="E912" i="8"/>
  <c r="H911" i="8"/>
  <c r="Y840" i="8" l="1"/>
  <c r="S841" i="8"/>
  <c r="AC912" i="8"/>
  <c r="O909" i="8"/>
  <c r="K911" i="8"/>
  <c r="J911" i="8"/>
  <c r="I911" i="8"/>
  <c r="L911" i="8"/>
  <c r="M910" i="8"/>
  <c r="N910" i="8" s="1"/>
  <c r="Q910" i="8"/>
  <c r="R910" i="8" s="1"/>
  <c r="E913" i="8"/>
  <c r="H913" i="8" s="1"/>
  <c r="H912" i="8"/>
  <c r="P840" i="8"/>
  <c r="P839" i="8"/>
  <c r="T840" i="8"/>
  <c r="T839" i="8"/>
  <c r="Y841" i="8" l="1"/>
  <c r="S842" i="8"/>
  <c r="AC913" i="8"/>
  <c r="O910" i="8"/>
  <c r="L913" i="8"/>
  <c r="I913" i="8"/>
  <c r="J913" i="8"/>
  <c r="K913" i="8"/>
  <c r="J912" i="8"/>
  <c r="I912" i="8"/>
  <c r="K912" i="8"/>
  <c r="L912" i="8"/>
  <c r="Q911" i="8"/>
  <c r="R911" i="8" s="1"/>
  <c r="M911" i="8"/>
  <c r="N911" i="8" s="1"/>
  <c r="Y842" i="8" l="1"/>
  <c r="S843" i="8"/>
  <c r="O911" i="8"/>
  <c r="P841" i="8"/>
  <c r="T842" i="8"/>
  <c r="Q912" i="8"/>
  <c r="R912" i="8" s="1"/>
  <c r="M912" i="8"/>
  <c r="N912" i="8" s="1"/>
  <c r="T841" i="8"/>
  <c r="M913" i="8"/>
  <c r="N913" i="8" s="1"/>
  <c r="Q913" i="8"/>
  <c r="R913" i="8" s="1"/>
  <c r="Y843" i="8" l="1"/>
  <c r="S844" i="8"/>
  <c r="O912" i="8"/>
  <c r="O913" i="8" s="1"/>
  <c r="P843" i="8"/>
  <c r="P842" i="8"/>
  <c r="Y844" i="8" l="1"/>
  <c r="S845" i="8"/>
  <c r="T843" i="8"/>
  <c r="Y845" i="8" l="1"/>
  <c r="S846" i="8"/>
  <c r="T845" i="8"/>
  <c r="T844" i="8"/>
  <c r="P845" i="8"/>
  <c r="P844" i="8"/>
  <c r="Y846" i="8" l="1"/>
  <c r="S847" i="8"/>
  <c r="P846" i="8"/>
  <c r="T846" i="8"/>
  <c r="Y847" i="8" l="1"/>
  <c r="S848" i="8"/>
  <c r="Y848" i="8" l="1"/>
  <c r="S849" i="8"/>
  <c r="P848" i="8"/>
  <c r="P847" i="8"/>
  <c r="T848" i="8"/>
  <c r="T847" i="8"/>
  <c r="Y849" i="8" l="1"/>
  <c r="S850" i="8"/>
  <c r="Y850" i="8" l="1"/>
  <c r="S851" i="8"/>
  <c r="P850" i="8"/>
  <c r="P849" i="8"/>
  <c r="T849" i="8"/>
  <c r="Y851" i="8" l="1"/>
  <c r="S852" i="8"/>
  <c r="T851" i="8"/>
  <c r="T850" i="8"/>
  <c r="Y852" i="8" l="1"/>
  <c r="S853" i="8"/>
  <c r="P852" i="8"/>
  <c r="P851" i="8"/>
  <c r="Y853" i="8" l="1"/>
  <c r="S854" i="8"/>
  <c r="T853" i="8"/>
  <c r="T852" i="8"/>
  <c r="P853" i="8"/>
  <c r="Y854" i="8" l="1"/>
  <c r="S855" i="8"/>
  <c r="AE12" i="8"/>
  <c r="AE24" i="8"/>
  <c r="AE36" i="8"/>
  <c r="AE48" i="8"/>
  <c r="AE60" i="8"/>
  <c r="AE72" i="8"/>
  <c r="AE84" i="8"/>
  <c r="AE96" i="8"/>
  <c r="AE108" i="8"/>
  <c r="AE13" i="8"/>
  <c r="AE25" i="8"/>
  <c r="AE37" i="8"/>
  <c r="AE49" i="8"/>
  <c r="AE61" i="8"/>
  <c r="AE73" i="8"/>
  <c r="AE85" i="8"/>
  <c r="AE97" i="8"/>
  <c r="AE109" i="8"/>
  <c r="AE14" i="8"/>
  <c r="AE26" i="8"/>
  <c r="AE38" i="8"/>
  <c r="AE50" i="8"/>
  <c r="AE62" i="8"/>
  <c r="AE74" i="8"/>
  <c r="AE86" i="8"/>
  <c r="AE98" i="8"/>
  <c r="AE110" i="8"/>
  <c r="AE15" i="8"/>
  <c r="AE27" i="8"/>
  <c r="AE39" i="8"/>
  <c r="AE51" i="8"/>
  <c r="AE63" i="8"/>
  <c r="AE75" i="8"/>
  <c r="AE87" i="8"/>
  <c r="AE99" i="8"/>
  <c r="AE111" i="8"/>
  <c r="AE16" i="8"/>
  <c r="AE28" i="8"/>
  <c r="AE40" i="8"/>
  <c r="AE52" i="8"/>
  <c r="AE64" i="8"/>
  <c r="AE76" i="8"/>
  <c r="AE88" i="8"/>
  <c r="AE100" i="8"/>
  <c r="AE112" i="8"/>
  <c r="AE8" i="8"/>
  <c r="AE30" i="8"/>
  <c r="AE47" i="8"/>
  <c r="AE69" i="8"/>
  <c r="AE91" i="8"/>
  <c r="AE113" i="8"/>
  <c r="AE125" i="8"/>
  <c r="AE137" i="8"/>
  <c r="AE149" i="8"/>
  <c r="AE161" i="8"/>
  <c r="AE173" i="8"/>
  <c r="AE185" i="8"/>
  <c r="AE197" i="8"/>
  <c r="AE209" i="8"/>
  <c r="AE221" i="8"/>
  <c r="AE233" i="8"/>
  <c r="AE245" i="8"/>
  <c r="AE257" i="8"/>
  <c r="AE269" i="8"/>
  <c r="AE281" i="8"/>
  <c r="AE293" i="8"/>
  <c r="AE305" i="8"/>
  <c r="AE317" i="8"/>
  <c r="AE329" i="8"/>
  <c r="AE341" i="8"/>
  <c r="AE353" i="8"/>
  <c r="AE365" i="8"/>
  <c r="AE377" i="8"/>
  <c r="AE389" i="8"/>
  <c r="AE401" i="8"/>
  <c r="AE413" i="8"/>
  <c r="AE425" i="8"/>
  <c r="AE437" i="8"/>
  <c r="AE449" i="8"/>
  <c r="AE461" i="8"/>
  <c r="AE473" i="8"/>
  <c r="AE485" i="8"/>
  <c r="AE497" i="8"/>
  <c r="AE509" i="8"/>
  <c r="AE521" i="8"/>
  <c r="AE533" i="8"/>
  <c r="AE545" i="8"/>
  <c r="AE557" i="8"/>
  <c r="AE569" i="8"/>
  <c r="AE581" i="8"/>
  <c r="AE593" i="8"/>
  <c r="AE605" i="8"/>
  <c r="AE617" i="8"/>
  <c r="AE629" i="8"/>
  <c r="AE641" i="8"/>
  <c r="AE653" i="8"/>
  <c r="AE665" i="8"/>
  <c r="AE677" i="8"/>
  <c r="AE689" i="8"/>
  <c r="AE701" i="8"/>
  <c r="AE713" i="8"/>
  <c r="AE725" i="8"/>
  <c r="AE737" i="8"/>
  <c r="AE749" i="8"/>
  <c r="AE761" i="8"/>
  <c r="AE773" i="8"/>
  <c r="AE785" i="8"/>
  <c r="AE797" i="8"/>
  <c r="AE809" i="8"/>
  <c r="AE821" i="8"/>
  <c r="AE833" i="8"/>
  <c r="AE845" i="8"/>
  <c r="AE9" i="8"/>
  <c r="AE31" i="8"/>
  <c r="AE53" i="8"/>
  <c r="AE70" i="8"/>
  <c r="AE92" i="8"/>
  <c r="AE114" i="8"/>
  <c r="AE126" i="8"/>
  <c r="AE138" i="8"/>
  <c r="AE150" i="8"/>
  <c r="AE162" i="8"/>
  <c r="AE174" i="8"/>
  <c r="AE186" i="8"/>
  <c r="AE198" i="8"/>
  <c r="AE210" i="8"/>
  <c r="AE222" i="8"/>
  <c r="AE234" i="8"/>
  <c r="AE246" i="8"/>
  <c r="AE258" i="8"/>
  <c r="AE270" i="8"/>
  <c r="AE282" i="8"/>
  <c r="AE294" i="8"/>
  <c r="AE306" i="8"/>
  <c r="AE318" i="8"/>
  <c r="AE330" i="8"/>
  <c r="AE342" i="8"/>
  <c r="AE354" i="8"/>
  <c r="AE366" i="8"/>
  <c r="AE378" i="8"/>
  <c r="AE390" i="8"/>
  <c r="AE402" i="8"/>
  <c r="AE414" i="8"/>
  <c r="AE426" i="8"/>
  <c r="AE438" i="8"/>
  <c r="AE450" i="8"/>
  <c r="AE462" i="8"/>
  <c r="AE474" i="8"/>
  <c r="AE486" i="8"/>
  <c r="AE498" i="8"/>
  <c r="AE510" i="8"/>
  <c r="AE522" i="8"/>
  <c r="AE534" i="8"/>
  <c r="AE546" i="8"/>
  <c r="AE558" i="8"/>
  <c r="AE570" i="8"/>
  <c r="AE582" i="8"/>
  <c r="AE594" i="8"/>
  <c r="AE606" i="8"/>
  <c r="AE618" i="8"/>
  <c r="AE630" i="8"/>
  <c r="AE642" i="8"/>
  <c r="AE654" i="8"/>
  <c r="AE666" i="8"/>
  <c r="AE678" i="8"/>
  <c r="AE690" i="8"/>
  <c r="AE702" i="8"/>
  <c r="AE714" i="8"/>
  <c r="AE726" i="8"/>
  <c r="AE738" i="8"/>
  <c r="AE750" i="8"/>
  <c r="AE762" i="8"/>
  <c r="AE774" i="8"/>
  <c r="AE786" i="8"/>
  <c r="AE798" i="8"/>
  <c r="AE810" i="8"/>
  <c r="AE822" i="8"/>
  <c r="AE834" i="8"/>
  <c r="AE846" i="8"/>
  <c r="AE11" i="8"/>
  <c r="AE33" i="8"/>
  <c r="AE55" i="8"/>
  <c r="AE77" i="8"/>
  <c r="AE94" i="8"/>
  <c r="AE116" i="8"/>
  <c r="AE128" i="8"/>
  <c r="AE140" i="8"/>
  <c r="AE152" i="8"/>
  <c r="AE164" i="8"/>
  <c r="AE176" i="8"/>
  <c r="AE188" i="8"/>
  <c r="AE200" i="8"/>
  <c r="AE212" i="8"/>
  <c r="AE224" i="8"/>
  <c r="AE236" i="8"/>
  <c r="AE248" i="8"/>
  <c r="AE260" i="8"/>
  <c r="AE272" i="8"/>
  <c r="AE284" i="8"/>
  <c r="AE296" i="8"/>
  <c r="AE308" i="8"/>
  <c r="AE320" i="8"/>
  <c r="AE332" i="8"/>
  <c r="AE344" i="8"/>
  <c r="AE356" i="8"/>
  <c r="AE368" i="8"/>
  <c r="AE380" i="8"/>
  <c r="AE392" i="8"/>
  <c r="AE404" i="8"/>
  <c r="AE416" i="8"/>
  <c r="AE428" i="8"/>
  <c r="AE440" i="8"/>
  <c r="AE452" i="8"/>
  <c r="AE464" i="8"/>
  <c r="AE476" i="8"/>
  <c r="AE488" i="8"/>
  <c r="AE500" i="8"/>
  <c r="AE512" i="8"/>
  <c r="AE524" i="8"/>
  <c r="AE536" i="8"/>
  <c r="AE548" i="8"/>
  <c r="AE560" i="8"/>
  <c r="AE572" i="8"/>
  <c r="AE584" i="8"/>
  <c r="AE596" i="8"/>
  <c r="AE608" i="8"/>
  <c r="AE620" i="8"/>
  <c r="AE632" i="8"/>
  <c r="AE644" i="8"/>
  <c r="AE656" i="8"/>
  <c r="AE668" i="8"/>
  <c r="AE680" i="8"/>
  <c r="AE692" i="8"/>
  <c r="AE704" i="8"/>
  <c r="AE716" i="8"/>
  <c r="AE728" i="8"/>
  <c r="AE740" i="8"/>
  <c r="AE752" i="8"/>
  <c r="AE764" i="8"/>
  <c r="AE776" i="8"/>
  <c r="AE788" i="8"/>
  <c r="AE800" i="8"/>
  <c r="AE812" i="8"/>
  <c r="AE824" i="8"/>
  <c r="AE836" i="8"/>
  <c r="AE848" i="8"/>
  <c r="AE17" i="8"/>
  <c r="AE34" i="8"/>
  <c r="AE56" i="8"/>
  <c r="AE78" i="8"/>
  <c r="AE95" i="8"/>
  <c r="AE117" i="8"/>
  <c r="AE129" i="8"/>
  <c r="AE141" i="8"/>
  <c r="AE153" i="8"/>
  <c r="AE165" i="8"/>
  <c r="AE177" i="8"/>
  <c r="AE189" i="8"/>
  <c r="AE201" i="8"/>
  <c r="AE213" i="8"/>
  <c r="AE225" i="8"/>
  <c r="AE237" i="8"/>
  <c r="AE249" i="8"/>
  <c r="AE261" i="8"/>
  <c r="AE273" i="8"/>
  <c r="AE285" i="8"/>
  <c r="AE297" i="8"/>
  <c r="AE309" i="8"/>
  <c r="AE321" i="8"/>
  <c r="AE333" i="8"/>
  <c r="AE345" i="8"/>
  <c r="AE357" i="8"/>
  <c r="AE369" i="8"/>
  <c r="AE381" i="8"/>
  <c r="AE393" i="8"/>
  <c r="AE405" i="8"/>
  <c r="AE417" i="8"/>
  <c r="AE429" i="8"/>
  <c r="AE441" i="8"/>
  <c r="AE453" i="8"/>
  <c r="AE465" i="8"/>
  <c r="AE477" i="8"/>
  <c r="AE489" i="8"/>
  <c r="AE501" i="8"/>
  <c r="AE513" i="8"/>
  <c r="AE525" i="8"/>
  <c r="AE537" i="8"/>
  <c r="AE549" i="8"/>
  <c r="AE561" i="8"/>
  <c r="AE573" i="8"/>
  <c r="AE585" i="8"/>
  <c r="AE597" i="8"/>
  <c r="AE609" i="8"/>
  <c r="AE621" i="8"/>
  <c r="AE633" i="8"/>
  <c r="AE645" i="8"/>
  <c r="AE657" i="8"/>
  <c r="AE669" i="8"/>
  <c r="AE681" i="8"/>
  <c r="AE693" i="8"/>
  <c r="AE705" i="8"/>
  <c r="AE717" i="8"/>
  <c r="AE729" i="8"/>
  <c r="AE741" i="8"/>
  <c r="AE753" i="8"/>
  <c r="AE765" i="8"/>
  <c r="AE777" i="8"/>
  <c r="AE789" i="8"/>
  <c r="AE801" i="8"/>
  <c r="AE813" i="8"/>
  <c r="AE825" i="8"/>
  <c r="AE837" i="8"/>
  <c r="AE849" i="8"/>
  <c r="AE23" i="8"/>
  <c r="AE45" i="8"/>
  <c r="AE67" i="8"/>
  <c r="AE89" i="8"/>
  <c r="AE106" i="8"/>
  <c r="AE123" i="8"/>
  <c r="AE135" i="8"/>
  <c r="AE147" i="8"/>
  <c r="AE159" i="8"/>
  <c r="AE171" i="8"/>
  <c r="AE183" i="8"/>
  <c r="AE195" i="8"/>
  <c r="AE207" i="8"/>
  <c r="AE219" i="8"/>
  <c r="AE231" i="8"/>
  <c r="AE19" i="8"/>
  <c r="AE54" i="8"/>
  <c r="AE83" i="8"/>
  <c r="AE120" i="8"/>
  <c r="AE142" i="8"/>
  <c r="AE160" i="8"/>
  <c r="AE181" i="8"/>
  <c r="AE203" i="8"/>
  <c r="AE223" i="8"/>
  <c r="AE242" i="8"/>
  <c r="AE262" i="8"/>
  <c r="AE278" i="8"/>
  <c r="AE298" i="8"/>
  <c r="AE314" i="8"/>
  <c r="AE334" i="8"/>
  <c r="AE350" i="8"/>
  <c r="AE370" i="8"/>
  <c r="AE386" i="8"/>
  <c r="AE406" i="8"/>
  <c r="AE422" i="8"/>
  <c r="AE442" i="8"/>
  <c r="AE458" i="8"/>
  <c r="AE478" i="8"/>
  <c r="AE494" i="8"/>
  <c r="AE514" i="8"/>
  <c r="AE530" i="8"/>
  <c r="AE550" i="8"/>
  <c r="AE566" i="8"/>
  <c r="AE586" i="8"/>
  <c r="AE602" i="8"/>
  <c r="AE622" i="8"/>
  <c r="AE638" i="8"/>
  <c r="AE658" i="8"/>
  <c r="AE674" i="8"/>
  <c r="AE694" i="8"/>
  <c r="AE710" i="8"/>
  <c r="AE730" i="8"/>
  <c r="AE746" i="8"/>
  <c r="AE766" i="8"/>
  <c r="AE782" i="8"/>
  <c r="AE802" i="8"/>
  <c r="AE818" i="8"/>
  <c r="AE838" i="8"/>
  <c r="AE20" i="8"/>
  <c r="AE57" i="8"/>
  <c r="AE90" i="8"/>
  <c r="AE121" i="8"/>
  <c r="AE143" i="8"/>
  <c r="AE163" i="8"/>
  <c r="AE182" i="8"/>
  <c r="AE204" i="8"/>
  <c r="AE226" i="8"/>
  <c r="AE243" i="8"/>
  <c r="AE263" i="8"/>
  <c r="AE279" i="8"/>
  <c r="AE299" i="8"/>
  <c r="AE315" i="8"/>
  <c r="AE335" i="8"/>
  <c r="AE351" i="8"/>
  <c r="AE371" i="8"/>
  <c r="AE387" i="8"/>
  <c r="AE407" i="8"/>
  <c r="AE423" i="8"/>
  <c r="AE443" i="8"/>
  <c r="AE459" i="8"/>
  <c r="AE479" i="8"/>
  <c r="AE495" i="8"/>
  <c r="AE515" i="8"/>
  <c r="AE531" i="8"/>
  <c r="AE551" i="8"/>
  <c r="AE567" i="8"/>
  <c r="AE587" i="8"/>
  <c r="AE603" i="8"/>
  <c r="AE623" i="8"/>
  <c r="AE639" i="8"/>
  <c r="AE659" i="8"/>
  <c r="AE675" i="8"/>
  <c r="AE695" i="8"/>
  <c r="AE711" i="8"/>
  <c r="AE731" i="8"/>
  <c r="AE747" i="8"/>
  <c r="AE767" i="8"/>
  <c r="AE783" i="8"/>
  <c r="AE803" i="8"/>
  <c r="AE819" i="8"/>
  <c r="AE839" i="8"/>
  <c r="AE21" i="8"/>
  <c r="AE58" i="8"/>
  <c r="AE93" i="8"/>
  <c r="AE122" i="8"/>
  <c r="AE144" i="8"/>
  <c r="AE166" i="8"/>
  <c r="AE184" i="8"/>
  <c r="AE205" i="8"/>
  <c r="AE227" i="8"/>
  <c r="AE244" i="8"/>
  <c r="AE264" i="8"/>
  <c r="AE280" i="8"/>
  <c r="AE300" i="8"/>
  <c r="AE316" i="8"/>
  <c r="AE336" i="8"/>
  <c r="AE352" i="8"/>
  <c r="AE372" i="8"/>
  <c r="AE388" i="8"/>
  <c r="AE408" i="8"/>
  <c r="AE424" i="8"/>
  <c r="AE444" i="8"/>
  <c r="AE460" i="8"/>
  <c r="AE480" i="8"/>
  <c r="AE496" i="8"/>
  <c r="AE516" i="8"/>
  <c r="AE532" i="8"/>
  <c r="AE552" i="8"/>
  <c r="AE568" i="8"/>
  <c r="AE588" i="8"/>
  <c r="AE604" i="8"/>
  <c r="AE624" i="8"/>
  <c r="AE640" i="8"/>
  <c r="AE660" i="8"/>
  <c r="AE676" i="8"/>
  <c r="AE696" i="8"/>
  <c r="AE712" i="8"/>
  <c r="AE732" i="8"/>
  <c r="AE748" i="8"/>
  <c r="AE768" i="8"/>
  <c r="AE784" i="8"/>
  <c r="AE804" i="8"/>
  <c r="AE820" i="8"/>
  <c r="AE840" i="8"/>
  <c r="AE22" i="8"/>
  <c r="AE59" i="8"/>
  <c r="AE101" i="8"/>
  <c r="AE124" i="8"/>
  <c r="AE145" i="8"/>
  <c r="AE167" i="8"/>
  <c r="AE187" i="8"/>
  <c r="AE206" i="8"/>
  <c r="AE228" i="8"/>
  <c r="AE247" i="8"/>
  <c r="AE265" i="8"/>
  <c r="AE283" i="8"/>
  <c r="AE301" i="8"/>
  <c r="AE319" i="8"/>
  <c r="AE337" i="8"/>
  <c r="AE355" i="8"/>
  <c r="AE373" i="8"/>
  <c r="AE391" i="8"/>
  <c r="AE409" i="8"/>
  <c r="AE427" i="8"/>
  <c r="AE445" i="8"/>
  <c r="AE463" i="8"/>
  <c r="AE481" i="8"/>
  <c r="AE499" i="8"/>
  <c r="AE517" i="8"/>
  <c r="AE535" i="8"/>
  <c r="AE553" i="8"/>
  <c r="AE571" i="8"/>
  <c r="AE589" i="8"/>
  <c r="AE607" i="8"/>
  <c r="AE625" i="8"/>
  <c r="AE643" i="8"/>
  <c r="AE661" i="8"/>
  <c r="AE679" i="8"/>
  <c r="AE697" i="8"/>
  <c r="AE715" i="8"/>
  <c r="AE733" i="8"/>
  <c r="AE751" i="8"/>
  <c r="AE769" i="8"/>
  <c r="AE787" i="8"/>
  <c r="AE805" i="8"/>
  <c r="AE823" i="8"/>
  <c r="AE841" i="8"/>
  <c r="AE29" i="8"/>
  <c r="AE65" i="8"/>
  <c r="AE102" i="8"/>
  <c r="AE127" i="8"/>
  <c r="AE146" i="8"/>
  <c r="AE168" i="8"/>
  <c r="AE190" i="8"/>
  <c r="AE208" i="8"/>
  <c r="AE229" i="8"/>
  <c r="AE250" i="8"/>
  <c r="AE266" i="8"/>
  <c r="AE286" i="8"/>
  <c r="AE302" i="8"/>
  <c r="AE322" i="8"/>
  <c r="AE338" i="8"/>
  <c r="AE358" i="8"/>
  <c r="AE374" i="8"/>
  <c r="AE394" i="8"/>
  <c r="AE410" i="8"/>
  <c r="AE430" i="8"/>
  <c r="AE446" i="8"/>
  <c r="AE466" i="8"/>
  <c r="AE482" i="8"/>
  <c r="AE502" i="8"/>
  <c r="AE518" i="8"/>
  <c r="AE538" i="8"/>
  <c r="AE554" i="8"/>
  <c r="AE574" i="8"/>
  <c r="AE590" i="8"/>
  <c r="AE610" i="8"/>
  <c r="AE626" i="8"/>
  <c r="AE646" i="8"/>
  <c r="AE662" i="8"/>
  <c r="AE682" i="8"/>
  <c r="AE698" i="8"/>
  <c r="AE718" i="8"/>
  <c r="AE734" i="8"/>
  <c r="AE754" i="8"/>
  <c r="AE770" i="8"/>
  <c r="AE790" i="8"/>
  <c r="AE806" i="8"/>
  <c r="AE826" i="8"/>
  <c r="AE842" i="8"/>
  <c r="AE7" i="8"/>
  <c r="AE10" i="8"/>
  <c r="AE44" i="8"/>
  <c r="AE81" i="8"/>
  <c r="AE118" i="8"/>
  <c r="AE136" i="8"/>
  <c r="AE157" i="8"/>
  <c r="AE179" i="8"/>
  <c r="AE199" i="8"/>
  <c r="AE218" i="8"/>
  <c r="AE240" i="8"/>
  <c r="AE256" i="8"/>
  <c r="AE276" i="8"/>
  <c r="AE292" i="8"/>
  <c r="AE312" i="8"/>
  <c r="AE328" i="8"/>
  <c r="AE348" i="8"/>
  <c r="AE364" i="8"/>
  <c r="AE384" i="8"/>
  <c r="AE400" i="8"/>
  <c r="AE420" i="8"/>
  <c r="AE436" i="8"/>
  <c r="AE456" i="8"/>
  <c r="AE472" i="8"/>
  <c r="AE492" i="8"/>
  <c r="AE508" i="8"/>
  <c r="AE528" i="8"/>
  <c r="AE544" i="8"/>
  <c r="AE564" i="8"/>
  <c r="AE580" i="8"/>
  <c r="AE600" i="8"/>
  <c r="AE616" i="8"/>
  <c r="AE636" i="8"/>
  <c r="AE652" i="8"/>
  <c r="AE672" i="8"/>
  <c r="AE688" i="8"/>
  <c r="AE708" i="8"/>
  <c r="AE724" i="8"/>
  <c r="AE744" i="8"/>
  <c r="AE760" i="8"/>
  <c r="AE780" i="8"/>
  <c r="AE796" i="8"/>
  <c r="AE816" i="8"/>
  <c r="AE832" i="8"/>
  <c r="AE852" i="8"/>
  <c r="AE66" i="8"/>
  <c r="AE130" i="8"/>
  <c r="AE169" i="8"/>
  <c r="AE211" i="8"/>
  <c r="AE251" i="8"/>
  <c r="AE287" i="8"/>
  <c r="AE323" i="8"/>
  <c r="AE359" i="8"/>
  <c r="AE395" i="8"/>
  <c r="AE431" i="8"/>
  <c r="AE467" i="8"/>
  <c r="AE503" i="8"/>
  <c r="AE539" i="8"/>
  <c r="AE575" i="8"/>
  <c r="AE611" i="8"/>
  <c r="AE647" i="8"/>
  <c r="AE683" i="8"/>
  <c r="AE719" i="8"/>
  <c r="AE755" i="8"/>
  <c r="AE791" i="8"/>
  <c r="AE827" i="8"/>
  <c r="AE68" i="8"/>
  <c r="AE131" i="8"/>
  <c r="AE170" i="8"/>
  <c r="AE214" i="8"/>
  <c r="AE252" i="8"/>
  <c r="AE288" i="8"/>
  <c r="AE324" i="8"/>
  <c r="AE360" i="8"/>
  <c r="AE396" i="8"/>
  <c r="AE432" i="8"/>
  <c r="AE468" i="8"/>
  <c r="AE504" i="8"/>
  <c r="AE540" i="8"/>
  <c r="AE576" i="8"/>
  <c r="AE612" i="8"/>
  <c r="AE648" i="8"/>
  <c r="AE684" i="8"/>
  <c r="AE720" i="8"/>
  <c r="AE756" i="8"/>
  <c r="AE792" i="8"/>
  <c r="AE828" i="8"/>
  <c r="AE71" i="8"/>
  <c r="AE132" i="8"/>
  <c r="AE172" i="8"/>
  <c r="AE215" i="8"/>
  <c r="AE253" i="8"/>
  <c r="AE289" i="8"/>
  <c r="AE325" i="8"/>
  <c r="AE361" i="8"/>
  <c r="AE397" i="8"/>
  <c r="AE433" i="8"/>
  <c r="AE469" i="8"/>
  <c r="AE505" i="8"/>
  <c r="AE541" i="8"/>
  <c r="AE577" i="8"/>
  <c r="AE613" i="8"/>
  <c r="AE649" i="8"/>
  <c r="AE685" i="8"/>
  <c r="AE721" i="8"/>
  <c r="AE757" i="8"/>
  <c r="AE793" i="8"/>
  <c r="AE829" i="8"/>
  <c r="AE79" i="8"/>
  <c r="AE133" i="8"/>
  <c r="AE175" i="8"/>
  <c r="AE216" i="8"/>
  <c r="AE254" i="8"/>
  <c r="AE290" i="8"/>
  <c r="AE326" i="8"/>
  <c r="AE362" i="8"/>
  <c r="AE398" i="8"/>
  <c r="AE434" i="8"/>
  <c r="AE470" i="8"/>
  <c r="AE506" i="8"/>
  <c r="AE542" i="8"/>
  <c r="AE578" i="8"/>
  <c r="AE614" i="8"/>
  <c r="AE650" i="8"/>
  <c r="AE686" i="8"/>
  <c r="AE722" i="8"/>
  <c r="AE758" i="8"/>
  <c r="AE794" i="8"/>
  <c r="AE830" i="8"/>
  <c r="AE18" i="8"/>
  <c r="AE139" i="8"/>
  <c r="AE220" i="8"/>
  <c r="AE295" i="8"/>
  <c r="AE367" i="8"/>
  <c r="AE439" i="8"/>
  <c r="AE511" i="8"/>
  <c r="AE583" i="8"/>
  <c r="AE655" i="8"/>
  <c r="AE727" i="8"/>
  <c r="AE799" i="8"/>
  <c r="AE80" i="8"/>
  <c r="AE134" i="8"/>
  <c r="AE178" i="8"/>
  <c r="AE217" i="8"/>
  <c r="AE255" i="8"/>
  <c r="AE291" i="8"/>
  <c r="AE327" i="8"/>
  <c r="AE363" i="8"/>
  <c r="AE399" i="8"/>
  <c r="AE435" i="8"/>
  <c r="AE471" i="8"/>
  <c r="AE507" i="8"/>
  <c r="AE543" i="8"/>
  <c r="AE579" i="8"/>
  <c r="AE615" i="8"/>
  <c r="AE651" i="8"/>
  <c r="AE687" i="8"/>
  <c r="AE723" i="8"/>
  <c r="AE759" i="8"/>
  <c r="AE795" i="8"/>
  <c r="AE831" i="8"/>
  <c r="AE82" i="8"/>
  <c r="AE180" i="8"/>
  <c r="AE259" i="8"/>
  <c r="AE331" i="8"/>
  <c r="AE403" i="8"/>
  <c r="AE475" i="8"/>
  <c r="AE547" i="8"/>
  <c r="AE619" i="8"/>
  <c r="AE763" i="8"/>
  <c r="AE835" i="8"/>
  <c r="AE43" i="8"/>
  <c r="AE115" i="8"/>
  <c r="AE156" i="8"/>
  <c r="AE196" i="8"/>
  <c r="AE239" i="8"/>
  <c r="AE275" i="8"/>
  <c r="AE311" i="8"/>
  <c r="AE347" i="8"/>
  <c r="AE383" i="8"/>
  <c r="AE419" i="8"/>
  <c r="AE455" i="8"/>
  <c r="AE491" i="8"/>
  <c r="AE527" i="8"/>
  <c r="AE563" i="8"/>
  <c r="AE599" i="8"/>
  <c r="AE635" i="8"/>
  <c r="AE671" i="8"/>
  <c r="AE707" i="8"/>
  <c r="AE743" i="8"/>
  <c r="AE779" i="8"/>
  <c r="AE815" i="8"/>
  <c r="AE851" i="8"/>
  <c r="AE46" i="8"/>
  <c r="AE119" i="8"/>
  <c r="AE158" i="8"/>
  <c r="AE202" i="8"/>
  <c r="AE241" i="8"/>
  <c r="AE277" i="8"/>
  <c r="AE313" i="8"/>
  <c r="AE349" i="8"/>
  <c r="AE385" i="8"/>
  <c r="AE421" i="8"/>
  <c r="AE457" i="8"/>
  <c r="AE493" i="8"/>
  <c r="AE529" i="8"/>
  <c r="AE565" i="8"/>
  <c r="AE601" i="8"/>
  <c r="AE637" i="8"/>
  <c r="AE673" i="8"/>
  <c r="AE709" i="8"/>
  <c r="AE745" i="8"/>
  <c r="AE781" i="8"/>
  <c r="AE817" i="8"/>
  <c r="AE853" i="8"/>
  <c r="AE103" i="8"/>
  <c r="AE230" i="8"/>
  <c r="AE339" i="8"/>
  <c r="AE447" i="8"/>
  <c r="AE555" i="8"/>
  <c r="AE663" i="8"/>
  <c r="AE742" i="8"/>
  <c r="AE850" i="8"/>
  <c r="AE105" i="8"/>
  <c r="AE235" i="8"/>
  <c r="AE451" i="8"/>
  <c r="AE559" i="8"/>
  <c r="AE772" i="8"/>
  <c r="AE154" i="8"/>
  <c r="AE379" i="8"/>
  <c r="AE700" i="8"/>
  <c r="AE155" i="8"/>
  <c r="AE303" i="8"/>
  <c r="AE519" i="8"/>
  <c r="AE706" i="8"/>
  <c r="AE104" i="8"/>
  <c r="AE232" i="8"/>
  <c r="AE340" i="8"/>
  <c r="AE448" i="8"/>
  <c r="AE556" i="8"/>
  <c r="AE664" i="8"/>
  <c r="AE771" i="8"/>
  <c r="AE343" i="8"/>
  <c r="AE271" i="8"/>
  <c r="AE487" i="8"/>
  <c r="AE595" i="8"/>
  <c r="AE808" i="8"/>
  <c r="AE490" i="8"/>
  <c r="AE811" i="8"/>
  <c r="AE32" i="8"/>
  <c r="AE35" i="8"/>
  <c r="AE192" i="8"/>
  <c r="AE412" i="8"/>
  <c r="AE628" i="8"/>
  <c r="AE843" i="8"/>
  <c r="AE667" i="8"/>
  <c r="AE382" i="8"/>
  <c r="AE703" i="8"/>
  <c r="AE191" i="8"/>
  <c r="AE411" i="8"/>
  <c r="AE627" i="8"/>
  <c r="AE814" i="8"/>
  <c r="AE304" i="8"/>
  <c r="AE520" i="8"/>
  <c r="AE735" i="8"/>
  <c r="AE107" i="8"/>
  <c r="AE238" i="8"/>
  <c r="AE346" i="8"/>
  <c r="AE454" i="8"/>
  <c r="AE562" i="8"/>
  <c r="AE670" i="8"/>
  <c r="AE775" i="8"/>
  <c r="V10" i="8"/>
  <c r="AE151" i="8"/>
  <c r="AE268" i="8"/>
  <c r="AE376" i="8"/>
  <c r="AE484" i="8"/>
  <c r="AE592" i="8"/>
  <c r="AE699" i="8"/>
  <c r="AE807" i="8"/>
  <c r="AE148" i="8"/>
  <c r="AE267" i="8"/>
  <c r="AE375" i="8"/>
  <c r="AE483" i="8"/>
  <c r="AE591" i="8"/>
  <c r="AE691" i="8"/>
  <c r="AE778" i="8"/>
  <c r="AE274" i="8"/>
  <c r="AE598" i="8"/>
  <c r="AE41" i="8"/>
  <c r="AE193" i="8"/>
  <c r="AE307" i="8"/>
  <c r="AE415" i="8"/>
  <c r="AE523" i="8"/>
  <c r="AE631" i="8"/>
  <c r="AE736" i="8"/>
  <c r="AE844" i="8"/>
  <c r="AE42" i="8"/>
  <c r="AE194" i="8"/>
  <c r="AE310" i="8"/>
  <c r="AE418" i="8"/>
  <c r="AE526" i="8"/>
  <c r="AE634" i="8"/>
  <c r="AE739" i="8"/>
  <c r="AE847" i="8"/>
  <c r="V845" i="8"/>
  <c r="V848" i="8"/>
  <c r="V851" i="8"/>
  <c r="V840" i="8"/>
  <c r="V821" i="8"/>
  <c r="V809" i="8"/>
  <c r="V849" i="8"/>
  <c r="V830" i="8"/>
  <c r="V826" i="8"/>
  <c r="V817" i="8"/>
  <c r="V806" i="8"/>
  <c r="V805" i="8"/>
  <c r="V804" i="8"/>
  <c r="V803" i="8"/>
  <c r="V802" i="8"/>
  <c r="V801" i="8"/>
  <c r="V800" i="8"/>
  <c r="V799" i="8"/>
  <c r="V798" i="8"/>
  <c r="V797" i="8"/>
  <c r="V796" i="8"/>
  <c r="V795" i="8"/>
  <c r="V794" i="8"/>
  <c r="V793" i="8"/>
  <c r="V792" i="8"/>
  <c r="V791" i="8"/>
  <c r="V790" i="8"/>
  <c r="V789" i="8"/>
  <c r="V788" i="8"/>
  <c r="V787" i="8"/>
  <c r="V786" i="8"/>
  <c r="V785" i="8"/>
  <c r="V784" i="8"/>
  <c r="V783" i="8"/>
  <c r="V782" i="8"/>
  <c r="V781" i="8"/>
  <c r="V827" i="8"/>
  <c r="V814" i="8"/>
  <c r="V844" i="8"/>
  <c r="V834" i="8"/>
  <c r="V812" i="8"/>
  <c r="V824" i="8"/>
  <c r="V823" i="8"/>
  <c r="V807" i="8"/>
  <c r="V852" i="8"/>
  <c r="V841" i="8"/>
  <c r="V833" i="8"/>
  <c r="V819" i="8"/>
  <c r="V811" i="8"/>
  <c r="V780" i="8"/>
  <c r="V779" i="8"/>
  <c r="V778" i="8"/>
  <c r="V777" i="8"/>
  <c r="V776" i="8"/>
  <c r="V775" i="8"/>
  <c r="V774" i="8"/>
  <c r="V850" i="8"/>
  <c r="V843" i="8"/>
  <c r="V820" i="8"/>
  <c r="V810" i="8"/>
  <c r="V832" i="8"/>
  <c r="V835" i="8"/>
  <c r="V773" i="8"/>
  <c r="V771" i="8"/>
  <c r="V769" i="8"/>
  <c r="V767" i="8"/>
  <c r="V765" i="8"/>
  <c r="V760" i="8"/>
  <c r="V756" i="8"/>
  <c r="V753" i="8"/>
  <c r="V750" i="8"/>
  <c r="V747" i="8"/>
  <c r="V744" i="8"/>
  <c r="V741" i="8"/>
  <c r="V839" i="8"/>
  <c r="V815" i="8"/>
  <c r="V758" i="8"/>
  <c r="V755" i="8"/>
  <c r="V752" i="8"/>
  <c r="V749" i="8"/>
  <c r="V746" i="8"/>
  <c r="V743" i="8"/>
  <c r="V846" i="8"/>
  <c r="V836" i="8"/>
  <c r="V816" i="8"/>
  <c r="V764" i="8"/>
  <c r="V847" i="8"/>
  <c r="V831" i="8"/>
  <c r="V808" i="8"/>
  <c r="V818" i="8"/>
  <c r="V768" i="8"/>
  <c r="V770" i="8"/>
  <c r="V763" i="8"/>
  <c r="V604" i="8"/>
  <c r="V592" i="8"/>
  <c r="V580" i="8"/>
  <c r="V568" i="8"/>
  <c r="V556" i="8"/>
  <c r="V544" i="8"/>
  <c r="V532" i="8"/>
  <c r="V520" i="8"/>
  <c r="V508" i="8"/>
  <c r="V496" i="8"/>
  <c r="V484" i="8"/>
  <c r="V472" i="8"/>
  <c r="V460" i="8"/>
  <c r="V448" i="8"/>
  <c r="V436" i="8"/>
  <c r="V424" i="8"/>
  <c r="V412" i="8"/>
  <c r="V734" i="8"/>
  <c r="V730" i="8"/>
  <c r="V828" i="8"/>
  <c r="V766" i="8"/>
  <c r="V762" i="8"/>
  <c r="V751" i="8"/>
  <c r="V735" i="8"/>
  <c r="V731" i="8"/>
  <c r="V599" i="8"/>
  <c r="V587" i="8"/>
  <c r="V575" i="8"/>
  <c r="V563" i="8"/>
  <c r="V551" i="8"/>
  <c r="V539" i="8"/>
  <c r="V527" i="8"/>
  <c r="V515" i="8"/>
  <c r="V503" i="8"/>
  <c r="V491" i="8"/>
  <c r="V479" i="8"/>
  <c r="V467" i="8"/>
  <c r="V455" i="8"/>
  <c r="V443" i="8"/>
  <c r="V431" i="8"/>
  <c r="V419" i="8"/>
  <c r="V837" i="8"/>
  <c r="V759" i="8"/>
  <c r="V838" i="8"/>
  <c r="V736" i="8"/>
  <c r="V754" i="8"/>
  <c r="V738" i="8"/>
  <c r="V727" i="8"/>
  <c r="V711" i="8"/>
  <c r="V695" i="8"/>
  <c r="V674" i="8"/>
  <c r="V658" i="8"/>
  <c r="V642" i="8"/>
  <c r="V598" i="8"/>
  <c r="V594" i="8"/>
  <c r="V579" i="8"/>
  <c r="V560" i="8"/>
  <c r="V685" i="8"/>
  <c r="V677" i="8"/>
  <c r="V669" i="8"/>
  <c r="V653" i="8"/>
  <c r="V589" i="8"/>
  <c r="V574" i="8"/>
  <c r="V570" i="8"/>
  <c r="V555" i="8"/>
  <c r="V536" i="8"/>
  <c r="V517" i="8"/>
  <c r="V853" i="8"/>
  <c r="V687" i="8"/>
  <c r="V679" i="8"/>
  <c r="V665" i="8"/>
  <c r="V649" i="8"/>
  <c r="V588" i="8"/>
  <c r="V573" i="8"/>
  <c r="V569" i="8"/>
  <c r="V554" i="8"/>
  <c r="V535" i="8"/>
  <c r="V825" i="8"/>
  <c r="V742" i="8"/>
  <c r="V737" i="8"/>
  <c r="V722" i="8"/>
  <c r="V707" i="8"/>
  <c r="V696" i="8"/>
  <c r="V680" i="8"/>
  <c r="V675" i="8"/>
  <c r="V673" i="8"/>
  <c r="V662" i="8"/>
  <c r="V651" i="8"/>
  <c r="V635" i="8"/>
  <c r="V633" i="8"/>
  <c r="V631" i="8"/>
  <c r="V629" i="8"/>
  <c r="V627" i="8"/>
  <c r="V625" i="8"/>
  <c r="V623" i="8"/>
  <c r="V621" i="8"/>
  <c r="V619" i="8"/>
  <c r="V617" i="8"/>
  <c r="V615" i="8"/>
  <c r="V613" i="8"/>
  <c r="V611" i="8"/>
  <c r="V609" i="8"/>
  <c r="V607" i="8"/>
  <c r="V605" i="8"/>
  <c r="V585" i="8"/>
  <c r="V576" i="8"/>
  <c r="V547" i="8"/>
  <c r="V537" i="8"/>
  <c r="V530" i="8"/>
  <c r="V516" i="8"/>
  <c r="V513" i="8"/>
  <c r="V505" i="8"/>
  <c r="V490" i="8"/>
  <c r="V486" i="8"/>
  <c r="V471" i="8"/>
  <c r="V452" i="8"/>
  <c r="V433" i="8"/>
  <c r="V418" i="8"/>
  <c r="V414" i="8"/>
  <c r="V396" i="8"/>
  <c r="V384" i="8"/>
  <c r="V372" i="8"/>
  <c r="V360" i="8"/>
  <c r="V348" i="8"/>
  <c r="V336" i="8"/>
  <c r="V324" i="8"/>
  <c r="V312" i="8"/>
  <c r="V300" i="8"/>
  <c r="V761" i="8"/>
  <c r="V757" i="8"/>
  <c r="V721" i="8"/>
  <c r="V702" i="8"/>
  <c r="V689" i="8"/>
  <c r="V656" i="8"/>
  <c r="V645" i="8"/>
  <c r="V591" i="8"/>
  <c r="V582" i="8"/>
  <c r="V562" i="8"/>
  <c r="V553" i="8"/>
  <c r="V542" i="8"/>
  <c r="V524" i="8"/>
  <c r="V500" i="8"/>
  <c r="V481" i="8"/>
  <c r="V466" i="8"/>
  <c r="V462" i="8"/>
  <c r="V447" i="8"/>
  <c r="V428" i="8"/>
  <c r="V409" i="8"/>
  <c r="V407" i="8"/>
  <c r="V400" i="8"/>
  <c r="V388" i="8"/>
  <c r="V376" i="8"/>
  <c r="V364" i="8"/>
  <c r="V352" i="8"/>
  <c r="V340" i="8"/>
  <c r="V328" i="8"/>
  <c r="V316" i="8"/>
  <c r="V304" i="8"/>
  <c r="V292" i="8"/>
  <c r="V733" i="8"/>
  <c r="V724" i="8"/>
  <c r="V705" i="8"/>
  <c r="V681" i="8"/>
  <c r="V672" i="8"/>
  <c r="V661" i="8"/>
  <c r="V650" i="8"/>
  <c r="V639" i="8"/>
  <c r="V636" i="8"/>
  <c r="V606" i="8"/>
  <c r="V586" i="8"/>
  <c r="V577" i="8"/>
  <c r="V548" i="8"/>
  <c r="V499" i="8"/>
  <c r="V480" i="8"/>
  <c r="V465" i="8"/>
  <c r="V461" i="8"/>
  <c r="V446" i="8"/>
  <c r="V427" i="8"/>
  <c r="V403" i="8"/>
  <c r="V391" i="8"/>
  <c r="V379" i="8"/>
  <c r="V367" i="8"/>
  <c r="V355" i="8"/>
  <c r="V343" i="8"/>
  <c r="V331" i="8"/>
  <c r="V319" i="8"/>
  <c r="V307" i="8"/>
  <c r="V295" i="8"/>
  <c r="V283" i="8"/>
  <c r="V728" i="8"/>
  <c r="V710" i="8"/>
  <c r="V709" i="8"/>
  <c r="V708" i="8"/>
  <c r="V638" i="8"/>
  <c r="V632" i="8"/>
  <c r="V624" i="8"/>
  <c r="V616" i="8"/>
  <c r="V729" i="8"/>
  <c r="V714" i="8"/>
  <c r="V692" i="8"/>
  <c r="V691" i="8"/>
  <c r="V655" i="8"/>
  <c r="V829" i="8"/>
  <c r="V772" i="8"/>
  <c r="V713" i="8"/>
  <c r="V694" i="8"/>
  <c r="V678" i="8"/>
  <c r="V720" i="8"/>
  <c r="V706" i="8"/>
  <c r="V699" i="8"/>
  <c r="V660" i="8"/>
  <c r="V644" i="8"/>
  <c r="V643" i="8"/>
  <c r="V630" i="8"/>
  <c r="V842" i="8"/>
  <c r="V703" i="8"/>
  <c r="V688" i="8"/>
  <c r="V666" i="8"/>
  <c r="V602" i="8"/>
  <c r="V596" i="8"/>
  <c r="V590" i="8"/>
  <c r="V584" i="8"/>
  <c r="V523" i="8"/>
  <c r="V519" i="8"/>
  <c r="V487" i="8"/>
  <c r="V458" i="8"/>
  <c r="V449" i="8"/>
  <c r="V429" i="8"/>
  <c r="V420" i="8"/>
  <c r="V393" i="8"/>
  <c r="V377" i="8"/>
  <c r="V361" i="8"/>
  <c r="V718" i="8"/>
  <c r="V684" i="8"/>
  <c r="V667" i="8"/>
  <c r="V657" i="8"/>
  <c r="V648" i="8"/>
  <c r="V647" i="8"/>
  <c r="V646" i="8"/>
  <c r="V634" i="8"/>
  <c r="V622" i="8"/>
  <c r="V578" i="8"/>
  <c r="V572" i="8"/>
  <c r="V566" i="8"/>
  <c r="V507" i="8"/>
  <c r="V498" i="8"/>
  <c r="V478" i="8"/>
  <c r="V469" i="8"/>
  <c r="V440" i="8"/>
  <c r="V411" i="8"/>
  <c r="V394" i="8"/>
  <c r="V378" i="8"/>
  <c r="V716" i="8"/>
  <c r="V618" i="8"/>
  <c r="V549" i="8"/>
  <c r="V543" i="8"/>
  <c r="V540" i="8"/>
  <c r="V502" i="8"/>
  <c r="V493" i="8"/>
  <c r="V464" i="8"/>
  <c r="V435" i="8"/>
  <c r="V426" i="8"/>
  <c r="V398" i="8"/>
  <c r="V382" i="8"/>
  <c r="V366" i="8"/>
  <c r="V350" i="8"/>
  <c r="V697" i="8"/>
  <c r="V693" i="8"/>
  <c r="V682" i="8"/>
  <c r="V603" i="8"/>
  <c r="V558" i="8"/>
  <c r="V529" i="8"/>
  <c r="V501" i="8"/>
  <c r="V489" i="8"/>
  <c r="V477" i="8"/>
  <c r="V434" i="8"/>
  <c r="V422" i="8"/>
  <c r="V410" i="8"/>
  <c r="V405" i="8"/>
  <c r="V395" i="8"/>
  <c r="V385" i="8"/>
  <c r="V380" i="8"/>
  <c r="V371" i="8"/>
  <c r="V362" i="8"/>
  <c r="V353" i="8"/>
  <c r="V337" i="8"/>
  <c r="V321" i="8"/>
  <c r="V305" i="8"/>
  <c r="V282" i="8"/>
  <c r="V280" i="8"/>
  <c r="V269" i="8"/>
  <c r="V257" i="8"/>
  <c r="V245" i="8"/>
  <c r="V233" i="8"/>
  <c r="V221" i="8"/>
  <c r="V209" i="8"/>
  <c r="V197" i="8"/>
  <c r="V185" i="8"/>
  <c r="V173" i="8"/>
  <c r="V161" i="8"/>
  <c r="V149" i="8"/>
  <c r="V137" i="8"/>
  <c r="V813" i="8"/>
  <c r="V723" i="8"/>
  <c r="V557" i="8"/>
  <c r="V514" i="8"/>
  <c r="V473" i="8"/>
  <c r="V454" i="8"/>
  <c r="V430" i="8"/>
  <c r="V342" i="8"/>
  <c r="V326" i="8"/>
  <c r="V310" i="8"/>
  <c r="V294" i="8"/>
  <c r="V273" i="8"/>
  <c r="V261" i="8"/>
  <c r="V249" i="8"/>
  <c r="V237" i="8"/>
  <c r="V225" i="8"/>
  <c r="V213" i="8"/>
  <c r="V201" i="8"/>
  <c r="V189" i="8"/>
  <c r="V177" i="8"/>
  <c r="V165" i="8"/>
  <c r="V153" i="8"/>
  <c r="V141" i="8"/>
  <c r="V700" i="8"/>
  <c r="V690" i="8"/>
  <c r="V567" i="8"/>
  <c r="V541" i="8"/>
  <c r="V518" i="8"/>
  <c r="V511" i="8"/>
  <c r="V474" i="8"/>
  <c r="V450" i="8"/>
  <c r="V444" i="8"/>
  <c r="V402" i="8"/>
  <c r="V397" i="8"/>
  <c r="V363" i="8"/>
  <c r="V354" i="8"/>
  <c r="V344" i="8"/>
  <c r="V330" i="8"/>
  <c r="V314" i="8"/>
  <c r="V298" i="8"/>
  <c r="V276" i="8"/>
  <c r="V264" i="8"/>
  <c r="V252" i="8"/>
  <c r="V240" i="8"/>
  <c r="V228" i="8"/>
  <c r="V216" i="8"/>
  <c r="V204" i="8"/>
  <c r="V192" i="8"/>
  <c r="V180" i="8"/>
  <c r="V168" i="8"/>
  <c r="V156" i="8"/>
  <c r="V144" i="8"/>
  <c r="V132" i="8"/>
  <c r="V732" i="8"/>
  <c r="V719" i="8"/>
  <c r="V701" i="8"/>
  <c r="V676" i="8"/>
  <c r="V663" i="8"/>
  <c r="V659" i="8"/>
  <c r="V640" i="8"/>
  <c r="V670" i="8"/>
  <c r="V664" i="8"/>
  <c r="V612" i="8"/>
  <c r="V717" i="8"/>
  <c r="V637" i="8"/>
  <c r="V740" i="8"/>
  <c r="V668" i="8"/>
  <c r="V626" i="8"/>
  <c r="V620" i="8"/>
  <c r="V593" i="8"/>
  <c r="V552" i="8"/>
  <c r="V550" i="8"/>
  <c r="V531" i="8"/>
  <c r="V494" i="8"/>
  <c r="V475" i="8"/>
  <c r="V470" i="8"/>
  <c r="V438" i="8"/>
  <c r="V365" i="8"/>
  <c r="V346" i="8"/>
  <c r="V345" i="8"/>
  <c r="V309" i="8"/>
  <c r="V299" i="8"/>
  <c r="V287" i="8"/>
  <c r="V272" i="8"/>
  <c r="V256" i="8"/>
  <c r="V241" i="8"/>
  <c r="V224" i="8"/>
  <c r="V208" i="8"/>
  <c r="V193" i="8"/>
  <c r="V176" i="8"/>
  <c r="V160" i="8"/>
  <c r="V145" i="8"/>
  <c r="V129" i="8"/>
  <c r="V126" i="8"/>
  <c r="V120" i="8"/>
  <c r="V114" i="8"/>
  <c r="V108" i="8"/>
  <c r="V102" i="8"/>
  <c r="V96" i="8"/>
  <c r="V90" i="8"/>
  <c r="V84" i="8"/>
  <c r="V78" i="8"/>
  <c r="V72" i="8"/>
  <c r="V739" i="8"/>
  <c r="V671" i="8"/>
  <c r="V654" i="8"/>
  <c r="V504" i="8"/>
  <c r="V483" i="8"/>
  <c r="V459" i="8"/>
  <c r="V451" i="8"/>
  <c r="V359" i="8"/>
  <c r="V347" i="8"/>
  <c r="V338" i="8"/>
  <c r="V333" i="8"/>
  <c r="V274" i="8"/>
  <c r="V258" i="8"/>
  <c r="V242" i="8"/>
  <c r="V226" i="8"/>
  <c r="V210" i="8"/>
  <c r="V194" i="8"/>
  <c r="V178" i="8"/>
  <c r="V162" i="8"/>
  <c r="V146" i="8"/>
  <c r="V704" i="8"/>
  <c r="V608" i="8"/>
  <c r="V506" i="8"/>
  <c r="V485" i="8"/>
  <c r="V453" i="8"/>
  <c r="V437" i="8"/>
  <c r="V416" i="8"/>
  <c r="V408" i="8"/>
  <c r="V383" i="8"/>
  <c r="V373" i="8"/>
  <c r="V327" i="8"/>
  <c r="V322" i="8"/>
  <c r="V317" i="8"/>
  <c r="V284" i="8"/>
  <c r="V278" i="8"/>
  <c r="V262" i="8"/>
  <c r="V246" i="8"/>
  <c r="V230" i="8"/>
  <c r="V214" i="8"/>
  <c r="V198" i="8"/>
  <c r="V182" i="8"/>
  <c r="V166" i="8"/>
  <c r="V150" i="8"/>
  <c r="V134" i="8"/>
  <c r="V122" i="8"/>
  <c r="V116" i="8"/>
  <c r="V110" i="8"/>
  <c r="V104" i="8"/>
  <c r="V98" i="8"/>
  <c r="V92" i="8"/>
  <c r="V86" i="8"/>
  <c r="V80" i="8"/>
  <c r="V74" i="8"/>
  <c r="V600" i="8"/>
  <c r="V581" i="8"/>
  <c r="V528" i="8"/>
  <c r="V522" i="8"/>
  <c r="V482" i="8"/>
  <c r="V445" i="8"/>
  <c r="V421" i="8"/>
  <c r="V413" i="8"/>
  <c r="V386" i="8"/>
  <c r="V349" i="8"/>
  <c r="V302" i="8"/>
  <c r="V297" i="8"/>
  <c r="V279" i="8"/>
  <c r="V263" i="8"/>
  <c r="V247" i="8"/>
  <c r="V231" i="8"/>
  <c r="V215" i="8"/>
  <c r="V199" i="8"/>
  <c r="V822" i="8"/>
  <c r="V712" i="8"/>
  <c r="V583" i="8"/>
  <c r="V565" i="8"/>
  <c r="V564" i="8"/>
  <c r="V463" i="8"/>
  <c r="V439" i="8"/>
  <c r="V401" i="8"/>
  <c r="V311" i="8"/>
  <c r="V306" i="8"/>
  <c r="V301" i="8"/>
  <c r="V296" i="8"/>
  <c r="V288" i="8"/>
  <c r="V266" i="8"/>
  <c r="V250" i="8"/>
  <c r="V234" i="8"/>
  <c r="V218" i="8"/>
  <c r="V202" i="8"/>
  <c r="V186" i="8"/>
  <c r="V170" i="8"/>
  <c r="V154" i="8"/>
  <c r="V138" i="8"/>
  <c r="V128" i="8"/>
  <c r="V17" i="8"/>
  <c r="V14" i="8"/>
  <c r="V11" i="8"/>
  <c r="V725" i="8"/>
  <c r="V698" i="8"/>
  <c r="V683" i="8"/>
  <c r="V628" i="8"/>
  <c r="V561" i="8"/>
  <c r="V533" i="8"/>
  <c r="V521" i="8"/>
  <c r="V492" i="8"/>
  <c r="V468" i="8"/>
  <c r="V423" i="8"/>
  <c r="V415" i="8"/>
  <c r="V404" i="8"/>
  <c r="V381" i="8"/>
  <c r="V369" i="8"/>
  <c r="V291" i="8"/>
  <c r="V267" i="8"/>
  <c r="V251" i="8"/>
  <c r="V235" i="8"/>
  <c r="V219" i="8"/>
  <c r="V203" i="8"/>
  <c r="V187" i="8"/>
  <c r="V171" i="8"/>
  <c r="V748" i="8"/>
  <c r="V652" i="8"/>
  <c r="V510" i="8"/>
  <c r="V715" i="8"/>
  <c r="V571" i="8"/>
  <c r="V538" i="8"/>
  <c r="V417" i="8"/>
  <c r="V745" i="8"/>
  <c r="V488" i="8"/>
  <c r="V323" i="8"/>
  <c r="V534" i="8"/>
  <c r="V495" i="8"/>
  <c r="V614" i="8"/>
  <c r="V525" i="8"/>
  <c r="V441" i="8"/>
  <c r="V425" i="8"/>
  <c r="V595" i="8"/>
  <c r="V546" i="8"/>
  <c r="V512" i="8"/>
  <c r="V641" i="8"/>
  <c r="V457" i="8"/>
  <c r="V686" i="8"/>
  <c r="V389" i="8"/>
  <c r="V509" i="8"/>
  <c r="V442" i="8"/>
  <c r="V476" i="8"/>
  <c r="V497" i="8"/>
  <c r="V456" i="8"/>
  <c r="V432" i="8"/>
  <c r="V726" i="8"/>
  <c r="V526" i="8"/>
  <c r="V374" i="8"/>
  <c r="V545" i="8"/>
  <c r="V370" i="8"/>
  <c r="V392" i="8"/>
  <c r="V356" i="8"/>
  <c r="V399" i="8"/>
  <c r="V610" i="8"/>
  <c r="V559" i="8"/>
  <c r="V357" i="8"/>
  <c r="V601" i="8"/>
  <c r="V406" i="8"/>
  <c r="V390" i="8"/>
  <c r="V387" i="8"/>
  <c r="V318" i="8"/>
  <c r="V368" i="8"/>
  <c r="V286" i="8"/>
  <c r="V375" i="8"/>
  <c r="V358" i="8"/>
  <c r="V325" i="8"/>
  <c r="V351" i="8"/>
  <c r="V339" i="8"/>
  <c r="V320" i="8"/>
  <c r="V335" i="8"/>
  <c r="V290" i="8"/>
  <c r="V275" i="8"/>
  <c r="V243" i="8"/>
  <c r="V211" i="8"/>
  <c r="V164" i="8"/>
  <c r="V139" i="8"/>
  <c r="V127" i="8"/>
  <c r="V118" i="8"/>
  <c r="V109" i="8"/>
  <c r="V277" i="8"/>
  <c r="V260" i="8"/>
  <c r="V196" i="8"/>
  <c r="V140" i="8"/>
  <c r="V332" i="8"/>
  <c r="V308" i="8"/>
  <c r="V232" i="8"/>
  <c r="V217" i="8"/>
  <c r="V200" i="8"/>
  <c r="V175" i="8"/>
  <c r="V142" i="8"/>
  <c r="V125" i="8"/>
  <c r="V329" i="8"/>
  <c r="V313" i="8"/>
  <c r="V270" i="8"/>
  <c r="V238" i="8"/>
  <c r="V206" i="8"/>
  <c r="V147" i="8"/>
  <c r="V244" i="8"/>
  <c r="V229" i="8"/>
  <c r="V212" i="8"/>
  <c r="V159" i="8"/>
  <c r="V152" i="8"/>
  <c r="V117" i="8"/>
  <c r="V99" i="8"/>
  <c r="V281" i="8"/>
  <c r="V268" i="8"/>
  <c r="V239" i="8"/>
  <c r="V205" i="8"/>
  <c r="V103" i="8"/>
  <c r="V100" i="8"/>
  <c r="V97" i="8"/>
  <c r="V597" i="8"/>
  <c r="V254" i="8"/>
  <c r="V143" i="8"/>
  <c r="V130" i="8"/>
  <c r="V115" i="8"/>
  <c r="V94" i="8"/>
  <c r="V83" i="8"/>
  <c r="V23" i="8"/>
  <c r="V21" i="8"/>
  <c r="V15" i="8"/>
  <c r="V8" i="8"/>
  <c r="V334" i="8"/>
  <c r="V79" i="8"/>
  <c r="V293" i="8"/>
  <c r="V289" i="8"/>
  <c r="V255" i="8"/>
  <c r="V248" i="8"/>
  <c r="V227" i="8"/>
  <c r="V220" i="8"/>
  <c r="V190" i="8"/>
  <c r="V183" i="8"/>
  <c r="V179" i="8"/>
  <c r="V172" i="8"/>
  <c r="V169" i="8"/>
  <c r="V163" i="8"/>
  <c r="V158" i="8"/>
  <c r="V136" i="8"/>
  <c r="V81" i="8"/>
  <c r="V19" i="8"/>
  <c r="V191" i="8"/>
  <c r="V188" i="8"/>
  <c r="V184" i="8"/>
  <c r="V181" i="8"/>
  <c r="V174" i="8"/>
  <c r="V167" i="8"/>
  <c r="V157" i="8"/>
  <c r="V135" i="8"/>
  <c r="V88" i="8"/>
  <c r="V70" i="8"/>
  <c r="V303" i="8"/>
  <c r="V155" i="8"/>
  <c r="V148" i="8"/>
  <c r="V119" i="8"/>
  <c r="V112" i="8"/>
  <c r="V111" i="8"/>
  <c r="V236" i="8"/>
  <c r="V207" i="8"/>
  <c r="V285" i="8"/>
  <c r="V133" i="8"/>
  <c r="V61" i="8"/>
  <c r="V22" i="8"/>
  <c r="V9" i="8"/>
  <c r="V7" i="8"/>
  <c r="V64" i="8"/>
  <c r="V37" i="8"/>
  <c r="V29" i="8"/>
  <c r="V38" i="8"/>
  <c r="V30" i="8"/>
  <c r="V113" i="8"/>
  <c r="V82" i="8"/>
  <c r="V124" i="8"/>
  <c r="V121" i="8"/>
  <c r="V315" i="8"/>
  <c r="V13" i="8"/>
  <c r="V265" i="8"/>
  <c r="V223" i="8"/>
  <c r="V63" i="8"/>
  <c r="V56" i="8"/>
  <c r="V54" i="8"/>
  <c r="V49" i="8"/>
  <c r="V41" i="8"/>
  <c r="V33" i="8"/>
  <c r="V24" i="8"/>
  <c r="V341" i="8"/>
  <c r="V25" i="8"/>
  <c r="V131" i="8"/>
  <c r="V89" i="8"/>
  <c r="V87" i="8"/>
  <c r="V85" i="8"/>
  <c r="V123" i="8"/>
  <c r="V53" i="8"/>
  <c r="V76" i="8"/>
  <c r="V39" i="8"/>
  <c r="V32" i="8"/>
  <c r="V195" i="8"/>
  <c r="V151" i="8"/>
  <c r="V105" i="8"/>
  <c r="V77" i="8"/>
  <c r="V75" i="8"/>
  <c r="V73" i="8"/>
  <c r="V65" i="8"/>
  <c r="V42" i="8"/>
  <c r="V34" i="8"/>
  <c r="V71" i="8"/>
  <c r="V69" i="8"/>
  <c r="V67" i="8"/>
  <c r="V60" i="8"/>
  <c r="V58" i="8"/>
  <c r="V62" i="8"/>
  <c r="V222" i="8"/>
  <c r="V101" i="8"/>
  <c r="V271" i="8"/>
  <c r="V66" i="8"/>
  <c r="V45" i="8"/>
  <c r="V95" i="8"/>
  <c r="V46" i="8"/>
  <c r="V12" i="8"/>
  <c r="V259" i="8"/>
  <c r="V51" i="8"/>
  <c r="V18" i="8"/>
  <c r="V57" i="8"/>
  <c r="V48" i="8"/>
  <c r="V31" i="8"/>
  <c r="V20" i="8"/>
  <c r="V59" i="8"/>
  <c r="V253" i="8"/>
  <c r="V93" i="8"/>
  <c r="V91" i="8"/>
  <c r="V50" i="8"/>
  <c r="V44" i="8"/>
  <c r="V43" i="8"/>
  <c r="V36" i="8"/>
  <c r="V35" i="8"/>
  <c r="V28" i="8"/>
  <c r="V26" i="8"/>
  <c r="V16" i="8"/>
  <c r="V27" i="8"/>
  <c r="V107" i="8"/>
  <c r="V68" i="8"/>
  <c r="V55" i="8"/>
  <c r="V106" i="8"/>
  <c r="V47" i="8"/>
  <c r="V40" i="8"/>
  <c r="V52" i="8"/>
  <c r="T854" i="8"/>
  <c r="Z268" i="8" l="1"/>
  <c r="AF268" i="8" s="1"/>
  <c r="Z280" i="8"/>
  <c r="AF280" i="8" s="1"/>
  <c r="Z820" i="8"/>
  <c r="AF820" i="8" s="1"/>
  <c r="Z313" i="8"/>
  <c r="AF313" i="8" s="1"/>
  <c r="Z210" i="8"/>
  <c r="AF210" i="8" s="1"/>
  <c r="Z366" i="8"/>
  <c r="AF366" i="8" s="1"/>
  <c r="Z384" i="8"/>
  <c r="AF384" i="8" s="1"/>
  <c r="Z753" i="8"/>
  <c r="AF753" i="8" s="1"/>
  <c r="Z26" i="8"/>
  <c r="AF26" i="8" s="1"/>
  <c r="Z31" i="8"/>
  <c r="AF31" i="8" s="1"/>
  <c r="Z101" i="8"/>
  <c r="AF101" i="8" s="1"/>
  <c r="Z75" i="8"/>
  <c r="AF75" i="8" s="1"/>
  <c r="Z89" i="8"/>
  <c r="AF89" i="8" s="1"/>
  <c r="Z265" i="8"/>
  <c r="AF265" i="8" s="1"/>
  <c r="Z7" i="8"/>
  <c r="AF7" i="8" s="1"/>
  <c r="Z155" i="8"/>
  <c r="AF155" i="8" s="1"/>
  <c r="Z19" i="8"/>
  <c r="AF19" i="8" s="1"/>
  <c r="Z248" i="8"/>
  <c r="AF248" i="8" s="1"/>
  <c r="Z115" i="8"/>
  <c r="AF115" i="8" s="1"/>
  <c r="Z99" i="8"/>
  <c r="AF99" i="8" s="1"/>
  <c r="Z329" i="8"/>
  <c r="AF329" i="8" s="1"/>
  <c r="Z277" i="8"/>
  <c r="AF277" i="8" s="1"/>
  <c r="Z339" i="8"/>
  <c r="AF339" i="8" s="1"/>
  <c r="Z357" i="8"/>
  <c r="AF357" i="8" s="1"/>
  <c r="Z456" i="8"/>
  <c r="AF456" i="8" s="1"/>
  <c r="Z425" i="8"/>
  <c r="AF425" i="8" s="1"/>
  <c r="Z715" i="8"/>
  <c r="AF715" i="8" s="1"/>
  <c r="Z369" i="8"/>
  <c r="AF369" i="8" s="1"/>
  <c r="Z698" i="8"/>
  <c r="AF698" i="8" s="1"/>
  <c r="Z234" i="8"/>
  <c r="AF234" i="8" s="1"/>
  <c r="Z565" i="8"/>
  <c r="AF565" i="8" s="1"/>
  <c r="Z349" i="8"/>
  <c r="AF349" i="8" s="1"/>
  <c r="Z86" i="8"/>
  <c r="AF86" i="8" s="1"/>
  <c r="Z214" i="8"/>
  <c r="AF214" i="8" s="1"/>
  <c r="Z416" i="8"/>
  <c r="AF416" i="8" s="1"/>
  <c r="Z226" i="8"/>
  <c r="AF226" i="8" s="1"/>
  <c r="Z654" i="8"/>
  <c r="AF654" i="8" s="1"/>
  <c r="Z126" i="8"/>
  <c r="AF126" i="8" s="1"/>
  <c r="Z299" i="8"/>
  <c r="AF299" i="8" s="1"/>
  <c r="Z593" i="8"/>
  <c r="AF593" i="8" s="1"/>
  <c r="Z663" i="8"/>
  <c r="AF663" i="8" s="1"/>
  <c r="Z216" i="8"/>
  <c r="AF216" i="8" s="1"/>
  <c r="Z397" i="8"/>
  <c r="AF397" i="8" s="1"/>
  <c r="Z153" i="8"/>
  <c r="AF153" i="8" s="1"/>
  <c r="Z310" i="8"/>
  <c r="AF310" i="8" s="1"/>
  <c r="Z161" i="8"/>
  <c r="AF161" i="8" s="1"/>
  <c r="Z305" i="8"/>
  <c r="AF305" i="8" s="1"/>
  <c r="Z434" i="8"/>
  <c r="AF434" i="8" s="1"/>
  <c r="Z382" i="8"/>
  <c r="AF382" i="8" s="1"/>
  <c r="Z378" i="8"/>
  <c r="AF378" i="8" s="1"/>
  <c r="Z634" i="8"/>
  <c r="AF634" i="8" s="1"/>
  <c r="Z429" i="8"/>
  <c r="AF429" i="8" s="1"/>
  <c r="Z703" i="8"/>
  <c r="AF703" i="8" s="1"/>
  <c r="Z772" i="8"/>
  <c r="AF772" i="8" s="1"/>
  <c r="Z709" i="8"/>
  <c r="AF709" i="8" s="1"/>
  <c r="Z391" i="8"/>
  <c r="AF391" i="8" s="1"/>
  <c r="Z636" i="8"/>
  <c r="AF636" i="8" s="1"/>
  <c r="Z328" i="8"/>
  <c r="AF328" i="8" s="1"/>
  <c r="Z466" i="8"/>
  <c r="AF466" i="8" s="1"/>
  <c r="Z702" i="8"/>
  <c r="AF702" i="8" s="1"/>
  <c r="Z396" i="8"/>
  <c r="AF396" i="8" s="1"/>
  <c r="Z537" i="8"/>
  <c r="AF537" i="8" s="1"/>
  <c r="Z621" i="8"/>
  <c r="AF621" i="8" s="1"/>
  <c r="Z680" i="8"/>
  <c r="AF680" i="8" s="1"/>
  <c r="Z649" i="8"/>
  <c r="AF649" i="8" s="1"/>
  <c r="Z669" i="8"/>
  <c r="AF669" i="8" s="1"/>
  <c r="Z727" i="8"/>
  <c r="AF727" i="8" s="1"/>
  <c r="Z479" i="8"/>
  <c r="AF479" i="8" s="1"/>
  <c r="Z735" i="8"/>
  <c r="AF735" i="8" s="1"/>
  <c r="Z472" i="8"/>
  <c r="AF472" i="8" s="1"/>
  <c r="Z763" i="8"/>
  <c r="AF763" i="8" s="1"/>
  <c r="Z746" i="8"/>
  <c r="AF746" i="8" s="1"/>
  <c r="Z756" i="8"/>
  <c r="AF756" i="8" s="1"/>
  <c r="Z850" i="8"/>
  <c r="AF850" i="8" s="1"/>
  <c r="Z852" i="8"/>
  <c r="AF852" i="8" s="1"/>
  <c r="Z784" i="8"/>
  <c r="AF784" i="8" s="1"/>
  <c r="Z796" i="8"/>
  <c r="AF796" i="8" s="1"/>
  <c r="Z826" i="8"/>
  <c r="AF826" i="8" s="1"/>
  <c r="Z335" i="8"/>
  <c r="AF335" i="8" s="1"/>
  <c r="Z350" i="8"/>
  <c r="AF350" i="8" s="1"/>
  <c r="Z782" i="8"/>
  <c r="AF782" i="8" s="1"/>
  <c r="Z191" i="8"/>
  <c r="AF191" i="8" s="1"/>
  <c r="Z564" i="8"/>
  <c r="AF564" i="8" s="1"/>
  <c r="Z294" i="8"/>
  <c r="AF294" i="8" s="1"/>
  <c r="Z606" i="8"/>
  <c r="AF606" i="8" s="1"/>
  <c r="Z460" i="8"/>
  <c r="AF460" i="8" s="1"/>
  <c r="Z28" i="8"/>
  <c r="AF28" i="8" s="1"/>
  <c r="Z48" i="8"/>
  <c r="AF48" i="8" s="1"/>
  <c r="Z222" i="8"/>
  <c r="AF222" i="8" s="1"/>
  <c r="Z77" i="8"/>
  <c r="AF77" i="8" s="1"/>
  <c r="Z131" i="8"/>
  <c r="AF131" i="8" s="1"/>
  <c r="Z13" i="8"/>
  <c r="AF13" i="8" s="1"/>
  <c r="Z9" i="8"/>
  <c r="AF9" i="8" s="1"/>
  <c r="Z303" i="8"/>
  <c r="AF303" i="8" s="1"/>
  <c r="Z81" i="8"/>
  <c r="AF81" i="8" s="1"/>
  <c r="Z255" i="8"/>
  <c r="AF255" i="8" s="1"/>
  <c r="Z130" i="8"/>
  <c r="AF130" i="8" s="1"/>
  <c r="Z117" i="8"/>
  <c r="AF117" i="8" s="1"/>
  <c r="Z125" i="8"/>
  <c r="AF125" i="8" s="1"/>
  <c r="Z109" i="8"/>
  <c r="AF109" i="8" s="1"/>
  <c r="Z351" i="8"/>
  <c r="AF351" i="8" s="1"/>
  <c r="Z559" i="8"/>
  <c r="AF559" i="8" s="1"/>
  <c r="Z497" i="8"/>
  <c r="AF497" i="8" s="1"/>
  <c r="Z441" i="8"/>
  <c r="AF441" i="8" s="1"/>
  <c r="Z510" i="8"/>
  <c r="AF510" i="8" s="1"/>
  <c r="Z381" i="8"/>
  <c r="AF381" i="8" s="1"/>
  <c r="Z725" i="8"/>
  <c r="AF725" i="8" s="1"/>
  <c r="Z250" i="8"/>
  <c r="AF250" i="8" s="1"/>
  <c r="Z583" i="8"/>
  <c r="AF583" i="8" s="1"/>
  <c r="Z386" i="8"/>
  <c r="AF386" i="8" s="1"/>
  <c r="Z92" i="8"/>
  <c r="AF92" i="8" s="1"/>
  <c r="Z230" i="8"/>
  <c r="AF230" i="8" s="1"/>
  <c r="Z437" i="8"/>
  <c r="AF437" i="8" s="1"/>
  <c r="Z242" i="8"/>
  <c r="AF242" i="8" s="1"/>
  <c r="Z671" i="8"/>
  <c r="AF671" i="8" s="1"/>
  <c r="Z129" i="8"/>
  <c r="AF129" i="8" s="1"/>
  <c r="Z309" i="8"/>
  <c r="AF309" i="8" s="1"/>
  <c r="Z620" i="8"/>
  <c r="AF620" i="8" s="1"/>
  <c r="Z676" i="8"/>
  <c r="AF676" i="8" s="1"/>
  <c r="Z228" i="8"/>
  <c r="AF228" i="8" s="1"/>
  <c r="Z402" i="8"/>
  <c r="AF402" i="8" s="1"/>
  <c r="Z165" i="8"/>
  <c r="AF165" i="8" s="1"/>
  <c r="Z326" i="8"/>
  <c r="AF326" i="8" s="1"/>
  <c r="Z173" i="8"/>
  <c r="AF173" i="8" s="1"/>
  <c r="Z321" i="8"/>
  <c r="AF321" i="8" s="1"/>
  <c r="Z477" i="8"/>
  <c r="AF477" i="8" s="1"/>
  <c r="Z398" i="8"/>
  <c r="AF398" i="8" s="1"/>
  <c r="Z394" i="8"/>
  <c r="AF394" i="8" s="1"/>
  <c r="Z646" i="8"/>
  <c r="AF646" i="8" s="1"/>
  <c r="Z449" i="8"/>
  <c r="AF449" i="8" s="1"/>
  <c r="Z842" i="8"/>
  <c r="AF842" i="8" s="1"/>
  <c r="Z829" i="8"/>
  <c r="AF829" i="8" s="1"/>
  <c r="Z710" i="8"/>
  <c r="AF710" i="8" s="1"/>
  <c r="Z403" i="8"/>
  <c r="AF403" i="8" s="1"/>
  <c r="Z639" i="8"/>
  <c r="AF639" i="8" s="1"/>
  <c r="Z340" i="8"/>
  <c r="AF340" i="8" s="1"/>
  <c r="Z481" i="8"/>
  <c r="AF481" i="8" s="1"/>
  <c r="Z721" i="8"/>
  <c r="AF721" i="8" s="1"/>
  <c r="Z414" i="8"/>
  <c r="AF414" i="8" s="1"/>
  <c r="Z547" i="8"/>
  <c r="AF547" i="8" s="1"/>
  <c r="Z623" i="8"/>
  <c r="AF623" i="8" s="1"/>
  <c r="Z696" i="8"/>
  <c r="AF696" i="8" s="1"/>
  <c r="Z665" i="8"/>
  <c r="AF665" i="8" s="1"/>
  <c r="Z677" i="8"/>
  <c r="AF677" i="8" s="1"/>
  <c r="Z738" i="8"/>
  <c r="AF738" i="8" s="1"/>
  <c r="Z491" i="8"/>
  <c r="AF491" i="8" s="1"/>
  <c r="Z751" i="8"/>
  <c r="AF751" i="8" s="1"/>
  <c r="Z484" i="8"/>
  <c r="AF484" i="8" s="1"/>
  <c r="Z770" i="8"/>
  <c r="AF770" i="8" s="1"/>
  <c r="Z749" i="8"/>
  <c r="AF749" i="8" s="1"/>
  <c r="Z760" i="8"/>
  <c r="AF760" i="8" s="1"/>
  <c r="Z774" i="8"/>
  <c r="AF774" i="8" s="1"/>
  <c r="Z807" i="8"/>
  <c r="AF807" i="8" s="1"/>
  <c r="Z785" i="8"/>
  <c r="AF785" i="8" s="1"/>
  <c r="Z797" i="8"/>
  <c r="AF797" i="8" s="1"/>
  <c r="Z830" i="8"/>
  <c r="AF830" i="8" s="1"/>
  <c r="Z354" i="8"/>
  <c r="AF354" i="8" s="1"/>
  <c r="Z320" i="8"/>
  <c r="AF320" i="8" s="1"/>
  <c r="Z35" i="8"/>
  <c r="AF35" i="8" s="1"/>
  <c r="Z57" i="8"/>
  <c r="AF57" i="8" s="1"/>
  <c r="Z62" i="8"/>
  <c r="AF62" i="8" s="1"/>
  <c r="Z105" i="8"/>
  <c r="AF105" i="8" s="1"/>
  <c r="Z25" i="8"/>
  <c r="AF25" i="8" s="1"/>
  <c r="Z315" i="8"/>
  <c r="AF315" i="8" s="1"/>
  <c r="Z22" i="8"/>
  <c r="AF22" i="8" s="1"/>
  <c r="Z70" i="8"/>
  <c r="AF70" i="8" s="1"/>
  <c r="Z136" i="8"/>
  <c r="AF136" i="8" s="1"/>
  <c r="Z289" i="8"/>
  <c r="AF289" i="8" s="1"/>
  <c r="Z143" i="8"/>
  <c r="AF143" i="8" s="1"/>
  <c r="Z152" i="8"/>
  <c r="AF152" i="8" s="1"/>
  <c r="Z142" i="8"/>
  <c r="AF142" i="8" s="1"/>
  <c r="Z118" i="8"/>
  <c r="AF118" i="8" s="1"/>
  <c r="Z325" i="8"/>
  <c r="AF325" i="8" s="1"/>
  <c r="Z610" i="8"/>
  <c r="AF610" i="8" s="1"/>
  <c r="Z476" i="8"/>
  <c r="AF476" i="8" s="1"/>
  <c r="Z525" i="8"/>
  <c r="AF525" i="8" s="1"/>
  <c r="Z652" i="8"/>
  <c r="AF652" i="8" s="1"/>
  <c r="Z404" i="8"/>
  <c r="AF404" i="8" s="1"/>
  <c r="Z11" i="8"/>
  <c r="AF11" i="8" s="1"/>
  <c r="Z266" i="8"/>
  <c r="AF266" i="8" s="1"/>
  <c r="Z712" i="8"/>
  <c r="AF712" i="8" s="1"/>
  <c r="Z413" i="8"/>
  <c r="AF413" i="8" s="1"/>
  <c r="Z98" i="8"/>
  <c r="AF98" i="8" s="1"/>
  <c r="Z246" i="8"/>
  <c r="AF246" i="8" s="1"/>
  <c r="Z453" i="8"/>
  <c r="AF453" i="8" s="1"/>
  <c r="Z258" i="8"/>
  <c r="AF258" i="8" s="1"/>
  <c r="Z739" i="8"/>
  <c r="AF739" i="8" s="1"/>
  <c r="Z145" i="8"/>
  <c r="AF145" i="8" s="1"/>
  <c r="Z345" i="8"/>
  <c r="AF345" i="8" s="1"/>
  <c r="Z626" i="8"/>
  <c r="AF626" i="8" s="1"/>
  <c r="Z701" i="8"/>
  <c r="AF701" i="8" s="1"/>
  <c r="Z240" i="8"/>
  <c r="AF240" i="8" s="1"/>
  <c r="Z444" i="8"/>
  <c r="AF444" i="8" s="1"/>
  <c r="Z177" i="8"/>
  <c r="AF177" i="8" s="1"/>
  <c r="Z342" i="8"/>
  <c r="AF342" i="8" s="1"/>
  <c r="Z185" i="8"/>
  <c r="AF185" i="8" s="1"/>
  <c r="Z337" i="8"/>
  <c r="AF337" i="8" s="1"/>
  <c r="Z489" i="8"/>
  <c r="AF489" i="8" s="1"/>
  <c r="Z426" i="8"/>
  <c r="AF426" i="8" s="1"/>
  <c r="Z411" i="8"/>
  <c r="AF411" i="8" s="1"/>
  <c r="Z647" i="8"/>
  <c r="AF647" i="8" s="1"/>
  <c r="Z458" i="8"/>
  <c r="AF458" i="8" s="1"/>
  <c r="Z630" i="8"/>
  <c r="AF630" i="8" s="1"/>
  <c r="Z655" i="8"/>
  <c r="AF655" i="8" s="1"/>
  <c r="Z728" i="8"/>
  <c r="AF728" i="8" s="1"/>
  <c r="Z427" i="8"/>
  <c r="AF427" i="8" s="1"/>
  <c r="Z650" i="8"/>
  <c r="AF650" i="8" s="1"/>
  <c r="Z352" i="8"/>
  <c r="AF352" i="8" s="1"/>
  <c r="Z500" i="8"/>
  <c r="AF500" i="8" s="1"/>
  <c r="Z757" i="8"/>
  <c r="AF757" i="8" s="1"/>
  <c r="Z418" i="8"/>
  <c r="AF418" i="8" s="1"/>
  <c r="Z576" i="8"/>
  <c r="AF576" i="8" s="1"/>
  <c r="Z625" i="8"/>
  <c r="AF625" i="8" s="1"/>
  <c r="Z707" i="8"/>
  <c r="AF707" i="8" s="1"/>
  <c r="Z679" i="8"/>
  <c r="AF679" i="8" s="1"/>
  <c r="Z685" i="8"/>
  <c r="AF685" i="8" s="1"/>
  <c r="Z754" i="8"/>
  <c r="AF754" i="8" s="1"/>
  <c r="Z503" i="8"/>
  <c r="AF503" i="8" s="1"/>
  <c r="Z762" i="8"/>
  <c r="AF762" i="8" s="1"/>
  <c r="Z496" i="8"/>
  <c r="AF496" i="8" s="1"/>
  <c r="Z768" i="8"/>
  <c r="AF768" i="8" s="1"/>
  <c r="Z752" i="8"/>
  <c r="AF752" i="8" s="1"/>
  <c r="Z765" i="8"/>
  <c r="AF765" i="8" s="1"/>
  <c r="Z775" i="8"/>
  <c r="AF775" i="8" s="1"/>
  <c r="Z823" i="8"/>
  <c r="AF823" i="8" s="1"/>
  <c r="Z786" i="8"/>
  <c r="AF786" i="8" s="1"/>
  <c r="Z798" i="8"/>
  <c r="AF798" i="8" s="1"/>
  <c r="Z849" i="8"/>
  <c r="AF849" i="8" s="1"/>
  <c r="Z59" i="8"/>
  <c r="AF59" i="8" s="1"/>
  <c r="Z65" i="8"/>
  <c r="AF65" i="8" s="1"/>
  <c r="Z63" i="8"/>
  <c r="AF63" i="8" s="1"/>
  <c r="Z83" i="8"/>
  <c r="AF83" i="8" s="1"/>
  <c r="Z196" i="8"/>
  <c r="AF196" i="8" s="1"/>
  <c r="Z726" i="8"/>
  <c r="AF726" i="8" s="1"/>
  <c r="Z538" i="8"/>
  <c r="AF538" i="8" s="1"/>
  <c r="Z202" i="8"/>
  <c r="AF202" i="8" s="1"/>
  <c r="Z74" i="8"/>
  <c r="AF74" i="8" s="1"/>
  <c r="Z383" i="8"/>
  <c r="AF383" i="8" s="1"/>
  <c r="Z483" i="8"/>
  <c r="AF483" i="8" s="1"/>
  <c r="Z550" i="8"/>
  <c r="AF550" i="8" s="1"/>
  <c r="Z700" i="8"/>
  <c r="AF700" i="8" s="1"/>
  <c r="Z410" i="8"/>
  <c r="AF410" i="8" s="1"/>
  <c r="Z578" i="8"/>
  <c r="AF578" i="8" s="1"/>
  <c r="Z393" i="8"/>
  <c r="AF393" i="8" s="1"/>
  <c r="Z638" i="8"/>
  <c r="AF638" i="8" s="1"/>
  <c r="Z586" i="8"/>
  <c r="AF586" i="8" s="1"/>
  <c r="Z447" i="8"/>
  <c r="AF447" i="8" s="1"/>
  <c r="Z372" i="8"/>
  <c r="AF372" i="8" s="1"/>
  <c r="Z673" i="8"/>
  <c r="AF673" i="8" s="1"/>
  <c r="Z589" i="8"/>
  <c r="AF589" i="8" s="1"/>
  <c r="Z455" i="8"/>
  <c r="AF455" i="8" s="1"/>
  <c r="Z750" i="8"/>
  <c r="AF750" i="8" s="1"/>
  <c r="Z794" i="8"/>
  <c r="AF794" i="8" s="1"/>
  <c r="Z16" i="8"/>
  <c r="AF16" i="8" s="1"/>
  <c r="Z271" i="8"/>
  <c r="AF271" i="8" s="1"/>
  <c r="Z223" i="8"/>
  <c r="AF223" i="8" s="1"/>
  <c r="Z148" i="8"/>
  <c r="AF148" i="8" s="1"/>
  <c r="Z94" i="8"/>
  <c r="AF94" i="8" s="1"/>
  <c r="Z260" i="8"/>
  <c r="AF260" i="8" s="1"/>
  <c r="Z432" i="8"/>
  <c r="AF432" i="8" s="1"/>
  <c r="Z571" i="8"/>
  <c r="AF571" i="8" s="1"/>
  <c r="Z218" i="8"/>
  <c r="AF218" i="8" s="1"/>
  <c r="Z408" i="8"/>
  <c r="AF408" i="8" s="1"/>
  <c r="Z287" i="8"/>
  <c r="AF287" i="8" s="1"/>
  <c r="Z659" i="8"/>
  <c r="AF659" i="8" s="1"/>
  <c r="Z363" i="8"/>
  <c r="AF363" i="8" s="1"/>
  <c r="Z149" i="8"/>
  <c r="AF149" i="8" s="1"/>
  <c r="Z422" i="8"/>
  <c r="AF422" i="8" s="1"/>
  <c r="Z420" i="8"/>
  <c r="AF420" i="8" s="1"/>
  <c r="Z713" i="8"/>
  <c r="AF713" i="8" s="1"/>
  <c r="Z379" i="8"/>
  <c r="AF379" i="8" s="1"/>
  <c r="Z462" i="8"/>
  <c r="AF462" i="8" s="1"/>
  <c r="Z530" i="8"/>
  <c r="AF530" i="8" s="1"/>
  <c r="Z675" i="8"/>
  <c r="AF675" i="8" s="1"/>
  <c r="Z653" i="8"/>
  <c r="AF653" i="8" s="1"/>
  <c r="Z467" i="8"/>
  <c r="AF467" i="8" s="1"/>
  <c r="Z604" i="8"/>
  <c r="AF604" i="8" s="1"/>
  <c r="Z841" i="8"/>
  <c r="AF841" i="8" s="1"/>
  <c r="Z795" i="8"/>
  <c r="AF795" i="8" s="1"/>
  <c r="Z52" i="8"/>
  <c r="AF52" i="8" s="1"/>
  <c r="Z36" i="8"/>
  <c r="AF36" i="8" s="1"/>
  <c r="Z18" i="8"/>
  <c r="AF18" i="8" s="1"/>
  <c r="Z58" i="8"/>
  <c r="AF58" i="8" s="1"/>
  <c r="Z151" i="8"/>
  <c r="AF151" i="8" s="1"/>
  <c r="Z341" i="8"/>
  <c r="AF341" i="8" s="1"/>
  <c r="Z121" i="8"/>
  <c r="AF121" i="8" s="1"/>
  <c r="Z61" i="8"/>
  <c r="AF61" i="8" s="1"/>
  <c r="Z88" i="8"/>
  <c r="AF88" i="8" s="1"/>
  <c r="Z158" i="8"/>
  <c r="AF158" i="8" s="1"/>
  <c r="Z293" i="8"/>
  <c r="AF293" i="8" s="1"/>
  <c r="Z254" i="8"/>
  <c r="AF254" i="8" s="1"/>
  <c r="Z159" i="8"/>
  <c r="AF159" i="8" s="1"/>
  <c r="Z175" i="8"/>
  <c r="AF175" i="8" s="1"/>
  <c r="Z127" i="8"/>
  <c r="AF127" i="8" s="1"/>
  <c r="Z358" i="8"/>
  <c r="AF358" i="8" s="1"/>
  <c r="Z399" i="8"/>
  <c r="AF399" i="8" s="1"/>
  <c r="Z442" i="8"/>
  <c r="AF442" i="8" s="1"/>
  <c r="Z614" i="8"/>
  <c r="AF614" i="8" s="1"/>
  <c r="Z748" i="8"/>
  <c r="AF748" i="8" s="1"/>
  <c r="Z415" i="8"/>
  <c r="AF415" i="8" s="1"/>
  <c r="Z14" i="8"/>
  <c r="AF14" i="8" s="1"/>
  <c r="Z288" i="8"/>
  <c r="AF288" i="8" s="1"/>
  <c r="Z822" i="8"/>
  <c r="AF822" i="8" s="1"/>
  <c r="Z421" i="8"/>
  <c r="AF421" i="8" s="1"/>
  <c r="Z104" i="8"/>
  <c r="AF104" i="8" s="1"/>
  <c r="Z262" i="8"/>
  <c r="AF262" i="8" s="1"/>
  <c r="Z485" i="8"/>
  <c r="AF485" i="8" s="1"/>
  <c r="Z274" i="8"/>
  <c r="AF274" i="8" s="1"/>
  <c r="Z72" i="8"/>
  <c r="AF72" i="8" s="1"/>
  <c r="Z160" i="8"/>
  <c r="AF160" i="8" s="1"/>
  <c r="Z346" i="8"/>
  <c r="AF346" i="8" s="1"/>
  <c r="Z668" i="8"/>
  <c r="AF668" i="8" s="1"/>
  <c r="Z719" i="8"/>
  <c r="AF719" i="8" s="1"/>
  <c r="Z252" i="8"/>
  <c r="AF252" i="8" s="1"/>
  <c r="Z450" i="8"/>
  <c r="AF450" i="8" s="1"/>
  <c r="Z189" i="8"/>
  <c r="AF189" i="8" s="1"/>
  <c r="Z430" i="8"/>
  <c r="AF430" i="8" s="1"/>
  <c r="Z197" i="8"/>
  <c r="AF197" i="8" s="1"/>
  <c r="Z353" i="8"/>
  <c r="AF353" i="8" s="1"/>
  <c r="Z501" i="8"/>
  <c r="AF501" i="8" s="1"/>
  <c r="Z435" i="8"/>
  <c r="AF435" i="8" s="1"/>
  <c r="Z440" i="8"/>
  <c r="AF440" i="8" s="1"/>
  <c r="Z648" i="8"/>
  <c r="AF648" i="8" s="1"/>
  <c r="Z487" i="8"/>
  <c r="AF487" i="8" s="1"/>
  <c r="Z643" i="8"/>
  <c r="AF643" i="8" s="1"/>
  <c r="Z691" i="8"/>
  <c r="AF691" i="8" s="1"/>
  <c r="Z283" i="8"/>
  <c r="AF283" i="8" s="1"/>
  <c r="Z446" i="8"/>
  <c r="AF446" i="8" s="1"/>
  <c r="Z661" i="8"/>
  <c r="AF661" i="8" s="1"/>
  <c r="Z364" i="8"/>
  <c r="AF364" i="8" s="1"/>
  <c r="Z524" i="8"/>
  <c r="AF524" i="8" s="1"/>
  <c r="Z761" i="8"/>
  <c r="AF761" i="8" s="1"/>
  <c r="Z433" i="8"/>
  <c r="AF433" i="8" s="1"/>
  <c r="Z585" i="8"/>
  <c r="AF585" i="8" s="1"/>
  <c r="Z627" i="8"/>
  <c r="AF627" i="8" s="1"/>
  <c r="Z722" i="8"/>
  <c r="AF722" i="8" s="1"/>
  <c r="Z687" i="8"/>
  <c r="AF687" i="8" s="1"/>
  <c r="Z560" i="8"/>
  <c r="AF560" i="8" s="1"/>
  <c r="Z736" i="8"/>
  <c r="AF736" i="8" s="1"/>
  <c r="Z515" i="8"/>
  <c r="AF515" i="8" s="1"/>
  <c r="Z766" i="8"/>
  <c r="AF766" i="8" s="1"/>
  <c r="Z508" i="8"/>
  <c r="AF508" i="8" s="1"/>
  <c r="Z818" i="8"/>
  <c r="AF818" i="8" s="1"/>
  <c r="Z755" i="8"/>
  <c r="AF755" i="8" s="1"/>
  <c r="Z767" i="8"/>
  <c r="AF767" i="8" s="1"/>
  <c r="Z776" i="8"/>
  <c r="AF776" i="8" s="1"/>
  <c r="Z824" i="8"/>
  <c r="AF824" i="8" s="1"/>
  <c r="Z787" i="8"/>
  <c r="AF787" i="8" s="1"/>
  <c r="Z799" i="8"/>
  <c r="AF799" i="8" s="1"/>
  <c r="Z809" i="8"/>
  <c r="AF809" i="8" s="1"/>
  <c r="Z27" i="8"/>
  <c r="AF27" i="8" s="1"/>
  <c r="Z66" i="8"/>
  <c r="AF66" i="8" s="1"/>
  <c r="Z85" i="8"/>
  <c r="AF85" i="8" s="1"/>
  <c r="Z220" i="8"/>
  <c r="AF220" i="8" s="1"/>
  <c r="Z270" i="8"/>
  <c r="AF270" i="8" s="1"/>
  <c r="Z406" i="8"/>
  <c r="AF406" i="8" s="1"/>
  <c r="Z546" i="8"/>
  <c r="AF546" i="8" s="1"/>
  <c r="Z267" i="8"/>
  <c r="AF267" i="8" s="1"/>
  <c r="Z628" i="8"/>
  <c r="AF628" i="8" s="1"/>
  <c r="Z182" i="8"/>
  <c r="AF182" i="8" s="1"/>
  <c r="Z194" i="8"/>
  <c r="AF194" i="8" s="1"/>
  <c r="Z114" i="8"/>
  <c r="AF114" i="8" s="1"/>
  <c r="Z640" i="8"/>
  <c r="AF640" i="8" s="1"/>
  <c r="Z137" i="8"/>
  <c r="AF137" i="8" s="1"/>
  <c r="Z618" i="8"/>
  <c r="AF618" i="8" s="1"/>
  <c r="Z666" i="8"/>
  <c r="AF666" i="8" s="1"/>
  <c r="Z694" i="8"/>
  <c r="AF694" i="8" s="1"/>
  <c r="Z367" i="8"/>
  <c r="AF367" i="8" s="1"/>
  <c r="Z304" i="8"/>
  <c r="AF304" i="8" s="1"/>
  <c r="Z656" i="8"/>
  <c r="AF656" i="8" s="1"/>
  <c r="Z573" i="8"/>
  <c r="AF573" i="8" s="1"/>
  <c r="Z695" i="8"/>
  <c r="AF695" i="8" s="1"/>
  <c r="Z599" i="8"/>
  <c r="AF599" i="8" s="1"/>
  <c r="Z846" i="8"/>
  <c r="AF846" i="8" s="1"/>
  <c r="Z833" i="8"/>
  <c r="AF833" i="8" s="1"/>
  <c r="Z806" i="8"/>
  <c r="AF806" i="8" s="1"/>
  <c r="Z20" i="8"/>
  <c r="AF20" i="8" s="1"/>
  <c r="Z73" i="8"/>
  <c r="AF73" i="8" s="1"/>
  <c r="Z64" i="8"/>
  <c r="AF64" i="8" s="1"/>
  <c r="Z227" i="8"/>
  <c r="AF227" i="8" s="1"/>
  <c r="Z281" i="8"/>
  <c r="AF281" i="8" s="1"/>
  <c r="Z601" i="8"/>
  <c r="AF601" i="8" s="1"/>
  <c r="Z595" i="8"/>
  <c r="AF595" i="8" s="1"/>
  <c r="Z291" i="8"/>
  <c r="AF291" i="8" s="1"/>
  <c r="Z80" i="8"/>
  <c r="AF80" i="8" s="1"/>
  <c r="Z120" i="8"/>
  <c r="AF120" i="8" s="1"/>
  <c r="Z552" i="8"/>
  <c r="AF552" i="8" s="1"/>
  <c r="Z204" i="8"/>
  <c r="AF204" i="8" s="1"/>
  <c r="Z141" i="8"/>
  <c r="AF141" i="8" s="1"/>
  <c r="Z282" i="8"/>
  <c r="AF282" i="8" s="1"/>
  <c r="Z716" i="8"/>
  <c r="AF716" i="8" s="1"/>
  <c r="Z622" i="8"/>
  <c r="AF622" i="8" s="1"/>
  <c r="Z688" i="8"/>
  <c r="AF688" i="8" s="1"/>
  <c r="Z708" i="8"/>
  <c r="AF708" i="8" s="1"/>
  <c r="Z316" i="8"/>
  <c r="AF316" i="8" s="1"/>
  <c r="Z689" i="8"/>
  <c r="AF689" i="8" s="1"/>
  <c r="Z619" i="8"/>
  <c r="AF619" i="8" s="1"/>
  <c r="Z588" i="8"/>
  <c r="AF588" i="8" s="1"/>
  <c r="Z711" i="8"/>
  <c r="AF711" i="8" s="1"/>
  <c r="Z731" i="8"/>
  <c r="AF731" i="8" s="1"/>
  <c r="Z743" i="8"/>
  <c r="AF743" i="8" s="1"/>
  <c r="Z783" i="8"/>
  <c r="AF783" i="8" s="1"/>
  <c r="Z817" i="8"/>
  <c r="AF817" i="8" s="1"/>
  <c r="Z40" i="8"/>
  <c r="AF40" i="8" s="1"/>
  <c r="Z43" i="8"/>
  <c r="AF43" i="8" s="1"/>
  <c r="Z51" i="8"/>
  <c r="AF51" i="8" s="1"/>
  <c r="Z60" i="8"/>
  <c r="AF60" i="8" s="1"/>
  <c r="Z195" i="8"/>
  <c r="AF195" i="8" s="1"/>
  <c r="Z24" i="8"/>
  <c r="AF24" i="8" s="1"/>
  <c r="Z124" i="8"/>
  <c r="AF124" i="8" s="1"/>
  <c r="Z133" i="8"/>
  <c r="AF133" i="8" s="1"/>
  <c r="Z135" i="8"/>
  <c r="AF135" i="8" s="1"/>
  <c r="Z163" i="8"/>
  <c r="AF163" i="8" s="1"/>
  <c r="Z79" i="8"/>
  <c r="AF79" i="8" s="1"/>
  <c r="Z597" i="8"/>
  <c r="AF597" i="8" s="1"/>
  <c r="Z212" i="8"/>
  <c r="AF212" i="8" s="1"/>
  <c r="Z200" i="8"/>
  <c r="AF200" i="8" s="1"/>
  <c r="Z139" i="8"/>
  <c r="AF139" i="8" s="1"/>
  <c r="Z375" i="8"/>
  <c r="AF375" i="8" s="1"/>
  <c r="Z356" i="8"/>
  <c r="AF356" i="8" s="1"/>
  <c r="Z509" i="8"/>
  <c r="AF509" i="8" s="1"/>
  <c r="Z495" i="8"/>
  <c r="AF495" i="8" s="1"/>
  <c r="Z171" i="8"/>
  <c r="AF171" i="8" s="1"/>
  <c r="Z423" i="8"/>
  <c r="AF423" i="8" s="1"/>
  <c r="Z17" i="8"/>
  <c r="AF17" i="8" s="1"/>
  <c r="Z296" i="8"/>
  <c r="AF296" i="8" s="1"/>
  <c r="Z199" i="8"/>
  <c r="AF199" i="8" s="1"/>
  <c r="Z445" i="8"/>
  <c r="AF445" i="8" s="1"/>
  <c r="Z110" i="8"/>
  <c r="AF110" i="8" s="1"/>
  <c r="Z278" i="8"/>
  <c r="AF278" i="8" s="1"/>
  <c r="Z506" i="8"/>
  <c r="AF506" i="8" s="1"/>
  <c r="Z333" i="8"/>
  <c r="AF333" i="8" s="1"/>
  <c r="Z78" i="8"/>
  <c r="AF78" i="8" s="1"/>
  <c r="Z176" i="8"/>
  <c r="AF176" i="8" s="1"/>
  <c r="Z365" i="8"/>
  <c r="AF365" i="8" s="1"/>
  <c r="Z740" i="8"/>
  <c r="AF740" i="8" s="1"/>
  <c r="Z732" i="8"/>
  <c r="AF732" i="8" s="1"/>
  <c r="Z264" i="8"/>
  <c r="AF264" i="8" s="1"/>
  <c r="Z474" i="8"/>
  <c r="AF474" i="8" s="1"/>
  <c r="Z201" i="8"/>
  <c r="AF201" i="8" s="1"/>
  <c r="Z454" i="8"/>
  <c r="AF454" i="8" s="1"/>
  <c r="Z209" i="8"/>
  <c r="AF209" i="8" s="1"/>
  <c r="Z362" i="8"/>
  <c r="AF362" i="8" s="1"/>
  <c r="Z529" i="8"/>
  <c r="AF529" i="8" s="1"/>
  <c r="Z464" i="8"/>
  <c r="AF464" i="8" s="1"/>
  <c r="Z469" i="8"/>
  <c r="AF469" i="8" s="1"/>
  <c r="Z657" i="8"/>
  <c r="AF657" i="8" s="1"/>
  <c r="Z519" i="8"/>
  <c r="AF519" i="8" s="1"/>
  <c r="Z644" i="8"/>
  <c r="AF644" i="8" s="1"/>
  <c r="Z692" i="8"/>
  <c r="AF692" i="8" s="1"/>
  <c r="Z295" i="8"/>
  <c r="AF295" i="8" s="1"/>
  <c r="Z461" i="8"/>
  <c r="AF461" i="8" s="1"/>
  <c r="Z672" i="8"/>
  <c r="AF672" i="8" s="1"/>
  <c r="Z376" i="8"/>
  <c r="AF376" i="8" s="1"/>
  <c r="Z542" i="8"/>
  <c r="AF542" i="8" s="1"/>
  <c r="Z300" i="8"/>
  <c r="AF300" i="8" s="1"/>
  <c r="Z452" i="8"/>
  <c r="AF452" i="8" s="1"/>
  <c r="Z605" i="8"/>
  <c r="AF605" i="8" s="1"/>
  <c r="Z629" i="8"/>
  <c r="AF629" i="8" s="1"/>
  <c r="Z737" i="8"/>
  <c r="AF737" i="8" s="1"/>
  <c r="Z853" i="8"/>
  <c r="AF853" i="8" s="1"/>
  <c r="Z579" i="8"/>
  <c r="AF579" i="8" s="1"/>
  <c r="Z838" i="8"/>
  <c r="AF838" i="8" s="1"/>
  <c r="Z527" i="8"/>
  <c r="AF527" i="8" s="1"/>
  <c r="Z828" i="8"/>
  <c r="AF828" i="8" s="1"/>
  <c r="Z520" i="8"/>
  <c r="AF520" i="8" s="1"/>
  <c r="Z808" i="8"/>
  <c r="AF808" i="8" s="1"/>
  <c r="Z758" i="8"/>
  <c r="AF758" i="8" s="1"/>
  <c r="Z769" i="8"/>
  <c r="AF769" i="8" s="1"/>
  <c r="Z777" i="8"/>
  <c r="AF777" i="8" s="1"/>
  <c r="Z812" i="8"/>
  <c r="AF812" i="8" s="1"/>
  <c r="Z788" i="8"/>
  <c r="AF788" i="8" s="1"/>
  <c r="Z800" i="8"/>
  <c r="AF800" i="8" s="1"/>
  <c r="Z821" i="8"/>
  <c r="AF821" i="8" s="1"/>
  <c r="Z37" i="8"/>
  <c r="AF37" i="8" s="1"/>
  <c r="Z272" i="8"/>
  <c r="AF272" i="8" s="1"/>
  <c r="Z297" i="8"/>
  <c r="AF297" i="8" s="1"/>
  <c r="Z617" i="8"/>
  <c r="AF617" i="8" s="1"/>
  <c r="Z198" i="8"/>
  <c r="AF198" i="8" s="1"/>
  <c r="Z47" i="8"/>
  <c r="AF47" i="8" s="1"/>
  <c r="Z259" i="8"/>
  <c r="AF259" i="8" s="1"/>
  <c r="Z33" i="8"/>
  <c r="AF33" i="8" s="1"/>
  <c r="Z157" i="8"/>
  <c r="AF157" i="8" s="1"/>
  <c r="Z229" i="8"/>
  <c r="AF229" i="8" s="1"/>
  <c r="Z286" i="8"/>
  <c r="AF286" i="8" s="1"/>
  <c r="Z534" i="8"/>
  <c r="AF534" i="8" s="1"/>
  <c r="Z128" i="8"/>
  <c r="AF128" i="8" s="1"/>
  <c r="Z482" i="8"/>
  <c r="AF482" i="8" s="1"/>
  <c r="Z608" i="8"/>
  <c r="AF608" i="8" s="1"/>
  <c r="Z438" i="8"/>
  <c r="AF438" i="8" s="1"/>
  <c r="Z276" i="8"/>
  <c r="AF276" i="8" s="1"/>
  <c r="Z473" i="8"/>
  <c r="AF473" i="8" s="1"/>
  <c r="Z558" i="8"/>
  <c r="AF558" i="8" s="1"/>
  <c r="Z667" i="8"/>
  <c r="AF667" i="8" s="1"/>
  <c r="Z714" i="8"/>
  <c r="AF714" i="8" s="1"/>
  <c r="Z681" i="8"/>
  <c r="AF681" i="8" s="1"/>
  <c r="Z312" i="8"/>
  <c r="AF312" i="8" s="1"/>
  <c r="Z607" i="8"/>
  <c r="AF607" i="8" s="1"/>
  <c r="Z517" i="8"/>
  <c r="AF517" i="8" s="1"/>
  <c r="Z594" i="8"/>
  <c r="AF594" i="8" s="1"/>
  <c r="Z759" i="8"/>
  <c r="AF759" i="8" s="1"/>
  <c r="Z532" i="8"/>
  <c r="AF532" i="8" s="1"/>
  <c r="Z831" i="8"/>
  <c r="AF831" i="8" s="1"/>
  <c r="Z815" i="8"/>
  <c r="AF815" i="8" s="1"/>
  <c r="Z771" i="8"/>
  <c r="AF771" i="8" s="1"/>
  <c r="Z778" i="8"/>
  <c r="AF778" i="8" s="1"/>
  <c r="Z834" i="8"/>
  <c r="AF834" i="8" s="1"/>
  <c r="Z789" i="8"/>
  <c r="AF789" i="8" s="1"/>
  <c r="Z801" i="8"/>
  <c r="AF801" i="8" s="1"/>
  <c r="Z840" i="8"/>
  <c r="AF840" i="8" s="1"/>
  <c r="Z10" i="8"/>
  <c r="AF10" i="8" s="1"/>
  <c r="Z106" i="8"/>
  <c r="AF106" i="8" s="1"/>
  <c r="Z50" i="8"/>
  <c r="AF50" i="8" s="1"/>
  <c r="Z12" i="8"/>
  <c r="AF12" i="8" s="1"/>
  <c r="Z69" i="8"/>
  <c r="AF69" i="8" s="1"/>
  <c r="Z39" i="8"/>
  <c r="AF39" i="8" s="1"/>
  <c r="Z41" i="8"/>
  <c r="AF41" i="8" s="1"/>
  <c r="Z113" i="8"/>
  <c r="AF113" i="8" s="1"/>
  <c r="Z207" i="8"/>
  <c r="AF207" i="8" s="1"/>
  <c r="Z167" i="8"/>
  <c r="AF167" i="8" s="1"/>
  <c r="Z172" i="8"/>
  <c r="AF172" i="8" s="1"/>
  <c r="Z8" i="8"/>
  <c r="AF8" i="8" s="1"/>
  <c r="Z100" i="8"/>
  <c r="AF100" i="8" s="1"/>
  <c r="Z244" i="8"/>
  <c r="AF244" i="8" s="1"/>
  <c r="Z232" i="8"/>
  <c r="AF232" i="8" s="1"/>
  <c r="Z211" i="8"/>
  <c r="AF211" i="8" s="1"/>
  <c r="Z368" i="8"/>
  <c r="AF368" i="8" s="1"/>
  <c r="Z370" i="8"/>
  <c r="AF370" i="8" s="1"/>
  <c r="Z686" i="8"/>
  <c r="AF686" i="8" s="1"/>
  <c r="Z323" i="8"/>
  <c r="AF323" i="8" s="1"/>
  <c r="Z203" i="8"/>
  <c r="AF203" i="8" s="1"/>
  <c r="Z492" i="8"/>
  <c r="AF492" i="8" s="1"/>
  <c r="Z138" i="8"/>
  <c r="AF138" i="8" s="1"/>
  <c r="Z306" i="8"/>
  <c r="AF306" i="8" s="1"/>
  <c r="Z231" i="8"/>
  <c r="AF231" i="8" s="1"/>
  <c r="Z522" i="8"/>
  <c r="AF522" i="8" s="1"/>
  <c r="Z122" i="8"/>
  <c r="AF122" i="8" s="1"/>
  <c r="Z317" i="8"/>
  <c r="AF317" i="8" s="1"/>
  <c r="Z704" i="8"/>
  <c r="AF704" i="8" s="1"/>
  <c r="Z347" i="8"/>
  <c r="AF347" i="8" s="1"/>
  <c r="Z90" i="8"/>
  <c r="AF90" i="8" s="1"/>
  <c r="Z208" i="8"/>
  <c r="AF208" i="8" s="1"/>
  <c r="Z470" i="8"/>
  <c r="AF470" i="8" s="1"/>
  <c r="Z717" i="8"/>
  <c r="AF717" i="8" s="1"/>
  <c r="Z144" i="8"/>
  <c r="AF144" i="8" s="1"/>
  <c r="Z298" i="8"/>
  <c r="AF298" i="8" s="1"/>
  <c r="Z518" i="8"/>
  <c r="AF518" i="8" s="1"/>
  <c r="Z225" i="8"/>
  <c r="AF225" i="8" s="1"/>
  <c r="Z514" i="8"/>
  <c r="AF514" i="8" s="1"/>
  <c r="Z233" i="8"/>
  <c r="AF233" i="8" s="1"/>
  <c r="Z380" i="8"/>
  <c r="AF380" i="8" s="1"/>
  <c r="Z603" i="8"/>
  <c r="AF603" i="8" s="1"/>
  <c r="Z502" i="8"/>
  <c r="AF502" i="8" s="1"/>
  <c r="Z498" i="8"/>
  <c r="AF498" i="8" s="1"/>
  <c r="Z684" i="8"/>
  <c r="AF684" i="8" s="1"/>
  <c r="Z584" i="8"/>
  <c r="AF584" i="8" s="1"/>
  <c r="Z699" i="8"/>
  <c r="AF699" i="8" s="1"/>
  <c r="Z729" i="8"/>
  <c r="AF729" i="8" s="1"/>
  <c r="Z319" i="8"/>
  <c r="AF319" i="8" s="1"/>
  <c r="Z480" i="8"/>
  <c r="AF480" i="8" s="1"/>
  <c r="Z705" i="8"/>
  <c r="AF705" i="8" s="1"/>
  <c r="Z400" i="8"/>
  <c r="AF400" i="8" s="1"/>
  <c r="Z562" i="8"/>
  <c r="AF562" i="8" s="1"/>
  <c r="Z324" i="8"/>
  <c r="AF324" i="8" s="1"/>
  <c r="Z486" i="8"/>
  <c r="AF486" i="8" s="1"/>
  <c r="Z609" i="8"/>
  <c r="AF609" i="8" s="1"/>
  <c r="Z633" i="8"/>
  <c r="AF633" i="8" s="1"/>
  <c r="Z825" i="8"/>
  <c r="AF825" i="8" s="1"/>
  <c r="Z536" i="8"/>
  <c r="AF536" i="8" s="1"/>
  <c r="Z598" i="8"/>
  <c r="AF598" i="8" s="1"/>
  <c r="Z837" i="8"/>
  <c r="AF837" i="8" s="1"/>
  <c r="Z551" i="8"/>
  <c r="AF551" i="8" s="1"/>
  <c r="Z734" i="8"/>
  <c r="AF734" i="8" s="1"/>
  <c r="Z544" i="8"/>
  <c r="AF544" i="8" s="1"/>
  <c r="Z847" i="8"/>
  <c r="AF847" i="8" s="1"/>
  <c r="Z839" i="8"/>
  <c r="AF839" i="8" s="1"/>
  <c r="Z773" i="8"/>
  <c r="AF773" i="8" s="1"/>
  <c r="Z779" i="8"/>
  <c r="AF779" i="8" s="1"/>
  <c r="Z844" i="8"/>
  <c r="AF844" i="8" s="1"/>
  <c r="Z790" i="8"/>
  <c r="AF790" i="8" s="1"/>
  <c r="Z802" i="8"/>
  <c r="AF802" i="8" s="1"/>
  <c r="Z851" i="8"/>
  <c r="AF851" i="8" s="1"/>
  <c r="Z188" i="8"/>
  <c r="AF188" i="8" s="1"/>
  <c r="Z273" i="8"/>
  <c r="AF273" i="8" s="1"/>
  <c r="Z592" i="8"/>
  <c r="AF592" i="8" s="1"/>
  <c r="Z683" i="8"/>
  <c r="AF683" i="8" s="1"/>
  <c r="Z67" i="8"/>
  <c r="AF67" i="8" s="1"/>
  <c r="Z285" i="8"/>
  <c r="AF285" i="8" s="1"/>
  <c r="Z97" i="8"/>
  <c r="AF97" i="8" s="1"/>
  <c r="Z164" i="8"/>
  <c r="AF164" i="8" s="1"/>
  <c r="Z389" i="8"/>
  <c r="AF389" i="8" s="1"/>
  <c r="Z468" i="8"/>
  <c r="AF468" i="8" s="1"/>
  <c r="Z215" i="8"/>
  <c r="AF215" i="8" s="1"/>
  <c r="Z284" i="8"/>
  <c r="AF284" i="8" s="1"/>
  <c r="Z193" i="8"/>
  <c r="AF193" i="8" s="1"/>
  <c r="Z132" i="8"/>
  <c r="AF132" i="8" s="1"/>
  <c r="Z213" i="8"/>
  <c r="AF213" i="8" s="1"/>
  <c r="Z371" i="8"/>
  <c r="AF371" i="8" s="1"/>
  <c r="Z478" i="8"/>
  <c r="AF478" i="8" s="1"/>
  <c r="Z660" i="8"/>
  <c r="AF660" i="8" s="1"/>
  <c r="Z465" i="8"/>
  <c r="AF465" i="8" s="1"/>
  <c r="Z553" i="8"/>
  <c r="AF553" i="8" s="1"/>
  <c r="Z742" i="8"/>
  <c r="AF742" i="8" s="1"/>
  <c r="Z730" i="8"/>
  <c r="AF730" i="8" s="1"/>
  <c r="Z55" i="8"/>
  <c r="AF55" i="8" s="1"/>
  <c r="Z91" i="8"/>
  <c r="AF91" i="8" s="1"/>
  <c r="Z46" i="8"/>
  <c r="AF46" i="8" s="1"/>
  <c r="Z71" i="8"/>
  <c r="AF71" i="8" s="1"/>
  <c r="Z76" i="8"/>
  <c r="AF76" i="8" s="1"/>
  <c r="Z49" i="8"/>
  <c r="AF49" i="8" s="1"/>
  <c r="Z30" i="8"/>
  <c r="AF30" i="8" s="1"/>
  <c r="Z236" i="8"/>
  <c r="AF236" i="8" s="1"/>
  <c r="Z174" i="8"/>
  <c r="AF174" i="8" s="1"/>
  <c r="Z179" i="8"/>
  <c r="AF179" i="8" s="1"/>
  <c r="Z15" i="8"/>
  <c r="AF15" i="8" s="1"/>
  <c r="Z103" i="8"/>
  <c r="AF103" i="8" s="1"/>
  <c r="Z147" i="8"/>
  <c r="AF147" i="8" s="1"/>
  <c r="Z308" i="8"/>
  <c r="AF308" i="8" s="1"/>
  <c r="Z243" i="8"/>
  <c r="AF243" i="8" s="1"/>
  <c r="Z318" i="8"/>
  <c r="AF318" i="8" s="1"/>
  <c r="Z545" i="8"/>
  <c r="AF545" i="8" s="1"/>
  <c r="Z457" i="8"/>
  <c r="AF457" i="8" s="1"/>
  <c r="Z488" i="8"/>
  <c r="AF488" i="8" s="1"/>
  <c r="Z219" i="8"/>
  <c r="AF219" i="8" s="1"/>
  <c r="Z521" i="8"/>
  <c r="AF521" i="8" s="1"/>
  <c r="Z154" i="8"/>
  <c r="AF154" i="8" s="1"/>
  <c r="Z311" i="8"/>
  <c r="AF311" i="8" s="1"/>
  <c r="Z247" i="8"/>
  <c r="AF247" i="8" s="1"/>
  <c r="Z528" i="8"/>
  <c r="AF528" i="8" s="1"/>
  <c r="Z134" i="8"/>
  <c r="AF134" i="8" s="1"/>
  <c r="Z322" i="8"/>
  <c r="AF322" i="8" s="1"/>
  <c r="Z146" i="8"/>
  <c r="AF146" i="8" s="1"/>
  <c r="Z359" i="8"/>
  <c r="AF359" i="8" s="1"/>
  <c r="Z96" i="8"/>
  <c r="AF96" i="8" s="1"/>
  <c r="Z224" i="8"/>
  <c r="AF224" i="8" s="1"/>
  <c r="Z475" i="8"/>
  <c r="AF475" i="8" s="1"/>
  <c r="Z612" i="8"/>
  <c r="AF612" i="8" s="1"/>
  <c r="Z156" i="8"/>
  <c r="AF156" i="8" s="1"/>
  <c r="Z314" i="8"/>
  <c r="AF314" i="8" s="1"/>
  <c r="Z541" i="8"/>
  <c r="AF541" i="8" s="1"/>
  <c r="Z237" i="8"/>
  <c r="AF237" i="8" s="1"/>
  <c r="Z557" i="8"/>
  <c r="AF557" i="8" s="1"/>
  <c r="Z245" i="8"/>
  <c r="AF245" i="8" s="1"/>
  <c r="Z385" i="8"/>
  <c r="AF385" i="8" s="1"/>
  <c r="Z682" i="8"/>
  <c r="AF682" i="8" s="1"/>
  <c r="Z540" i="8"/>
  <c r="AF540" i="8" s="1"/>
  <c r="Z507" i="8"/>
  <c r="AF507" i="8" s="1"/>
  <c r="Z718" i="8"/>
  <c r="AF718" i="8" s="1"/>
  <c r="Z590" i="8"/>
  <c r="AF590" i="8" s="1"/>
  <c r="Z706" i="8"/>
  <c r="AF706" i="8" s="1"/>
  <c r="Z616" i="8"/>
  <c r="AF616" i="8" s="1"/>
  <c r="Z331" i="8"/>
  <c r="AF331" i="8" s="1"/>
  <c r="Z499" i="8"/>
  <c r="AF499" i="8" s="1"/>
  <c r="Z724" i="8"/>
  <c r="AF724" i="8" s="1"/>
  <c r="Z407" i="8"/>
  <c r="AF407" i="8" s="1"/>
  <c r="Z582" i="8"/>
  <c r="AF582" i="8" s="1"/>
  <c r="Z336" i="8"/>
  <c r="AF336" i="8" s="1"/>
  <c r="Z490" i="8"/>
  <c r="AF490" i="8" s="1"/>
  <c r="Z611" i="8"/>
  <c r="AF611" i="8" s="1"/>
  <c r="Z635" i="8"/>
  <c r="AF635" i="8" s="1"/>
  <c r="Z535" i="8"/>
  <c r="AF535" i="8" s="1"/>
  <c r="Z555" i="8"/>
  <c r="AF555" i="8" s="1"/>
  <c r="Z642" i="8"/>
  <c r="AF642" i="8" s="1"/>
  <c r="Z419" i="8"/>
  <c r="AF419" i="8" s="1"/>
  <c r="Z563" i="8"/>
  <c r="AF563" i="8" s="1"/>
  <c r="Z412" i="8"/>
  <c r="AF412" i="8" s="1"/>
  <c r="Z556" i="8"/>
  <c r="AF556" i="8" s="1"/>
  <c r="Z764" i="8"/>
  <c r="AF764" i="8" s="1"/>
  <c r="Z741" i="8"/>
  <c r="AF741" i="8" s="1"/>
  <c r="Z835" i="8"/>
  <c r="AF835" i="8" s="1"/>
  <c r="Z780" i="8"/>
  <c r="AF780" i="8" s="1"/>
  <c r="Z814" i="8"/>
  <c r="AF814" i="8" s="1"/>
  <c r="Z791" i="8"/>
  <c r="AF791" i="8" s="1"/>
  <c r="Z803" i="8"/>
  <c r="AF803" i="8" s="1"/>
  <c r="Z848" i="8"/>
  <c r="AF848" i="8" s="1"/>
  <c r="Z463" i="8"/>
  <c r="AF463" i="8" s="1"/>
  <c r="Z516" i="8"/>
  <c r="AF516" i="8" s="1"/>
  <c r="Z87" i="8"/>
  <c r="AF87" i="8" s="1"/>
  <c r="Z504" i="8"/>
  <c r="AF504" i="8" s="1"/>
  <c r="Z843" i="8"/>
  <c r="AF843" i="8" s="1"/>
  <c r="Z334" i="8"/>
  <c r="AF334" i="8" s="1"/>
  <c r="Z84" i="8"/>
  <c r="AF84" i="8" s="1"/>
  <c r="Z111" i="8"/>
  <c r="AF111" i="8" s="1"/>
  <c r="Z181" i="8"/>
  <c r="AF181" i="8" s="1"/>
  <c r="Z183" i="8"/>
  <c r="AF183" i="8" s="1"/>
  <c r="Z21" i="8"/>
  <c r="AF21" i="8" s="1"/>
  <c r="Z205" i="8"/>
  <c r="AF205" i="8" s="1"/>
  <c r="Z206" i="8"/>
  <c r="AF206" i="8" s="1"/>
  <c r="Z332" i="8"/>
  <c r="AF332" i="8" s="1"/>
  <c r="Z275" i="8"/>
  <c r="AF275" i="8" s="1"/>
  <c r="Z387" i="8"/>
  <c r="AF387" i="8" s="1"/>
  <c r="Z374" i="8"/>
  <c r="AF374" i="8" s="1"/>
  <c r="Z641" i="8"/>
  <c r="AF641" i="8" s="1"/>
  <c r="Z745" i="8"/>
  <c r="AF745" i="8" s="1"/>
  <c r="Z235" i="8"/>
  <c r="AF235" i="8" s="1"/>
  <c r="Z533" i="8"/>
  <c r="AF533" i="8" s="1"/>
  <c r="Z170" i="8"/>
  <c r="AF170" i="8" s="1"/>
  <c r="Z401" i="8"/>
  <c r="AF401" i="8" s="1"/>
  <c r="Z263" i="8"/>
  <c r="AF263" i="8" s="1"/>
  <c r="Z581" i="8"/>
  <c r="AF581" i="8" s="1"/>
  <c r="Z150" i="8"/>
  <c r="AF150" i="8" s="1"/>
  <c r="Z327" i="8"/>
  <c r="AF327" i="8" s="1"/>
  <c r="Z162" i="8"/>
  <c r="AF162" i="8" s="1"/>
  <c r="Z451" i="8"/>
  <c r="AF451" i="8" s="1"/>
  <c r="Z102" i="8"/>
  <c r="AF102" i="8" s="1"/>
  <c r="Z241" i="8"/>
  <c r="AF241" i="8" s="1"/>
  <c r="Z494" i="8"/>
  <c r="AF494" i="8" s="1"/>
  <c r="Z664" i="8"/>
  <c r="AF664" i="8" s="1"/>
  <c r="Z168" i="8"/>
  <c r="AF168" i="8" s="1"/>
  <c r="Z330" i="8"/>
  <c r="AF330" i="8" s="1"/>
  <c r="Z567" i="8"/>
  <c r="AF567" i="8" s="1"/>
  <c r="Z249" i="8"/>
  <c r="AF249" i="8" s="1"/>
  <c r="Z723" i="8"/>
  <c r="AF723" i="8" s="1"/>
  <c r="Z257" i="8"/>
  <c r="AF257" i="8" s="1"/>
  <c r="Z395" i="8"/>
  <c r="AF395" i="8" s="1"/>
  <c r="Z693" i="8"/>
  <c r="AF693" i="8" s="1"/>
  <c r="Z543" i="8"/>
  <c r="AF543" i="8" s="1"/>
  <c r="Z566" i="8"/>
  <c r="AF566" i="8" s="1"/>
  <c r="Z361" i="8"/>
  <c r="AF361" i="8" s="1"/>
  <c r="Z596" i="8"/>
  <c r="AF596" i="8" s="1"/>
  <c r="Z720" i="8"/>
  <c r="AF720" i="8" s="1"/>
  <c r="Z624" i="8"/>
  <c r="AF624" i="8" s="1"/>
  <c r="Z343" i="8"/>
  <c r="AF343" i="8" s="1"/>
  <c r="Z548" i="8"/>
  <c r="AF548" i="8" s="1"/>
  <c r="Z733" i="8"/>
  <c r="AF733" i="8" s="1"/>
  <c r="Z409" i="8"/>
  <c r="AF409" i="8" s="1"/>
  <c r="Z591" i="8"/>
  <c r="AF591" i="8" s="1"/>
  <c r="Z348" i="8"/>
  <c r="AF348" i="8" s="1"/>
  <c r="Z505" i="8"/>
  <c r="AF505" i="8" s="1"/>
  <c r="Z613" i="8"/>
  <c r="AF613" i="8" s="1"/>
  <c r="Z651" i="8"/>
  <c r="AF651" i="8" s="1"/>
  <c r="Z554" i="8"/>
  <c r="AF554" i="8" s="1"/>
  <c r="Z570" i="8"/>
  <c r="AF570" i="8" s="1"/>
  <c r="Z658" i="8"/>
  <c r="AF658" i="8" s="1"/>
  <c r="Z431" i="8"/>
  <c r="AF431" i="8" s="1"/>
  <c r="Z575" i="8"/>
  <c r="AF575" i="8" s="1"/>
  <c r="Z424" i="8"/>
  <c r="AF424" i="8" s="1"/>
  <c r="Z568" i="8"/>
  <c r="AF568" i="8" s="1"/>
  <c r="Z816" i="8"/>
  <c r="AF816" i="8" s="1"/>
  <c r="Z744" i="8"/>
  <c r="AF744" i="8" s="1"/>
  <c r="Z832" i="8"/>
  <c r="AF832" i="8" s="1"/>
  <c r="Z811" i="8"/>
  <c r="AF811" i="8" s="1"/>
  <c r="Z827" i="8"/>
  <c r="AF827" i="8" s="1"/>
  <c r="Z792" i="8"/>
  <c r="AF792" i="8" s="1"/>
  <c r="Z804" i="8"/>
  <c r="AF804" i="8" s="1"/>
  <c r="Z845" i="8"/>
  <c r="AF845" i="8" s="1"/>
  <c r="Z119" i="8"/>
  <c r="AF119" i="8" s="1"/>
  <c r="Z192" i="8"/>
  <c r="AF192" i="8" s="1"/>
  <c r="Z448" i="8"/>
  <c r="AF448" i="8" s="1"/>
  <c r="Z302" i="8"/>
  <c r="AF302" i="8" s="1"/>
  <c r="Z44" i="8"/>
  <c r="AF44" i="8" s="1"/>
  <c r="Z32" i="8"/>
  <c r="AF32" i="8" s="1"/>
  <c r="Z82" i="8"/>
  <c r="AF82" i="8" s="1"/>
  <c r="Z169" i="8"/>
  <c r="AF169" i="8" s="1"/>
  <c r="Z217" i="8"/>
  <c r="AF217" i="8" s="1"/>
  <c r="Z392" i="8"/>
  <c r="AF392" i="8" s="1"/>
  <c r="Z187" i="8"/>
  <c r="AF187" i="8" s="1"/>
  <c r="Z301" i="8"/>
  <c r="AF301" i="8" s="1"/>
  <c r="Z116" i="8"/>
  <c r="AF116" i="8" s="1"/>
  <c r="Z338" i="8"/>
  <c r="AF338" i="8" s="1"/>
  <c r="Z637" i="8"/>
  <c r="AF637" i="8" s="1"/>
  <c r="Z511" i="8"/>
  <c r="AF511" i="8" s="1"/>
  <c r="Z221" i="8"/>
  <c r="AF221" i="8" s="1"/>
  <c r="Z493" i="8"/>
  <c r="AF493" i="8" s="1"/>
  <c r="Z523" i="8"/>
  <c r="AF523" i="8" s="1"/>
  <c r="Z307" i="8"/>
  <c r="AF307" i="8" s="1"/>
  <c r="Z388" i="8"/>
  <c r="AF388" i="8" s="1"/>
  <c r="Z471" i="8"/>
  <c r="AF471" i="8" s="1"/>
  <c r="Z631" i="8"/>
  <c r="AF631" i="8" s="1"/>
  <c r="Z539" i="8"/>
  <c r="AF539" i="8" s="1"/>
  <c r="Z68" i="8"/>
  <c r="AF68" i="8" s="1"/>
  <c r="Z93" i="8"/>
  <c r="AF93" i="8" s="1"/>
  <c r="Z95" i="8"/>
  <c r="AF95" i="8" s="1"/>
  <c r="Z34" i="8"/>
  <c r="AF34" i="8" s="1"/>
  <c r="Z53" i="8"/>
  <c r="AF53" i="8" s="1"/>
  <c r="Z54" i="8"/>
  <c r="AF54" i="8" s="1"/>
  <c r="Z38" i="8"/>
  <c r="AF38" i="8" s="1"/>
  <c r="Z107" i="8"/>
  <c r="AF107" i="8" s="1"/>
  <c r="Z253" i="8"/>
  <c r="AF253" i="8" s="1"/>
  <c r="Z45" i="8"/>
  <c r="AF45" i="8" s="1"/>
  <c r="Z42" i="8"/>
  <c r="AF42" i="8" s="1"/>
  <c r="Z123" i="8"/>
  <c r="AF123" i="8" s="1"/>
  <c r="Z56" i="8"/>
  <c r="AF56" i="8" s="1"/>
  <c r="Z29" i="8"/>
  <c r="AF29" i="8" s="1"/>
  <c r="Z112" i="8"/>
  <c r="AF112" i="8" s="1"/>
  <c r="Z184" i="8"/>
  <c r="AF184" i="8" s="1"/>
  <c r="Z190" i="8"/>
  <c r="AF190" i="8" s="1"/>
  <c r="Z23" i="8"/>
  <c r="AF23" i="8" s="1"/>
  <c r="Z239" i="8"/>
  <c r="AF239" i="8" s="1"/>
  <c r="Z238" i="8"/>
  <c r="AF238" i="8" s="1"/>
  <c r="Z140" i="8"/>
  <c r="AF140" i="8" s="1"/>
  <c r="Z290" i="8"/>
  <c r="AF290" i="8" s="1"/>
  <c r="Z390" i="8"/>
  <c r="AF390" i="8" s="1"/>
  <c r="Z526" i="8"/>
  <c r="AF526" i="8" s="1"/>
  <c r="Z512" i="8"/>
  <c r="AF512" i="8" s="1"/>
  <c r="Z417" i="8"/>
  <c r="AF417" i="8" s="1"/>
  <c r="Z251" i="8"/>
  <c r="AF251" i="8" s="1"/>
  <c r="Z561" i="8"/>
  <c r="AF561" i="8" s="1"/>
  <c r="Z186" i="8"/>
  <c r="AF186" i="8" s="1"/>
  <c r="Z439" i="8"/>
  <c r="AF439" i="8" s="1"/>
  <c r="Z279" i="8"/>
  <c r="AF279" i="8" s="1"/>
  <c r="Z600" i="8"/>
  <c r="AF600" i="8" s="1"/>
  <c r="Z166" i="8"/>
  <c r="AF166" i="8" s="1"/>
  <c r="Z373" i="8"/>
  <c r="AF373" i="8" s="1"/>
  <c r="Z178" i="8"/>
  <c r="AF178" i="8" s="1"/>
  <c r="Z459" i="8"/>
  <c r="AF459" i="8" s="1"/>
  <c r="Z108" i="8"/>
  <c r="AF108" i="8" s="1"/>
  <c r="Z256" i="8"/>
  <c r="AF256" i="8" s="1"/>
  <c r="Z531" i="8"/>
  <c r="AF531" i="8" s="1"/>
  <c r="Z670" i="8"/>
  <c r="AF670" i="8" s="1"/>
  <c r="Z180" i="8"/>
  <c r="AF180" i="8" s="1"/>
  <c r="Z344" i="8"/>
  <c r="AF344" i="8" s="1"/>
  <c r="Z690" i="8"/>
  <c r="AF690" i="8" s="1"/>
  <c r="Z261" i="8"/>
  <c r="AF261" i="8" s="1"/>
  <c r="Z813" i="8"/>
  <c r="AF813" i="8" s="1"/>
  <c r="Z269" i="8"/>
  <c r="AF269" i="8" s="1"/>
  <c r="Z405" i="8"/>
  <c r="AF405" i="8" s="1"/>
  <c r="Z697" i="8"/>
  <c r="AF697" i="8" s="1"/>
  <c r="Z549" i="8"/>
  <c r="AF549" i="8" s="1"/>
  <c r="Z572" i="8"/>
  <c r="AF572" i="8" s="1"/>
  <c r="Z377" i="8"/>
  <c r="AF377" i="8" s="1"/>
  <c r="Z602" i="8"/>
  <c r="AF602" i="8" s="1"/>
  <c r="Z678" i="8"/>
  <c r="AF678" i="8" s="1"/>
  <c r="Z632" i="8"/>
  <c r="AF632" i="8" s="1"/>
  <c r="Z355" i="8"/>
  <c r="AF355" i="8" s="1"/>
  <c r="Z577" i="8"/>
  <c r="AF577" i="8" s="1"/>
  <c r="Z292" i="8"/>
  <c r="AF292" i="8" s="1"/>
  <c r="Z428" i="8"/>
  <c r="AF428" i="8" s="1"/>
  <c r="Z645" i="8"/>
  <c r="AF645" i="8" s="1"/>
  <c r="Z360" i="8"/>
  <c r="AF360" i="8" s="1"/>
  <c r="Z513" i="8"/>
  <c r="AF513" i="8" s="1"/>
  <c r="Z615" i="8"/>
  <c r="AF615" i="8" s="1"/>
  <c r="Z662" i="8"/>
  <c r="AF662" i="8" s="1"/>
  <c r="Z569" i="8"/>
  <c r="AF569" i="8" s="1"/>
  <c r="Z574" i="8"/>
  <c r="AF574" i="8" s="1"/>
  <c r="Z674" i="8"/>
  <c r="AF674" i="8" s="1"/>
  <c r="Z443" i="8"/>
  <c r="AF443" i="8" s="1"/>
  <c r="Z587" i="8"/>
  <c r="AF587" i="8" s="1"/>
  <c r="Z436" i="8"/>
  <c r="AF436" i="8" s="1"/>
  <c r="Z580" i="8"/>
  <c r="AF580" i="8" s="1"/>
  <c r="Z836" i="8"/>
  <c r="AF836" i="8" s="1"/>
  <c r="Z747" i="8"/>
  <c r="AF747" i="8" s="1"/>
  <c r="Z810" i="8"/>
  <c r="AF810" i="8" s="1"/>
  <c r="Z819" i="8"/>
  <c r="AF819" i="8" s="1"/>
  <c r="Z781" i="8"/>
  <c r="AF781" i="8" s="1"/>
  <c r="Z793" i="8"/>
  <c r="AF793" i="8" s="1"/>
  <c r="Z805" i="8"/>
  <c r="AF805" i="8" s="1"/>
  <c r="Y855" i="8"/>
  <c r="S856" i="8"/>
  <c r="AE854" i="8"/>
  <c r="W51" i="8"/>
  <c r="X51" i="8" s="1"/>
  <c r="W339" i="8"/>
  <c r="X339" i="8" s="1"/>
  <c r="W389" i="8"/>
  <c r="X389" i="8" s="1"/>
  <c r="W107" i="8"/>
  <c r="X107" i="8" s="1"/>
  <c r="W44" i="8"/>
  <c r="X44" i="8" s="1"/>
  <c r="W32" i="8"/>
  <c r="X32" i="8" s="1"/>
  <c r="W169" i="8"/>
  <c r="X169" i="8" s="1"/>
  <c r="W229" i="8"/>
  <c r="X229" i="8" s="1"/>
  <c r="W139" i="8"/>
  <c r="X139" i="8" s="1"/>
  <c r="W571" i="8"/>
  <c r="X571" i="8" s="1"/>
  <c r="W203" i="8"/>
  <c r="X203" i="8" s="1"/>
  <c r="AA203" i="8" s="1"/>
  <c r="W267" i="8"/>
  <c r="X267" i="8" s="1"/>
  <c r="AA267" i="8" s="1"/>
  <c r="W170" i="8"/>
  <c r="X170" i="8" s="1"/>
  <c r="AA170" i="8" s="1"/>
  <c r="W565" i="8"/>
  <c r="X565" i="8" s="1"/>
  <c r="W327" i="8"/>
  <c r="X327" i="8" s="1"/>
  <c r="W453" i="8"/>
  <c r="X453" i="8" s="1"/>
  <c r="AA453" i="8" s="1"/>
  <c r="W808" i="8"/>
  <c r="X808" i="8" s="1"/>
  <c r="W750" i="8"/>
  <c r="X750" i="8" s="1"/>
  <c r="W55" i="8"/>
  <c r="X55" i="8" s="1"/>
  <c r="AA55" i="8" s="1"/>
  <c r="W50" i="8"/>
  <c r="X50" i="8" s="1"/>
  <c r="W71" i="8"/>
  <c r="X71" i="8" s="1"/>
  <c r="W39" i="8"/>
  <c r="X39" i="8" s="1"/>
  <c r="W111" i="8"/>
  <c r="X111" i="8" s="1"/>
  <c r="W289" i="8"/>
  <c r="X289" i="8" s="1"/>
  <c r="W8" i="8"/>
  <c r="X8" i="8" s="1"/>
  <c r="W268" i="8"/>
  <c r="X268" i="8" s="1"/>
  <c r="AA268" i="8" s="1"/>
  <c r="W244" i="8"/>
  <c r="X244" i="8" s="1"/>
  <c r="W217" i="8"/>
  <c r="X217" i="8" s="1"/>
  <c r="W559" i="8"/>
  <c r="X559" i="8" s="1"/>
  <c r="AA559" i="8" s="1"/>
  <c r="W467" i="8"/>
  <c r="X467" i="8" s="1"/>
  <c r="W563" i="8"/>
  <c r="X563" i="8" s="1"/>
  <c r="AA563" i="8" s="1"/>
  <c r="W460" i="8"/>
  <c r="X460" i="8" s="1"/>
  <c r="W556" i="8"/>
  <c r="X556" i="8" s="1"/>
  <c r="W831" i="8"/>
  <c r="X831" i="8" s="1"/>
  <c r="W293" i="8"/>
  <c r="X293" i="8" s="1"/>
  <c r="AA293" i="8" s="1"/>
  <c r="W97" i="8"/>
  <c r="X97" i="8" s="1"/>
  <c r="AA97" i="8" s="1"/>
  <c r="W281" i="8"/>
  <c r="X281" i="8" s="1"/>
  <c r="AA281" i="8" s="1"/>
  <c r="W232" i="8"/>
  <c r="X232" i="8" s="1"/>
  <c r="W595" i="8"/>
  <c r="X595" i="8" s="1"/>
  <c r="W521" i="8"/>
  <c r="X521" i="8" s="1"/>
  <c r="AA521" i="8" s="1"/>
  <c r="W10" i="8"/>
  <c r="X10" i="8" s="1"/>
  <c r="AA10" i="8" s="1"/>
  <c r="W18" i="8"/>
  <c r="X18" i="8" s="1"/>
  <c r="W12" i="8"/>
  <c r="X12" i="8" s="1"/>
  <c r="W25" i="8"/>
  <c r="X25" i="8" s="1"/>
  <c r="W63" i="8"/>
  <c r="X63" i="8" s="1"/>
  <c r="AA63" i="8" s="1"/>
  <c r="W64" i="8"/>
  <c r="X64" i="8" s="1"/>
  <c r="W119" i="8"/>
  <c r="X119" i="8" s="1"/>
  <c r="AA119" i="8" s="1"/>
  <c r="W188" i="8"/>
  <c r="X188" i="8" s="1"/>
  <c r="AA188" i="8" s="1"/>
  <c r="W183" i="8"/>
  <c r="X183" i="8" s="1"/>
  <c r="AA183" i="8" s="1"/>
  <c r="W115" i="8"/>
  <c r="X115" i="8" s="1"/>
  <c r="W100" i="8"/>
  <c r="X100" i="8" s="1"/>
  <c r="W142" i="8"/>
  <c r="X142" i="8" s="1"/>
  <c r="W325" i="8"/>
  <c r="X325" i="8" s="1"/>
  <c r="AA325" i="8" s="1"/>
  <c r="W425" i="8"/>
  <c r="X425" i="8" s="1"/>
  <c r="W748" i="8"/>
  <c r="X748" i="8" s="1"/>
  <c r="W219" i="8"/>
  <c r="X219" i="8" s="1"/>
  <c r="W128" i="8"/>
  <c r="X128" i="8" s="1"/>
  <c r="W186" i="8"/>
  <c r="X186" i="8" s="1"/>
  <c r="W250" i="8"/>
  <c r="X250" i="8" s="1"/>
  <c r="W439" i="8"/>
  <c r="X439" i="8" s="1"/>
  <c r="AA439" i="8" s="1"/>
  <c r="W583" i="8"/>
  <c r="X583" i="8" s="1"/>
  <c r="AA583" i="8" s="1"/>
  <c r="W581" i="8"/>
  <c r="X581" i="8" s="1"/>
  <c r="AA581" i="8" s="1"/>
  <c r="W74" i="8"/>
  <c r="X74" i="8" s="1"/>
  <c r="W373" i="8"/>
  <c r="X373" i="8" s="1"/>
  <c r="W678" i="8"/>
  <c r="X678" i="8" s="1"/>
  <c r="W624" i="8"/>
  <c r="X624" i="8" s="1"/>
  <c r="W407" i="8"/>
  <c r="X407" i="8" s="1"/>
  <c r="W562" i="8"/>
  <c r="X562" i="8" s="1"/>
  <c r="W418" i="8"/>
  <c r="X418" i="8" s="1"/>
  <c r="W486" i="8"/>
  <c r="X486" i="8" s="1"/>
  <c r="AA486" i="8" s="1"/>
  <c r="W530" i="8"/>
  <c r="X530" i="8" s="1"/>
  <c r="AA530" i="8" s="1"/>
  <c r="W629" i="8"/>
  <c r="X629" i="8" s="1"/>
  <c r="AA629" i="8" s="1"/>
  <c r="W675" i="8"/>
  <c r="X675" i="8" s="1"/>
  <c r="AA675" i="8" s="1"/>
  <c r="W742" i="8"/>
  <c r="X742" i="8" s="1"/>
  <c r="AA742" i="8" s="1"/>
  <c r="W573" i="8"/>
  <c r="X573" i="8" s="1"/>
  <c r="W665" i="8"/>
  <c r="X665" i="8" s="1"/>
  <c r="W759" i="8"/>
  <c r="X759" i="8" s="1"/>
  <c r="W106" i="8"/>
  <c r="X106" i="8" s="1"/>
  <c r="W75" i="8"/>
  <c r="X75" i="8" s="1"/>
  <c r="W88" i="8"/>
  <c r="X88" i="8" s="1"/>
  <c r="W81" i="8"/>
  <c r="X81" i="8" s="1"/>
  <c r="W94" i="8"/>
  <c r="X94" i="8" s="1"/>
  <c r="W239" i="8"/>
  <c r="X239" i="8" s="1"/>
  <c r="AA239" i="8" s="1"/>
  <c r="W200" i="8"/>
  <c r="X200" i="8" s="1"/>
  <c r="AA200" i="8" s="1"/>
  <c r="W357" i="8"/>
  <c r="X357" i="8" s="1"/>
  <c r="W546" i="8"/>
  <c r="X546" i="8" s="1"/>
  <c r="AA546" i="8" s="1"/>
  <c r="W614" i="8"/>
  <c r="X614" i="8" s="1"/>
  <c r="W323" i="8"/>
  <c r="X323" i="8" s="1"/>
  <c r="AA323" i="8" s="1"/>
  <c r="W301" i="8"/>
  <c r="X301" i="8" s="1"/>
  <c r="AA301" i="8" s="1"/>
  <c r="W844" i="8"/>
  <c r="X844" i="8" s="1"/>
  <c r="W259" i="8"/>
  <c r="X259" i="8" s="1"/>
  <c r="AA259" i="8" s="1"/>
  <c r="W77" i="8"/>
  <c r="X77" i="8" s="1"/>
  <c r="W56" i="8"/>
  <c r="X56" i="8" s="1"/>
  <c r="W181" i="8"/>
  <c r="X181" i="8" s="1"/>
  <c r="W172" i="8"/>
  <c r="X172" i="8" s="1"/>
  <c r="AA172" i="8" s="1"/>
  <c r="W159" i="8"/>
  <c r="X159" i="8" s="1"/>
  <c r="AA159" i="8" s="1"/>
  <c r="W211" i="8"/>
  <c r="X211" i="8" s="1"/>
  <c r="W351" i="8"/>
  <c r="X351" i="8" s="1"/>
  <c r="AA351" i="8" s="1"/>
  <c r="W368" i="8"/>
  <c r="X368" i="8" s="1"/>
  <c r="W404" i="8"/>
  <c r="X404" i="8" s="1"/>
  <c r="W725" i="8"/>
  <c r="X725" i="8" s="1"/>
  <c r="W419" i="8"/>
  <c r="X419" i="8" s="1"/>
  <c r="AA419" i="8" s="1"/>
  <c r="W515" i="8"/>
  <c r="X515" i="8" s="1"/>
  <c r="AA515" i="8" s="1"/>
  <c r="W735" i="8"/>
  <c r="X735" i="8" s="1"/>
  <c r="W412" i="8"/>
  <c r="X412" i="8" s="1"/>
  <c r="W508" i="8"/>
  <c r="X508" i="8" s="1"/>
  <c r="W604" i="8"/>
  <c r="X604" i="8" s="1"/>
  <c r="AA604" i="8" s="1"/>
  <c r="W743" i="8"/>
  <c r="X743" i="8" s="1"/>
  <c r="AA743" i="8" s="1"/>
  <c r="W823" i="8"/>
  <c r="X823" i="8" s="1"/>
  <c r="AA823" i="8" s="1"/>
  <c r="W59" i="8"/>
  <c r="X59" i="8" s="1"/>
  <c r="AA59" i="8" s="1"/>
  <c r="W76" i="8"/>
  <c r="X76" i="8" s="1"/>
  <c r="W184" i="8"/>
  <c r="X184" i="8" s="1"/>
  <c r="W610" i="8"/>
  <c r="X610" i="8" s="1"/>
  <c r="AA610" i="8" s="1"/>
  <c r="W652" i="8"/>
  <c r="X652" i="8" s="1"/>
  <c r="W415" i="8"/>
  <c r="X415" i="8" s="1"/>
  <c r="W311" i="8"/>
  <c r="X311" i="8" s="1"/>
  <c r="W16" i="8"/>
  <c r="X16" i="8" s="1"/>
  <c r="AA16" i="8" s="1"/>
  <c r="W91" i="8"/>
  <c r="X91" i="8" s="1"/>
  <c r="W20" i="8"/>
  <c r="X20" i="8" s="1"/>
  <c r="AA20" i="8" s="1"/>
  <c r="W46" i="8"/>
  <c r="X46" i="8" s="1"/>
  <c r="AA46" i="8" s="1"/>
  <c r="W341" i="8"/>
  <c r="X341" i="8" s="1"/>
  <c r="AA341" i="8" s="1"/>
  <c r="W315" i="8"/>
  <c r="X315" i="8" s="1"/>
  <c r="AA315" i="8" s="1"/>
  <c r="W285" i="8"/>
  <c r="X285" i="8" s="1"/>
  <c r="W191" i="8"/>
  <c r="X191" i="8" s="1"/>
  <c r="W15" i="8"/>
  <c r="X15" i="8" s="1"/>
  <c r="AA15" i="8" s="1"/>
  <c r="W103" i="8"/>
  <c r="X103" i="8" s="1"/>
  <c r="AA103" i="8" s="1"/>
  <c r="W260" i="8"/>
  <c r="X260" i="8" s="1"/>
  <c r="W243" i="8"/>
  <c r="X243" i="8" s="1"/>
  <c r="W387" i="8"/>
  <c r="X387" i="8" s="1"/>
  <c r="W370" i="8"/>
  <c r="X370" i="8" s="1"/>
  <c r="W497" i="8"/>
  <c r="X497" i="8" s="1"/>
  <c r="AA497" i="8" s="1"/>
  <c r="W441" i="8"/>
  <c r="X441" i="8" s="1"/>
  <c r="AA441" i="8" s="1"/>
  <c r="W715" i="8"/>
  <c r="X715" i="8" s="1"/>
  <c r="AA715" i="8" s="1"/>
  <c r="W291" i="8"/>
  <c r="X291" i="8" s="1"/>
  <c r="W423" i="8"/>
  <c r="X423" i="8" s="1"/>
  <c r="AA423" i="8" s="1"/>
  <c r="W533" i="8"/>
  <c r="X533" i="8" s="1"/>
  <c r="W11" i="8"/>
  <c r="X11" i="8" s="1"/>
  <c r="W829" i="8"/>
  <c r="X829" i="8" s="1"/>
  <c r="W714" i="8"/>
  <c r="X714" i="8" s="1"/>
  <c r="AA714" i="8" s="1"/>
  <c r="W632" i="8"/>
  <c r="X632" i="8" s="1"/>
  <c r="W319" i="8"/>
  <c r="X319" i="8" s="1"/>
  <c r="W367" i="8"/>
  <c r="X367" i="8" s="1"/>
  <c r="AA367" i="8" s="1"/>
  <c r="W480" i="8"/>
  <c r="X480" i="8" s="1"/>
  <c r="AA480" i="8" s="1"/>
  <c r="W661" i="8"/>
  <c r="X661" i="8" s="1"/>
  <c r="AA661" i="8" s="1"/>
  <c r="W316" i="8"/>
  <c r="X316" i="8" s="1"/>
  <c r="W364" i="8"/>
  <c r="X364" i="8" s="1"/>
  <c r="W409" i="8"/>
  <c r="X409" i="8" s="1"/>
  <c r="W324" i="8"/>
  <c r="X324" i="8" s="1"/>
  <c r="W372" i="8"/>
  <c r="X372" i="8" s="1"/>
  <c r="AA372" i="8" s="1"/>
  <c r="W537" i="8"/>
  <c r="X537" i="8" s="1"/>
  <c r="AA537" i="8" s="1"/>
  <c r="W607" i="8"/>
  <c r="X607" i="8" s="1"/>
  <c r="W631" i="8"/>
  <c r="X631" i="8" s="1"/>
  <c r="W680" i="8"/>
  <c r="X680" i="8" s="1"/>
  <c r="AA680" i="8" s="1"/>
  <c r="W825" i="8"/>
  <c r="X825" i="8" s="1"/>
  <c r="AA825" i="8" s="1"/>
  <c r="W555" i="8"/>
  <c r="X555" i="8" s="1"/>
  <c r="AA555" i="8" s="1"/>
  <c r="W431" i="8"/>
  <c r="X431" i="8" s="1"/>
  <c r="AA431" i="8" s="1"/>
  <c r="W479" i="8"/>
  <c r="X479" i="8" s="1"/>
  <c r="AA479" i="8" s="1"/>
  <c r="W527" i="8"/>
  <c r="X527" i="8" s="1"/>
  <c r="AA527" i="8" s="1"/>
  <c r="W575" i="8"/>
  <c r="X575" i="8" s="1"/>
  <c r="AA575" i="8" s="1"/>
  <c r="W751" i="8"/>
  <c r="X751" i="8" s="1"/>
  <c r="W424" i="8"/>
  <c r="X424" i="8" s="1"/>
  <c r="AA424" i="8" s="1"/>
  <c r="W472" i="8"/>
  <c r="X472" i="8" s="1"/>
  <c r="W520" i="8"/>
  <c r="X520" i="8" s="1"/>
  <c r="W568" i="8"/>
  <c r="X568" i="8" s="1"/>
  <c r="W774" i="8"/>
  <c r="X774" i="8" s="1"/>
  <c r="W819" i="8"/>
  <c r="X819" i="8" s="1"/>
  <c r="AA819" i="8" s="1"/>
  <c r="W792" i="8"/>
  <c r="X792" i="8" s="1"/>
  <c r="W804" i="8"/>
  <c r="X804" i="8" s="1"/>
  <c r="AA804" i="8" s="1"/>
  <c r="W40" i="8"/>
  <c r="X40" i="8" s="1"/>
  <c r="AA40" i="8" s="1"/>
  <c r="W68" i="8"/>
  <c r="X68" i="8" s="1"/>
  <c r="AA68" i="8" s="1"/>
  <c r="W36" i="8"/>
  <c r="X36" i="8" s="1"/>
  <c r="AA36" i="8" s="1"/>
  <c r="W57" i="8"/>
  <c r="X57" i="8" s="1"/>
  <c r="AA57" i="8" s="1"/>
  <c r="W101" i="8"/>
  <c r="X101" i="8" s="1"/>
  <c r="W41" i="8"/>
  <c r="X41" i="8" s="1"/>
  <c r="AA41" i="8" s="1"/>
  <c r="W83" i="8"/>
  <c r="X83" i="8" s="1"/>
  <c r="AA83" i="8" s="1"/>
  <c r="W123" i="8"/>
  <c r="X123" i="8" s="1"/>
  <c r="W69" i="8"/>
  <c r="X69" i="8" s="1"/>
  <c r="W698" i="8"/>
  <c r="X698" i="8" s="1"/>
  <c r="AA698" i="8" s="1"/>
  <c r="W686" i="8"/>
  <c r="X686" i="8" s="1"/>
  <c r="AA686" i="8" s="1"/>
  <c r="W131" i="8"/>
  <c r="X131" i="8" s="1"/>
  <c r="AA131" i="8" s="1"/>
  <c r="W745" i="8"/>
  <c r="X745" i="8" s="1"/>
  <c r="W828" i="8"/>
  <c r="X828" i="8" s="1"/>
  <c r="AA828" i="8" s="1"/>
  <c r="W815" i="8"/>
  <c r="X815" i="8" s="1"/>
  <c r="W824" i="8"/>
  <c r="X824" i="8" s="1"/>
  <c r="P855" i="8"/>
  <c r="V854" i="8"/>
  <c r="W93" i="8"/>
  <c r="X93" i="8" s="1"/>
  <c r="AA93" i="8" s="1"/>
  <c r="W151" i="8"/>
  <c r="X151" i="8" s="1"/>
  <c r="W53" i="8"/>
  <c r="X53" i="8" s="1"/>
  <c r="W30" i="8"/>
  <c r="X30" i="8" s="1"/>
  <c r="W7" i="8"/>
  <c r="X7" i="8" s="1"/>
  <c r="AA7" i="8" s="1"/>
  <c r="W207" i="8"/>
  <c r="X207" i="8" s="1"/>
  <c r="AA207" i="8" s="1"/>
  <c r="W190" i="8"/>
  <c r="X190" i="8" s="1"/>
  <c r="W79" i="8"/>
  <c r="X79" i="8" s="1"/>
  <c r="W130" i="8"/>
  <c r="X130" i="8" s="1"/>
  <c r="AA130" i="8" s="1"/>
  <c r="W99" i="8"/>
  <c r="X99" i="8" s="1"/>
  <c r="W238" i="8"/>
  <c r="X238" i="8" s="1"/>
  <c r="W277" i="8"/>
  <c r="X277" i="8" s="1"/>
  <c r="W164" i="8"/>
  <c r="X164" i="8" s="1"/>
  <c r="AA164" i="8" s="1"/>
  <c r="W390" i="8"/>
  <c r="X390" i="8" s="1"/>
  <c r="AA390" i="8" s="1"/>
  <c r="W726" i="8"/>
  <c r="X726" i="8" s="1"/>
  <c r="W641" i="8"/>
  <c r="X641" i="8" s="1"/>
  <c r="W417" i="8"/>
  <c r="X417" i="8" s="1"/>
  <c r="AA417" i="8" s="1"/>
  <c r="W14" i="8"/>
  <c r="X14" i="8" s="1"/>
  <c r="AA14" i="8" s="1"/>
  <c r="W86" i="8"/>
  <c r="X86" i="8" s="1"/>
  <c r="AA86" i="8" s="1"/>
  <c r="W150" i="8"/>
  <c r="X150" i="8" s="1"/>
  <c r="AA150" i="8" s="1"/>
  <c r="W214" i="8"/>
  <c r="X214" i="8" s="1"/>
  <c r="W278" i="8"/>
  <c r="X278" i="8" s="1"/>
  <c r="W485" i="8"/>
  <c r="X485" i="8" s="1"/>
  <c r="AA485" i="8" s="1"/>
  <c r="W550" i="8"/>
  <c r="X550" i="8" s="1"/>
  <c r="W612" i="8"/>
  <c r="X612" i="8" s="1"/>
  <c r="AA612" i="8" s="1"/>
  <c r="W659" i="8"/>
  <c r="X659" i="8" s="1"/>
  <c r="AA659" i="8" s="1"/>
  <c r="W144" i="8"/>
  <c r="X144" i="8" s="1"/>
  <c r="AA144" i="8" s="1"/>
  <c r="W192" i="8"/>
  <c r="X192" i="8" s="1"/>
  <c r="AA192" i="8" s="1"/>
  <c r="W240" i="8"/>
  <c r="X240" i="8" s="1"/>
  <c r="W444" i="8"/>
  <c r="X444" i="8" s="1"/>
  <c r="AA444" i="8" s="1"/>
  <c r="W326" i="8"/>
  <c r="X326" i="8" s="1"/>
  <c r="AA326" i="8" s="1"/>
  <c r="W813" i="8"/>
  <c r="X813" i="8" s="1"/>
  <c r="W173" i="8"/>
  <c r="X173" i="8" s="1"/>
  <c r="AA173" i="8" s="1"/>
  <c r="W221" i="8"/>
  <c r="X221" i="8" s="1"/>
  <c r="W269" i="8"/>
  <c r="X269" i="8" s="1"/>
  <c r="W410" i="8"/>
  <c r="X410" i="8" s="1"/>
  <c r="AA410" i="8" s="1"/>
  <c r="W350" i="8"/>
  <c r="X350" i="8" s="1"/>
  <c r="AA350" i="8" s="1"/>
  <c r="W493" i="8"/>
  <c r="X493" i="8" s="1"/>
  <c r="W478" i="8"/>
  <c r="X478" i="8" s="1"/>
  <c r="W657" i="8"/>
  <c r="X657" i="8" s="1"/>
  <c r="AA657" i="8" s="1"/>
  <c r="W487" i="8"/>
  <c r="X487" i="8" s="1"/>
  <c r="W590" i="8"/>
  <c r="X590" i="8" s="1"/>
  <c r="AA590" i="8" s="1"/>
  <c r="W643" i="8"/>
  <c r="X643" i="8" s="1"/>
  <c r="AA643" i="8" s="1"/>
  <c r="W638" i="8"/>
  <c r="X638" i="8" s="1"/>
  <c r="AA638" i="8" s="1"/>
  <c r="W427" i="8"/>
  <c r="X427" i="8" s="1"/>
  <c r="AA427" i="8" s="1"/>
  <c r="W577" i="8"/>
  <c r="X577" i="8" s="1"/>
  <c r="W466" i="8"/>
  <c r="X466" i="8" s="1"/>
  <c r="W582" i="8"/>
  <c r="X582" i="8" s="1"/>
  <c r="W689" i="8"/>
  <c r="X689" i="8" s="1"/>
  <c r="W433" i="8"/>
  <c r="X433" i="8" s="1"/>
  <c r="W547" i="8"/>
  <c r="X547" i="8" s="1"/>
  <c r="W609" i="8"/>
  <c r="X609" i="8" s="1"/>
  <c r="AA609" i="8" s="1"/>
  <c r="W633" i="8"/>
  <c r="X633" i="8" s="1"/>
  <c r="AA633" i="8" s="1"/>
  <c r="W588" i="8"/>
  <c r="X588" i="8" s="1"/>
  <c r="AA588" i="8" s="1"/>
  <c r="W579" i="8"/>
  <c r="X579" i="8" s="1"/>
  <c r="W674" i="8"/>
  <c r="X674" i="8" s="1"/>
  <c r="W775" i="8"/>
  <c r="X775" i="8" s="1"/>
  <c r="W781" i="8"/>
  <c r="X781" i="8" s="1"/>
  <c r="W793" i="8"/>
  <c r="X793" i="8" s="1"/>
  <c r="AA793" i="8" s="1"/>
  <c r="W805" i="8"/>
  <c r="X805" i="8" s="1"/>
  <c r="W73" i="8"/>
  <c r="X73" i="8" s="1"/>
  <c r="W133" i="8"/>
  <c r="X133" i="8" s="1"/>
  <c r="W234" i="8"/>
  <c r="X234" i="8" s="1"/>
  <c r="W179" i="8"/>
  <c r="X179" i="8" s="1"/>
  <c r="AA179" i="8" s="1"/>
  <c r="W457" i="8"/>
  <c r="X457" i="8" s="1"/>
  <c r="W845" i="8"/>
  <c r="X845" i="8" s="1"/>
  <c r="AA845" i="8" s="1"/>
  <c r="P854" i="8"/>
  <c r="W26" i="8"/>
  <c r="X26" i="8" s="1"/>
  <c r="AA26" i="8" s="1"/>
  <c r="W95" i="8"/>
  <c r="X95" i="8" s="1"/>
  <c r="AA95" i="8" s="1"/>
  <c r="W34" i="8"/>
  <c r="X34" i="8" s="1"/>
  <c r="W38" i="8"/>
  <c r="X38" i="8" s="1"/>
  <c r="W9" i="8"/>
  <c r="X9" i="8" s="1"/>
  <c r="W61" i="8"/>
  <c r="X61" i="8" s="1"/>
  <c r="W236" i="8"/>
  <c r="X236" i="8" s="1"/>
  <c r="W148" i="8"/>
  <c r="X148" i="8" s="1"/>
  <c r="AA148" i="8" s="1"/>
  <c r="W220" i="8"/>
  <c r="X220" i="8" s="1"/>
  <c r="W21" i="8"/>
  <c r="X21" i="8" s="1"/>
  <c r="AA21" i="8" s="1"/>
  <c r="W143" i="8"/>
  <c r="X143" i="8" s="1"/>
  <c r="AA143" i="8" s="1"/>
  <c r="W140" i="8"/>
  <c r="X140" i="8" s="1"/>
  <c r="W320" i="8"/>
  <c r="X320" i="8" s="1"/>
  <c r="AA320" i="8" s="1"/>
  <c r="W399" i="8"/>
  <c r="X399" i="8" s="1"/>
  <c r="W488" i="8"/>
  <c r="X488" i="8" s="1"/>
  <c r="W171" i="8"/>
  <c r="X171" i="8" s="1"/>
  <c r="AA171" i="8" s="1"/>
  <c r="W235" i="8"/>
  <c r="X235" i="8" s="1"/>
  <c r="W561" i="8"/>
  <c r="X561" i="8" s="1"/>
  <c r="W17" i="8"/>
  <c r="X17" i="8" s="1"/>
  <c r="AA17" i="8" s="1"/>
  <c r="W138" i="8"/>
  <c r="X138" i="8" s="1"/>
  <c r="AA138" i="8" s="1"/>
  <c r="W202" i="8"/>
  <c r="X202" i="8" s="1"/>
  <c r="AA202" i="8" s="1"/>
  <c r="W266" i="8"/>
  <c r="X266" i="8" s="1"/>
  <c r="W463" i="8"/>
  <c r="X463" i="8" s="1"/>
  <c r="AA463" i="8" s="1"/>
  <c r="W297" i="8"/>
  <c r="X297" i="8" s="1"/>
  <c r="AA297" i="8" s="1"/>
  <c r="W600" i="8"/>
  <c r="X600" i="8" s="1"/>
  <c r="W92" i="8"/>
  <c r="X92" i="8" s="1"/>
  <c r="W162" i="8"/>
  <c r="X162" i="8" s="1"/>
  <c r="W226" i="8"/>
  <c r="X226" i="8" s="1"/>
  <c r="W504" i="8"/>
  <c r="X504" i="8" s="1"/>
  <c r="W72" i="8"/>
  <c r="X72" i="8" s="1"/>
  <c r="AA72" i="8" s="1"/>
  <c r="W552" i="8"/>
  <c r="X552" i="8" s="1"/>
  <c r="W663" i="8"/>
  <c r="X663" i="8" s="1"/>
  <c r="AA663" i="8" s="1"/>
  <c r="W298" i="8"/>
  <c r="X298" i="8" s="1"/>
  <c r="W354" i="8"/>
  <c r="X354" i="8" s="1"/>
  <c r="AA354" i="8" s="1"/>
  <c r="W541" i="8"/>
  <c r="X541" i="8" s="1"/>
  <c r="AA541" i="8" s="1"/>
  <c r="W165" i="8"/>
  <c r="X165" i="8" s="1"/>
  <c r="AA165" i="8" s="1"/>
  <c r="W213" i="8"/>
  <c r="X213" i="8" s="1"/>
  <c r="AA213" i="8" s="1"/>
  <c r="W261" i="8"/>
  <c r="X261" i="8" s="1"/>
  <c r="W337" i="8"/>
  <c r="X337" i="8" s="1"/>
  <c r="AA337" i="8" s="1"/>
  <c r="W422" i="8"/>
  <c r="X422" i="8" s="1"/>
  <c r="AA422" i="8" s="1"/>
  <c r="W501" i="8"/>
  <c r="X501" i="8" s="1"/>
  <c r="W426" i="8"/>
  <c r="X426" i="8" s="1"/>
  <c r="W411" i="8"/>
  <c r="X411" i="8" s="1"/>
  <c r="W596" i="8"/>
  <c r="X596" i="8" s="1"/>
  <c r="W688" i="8"/>
  <c r="X688" i="8" s="1"/>
  <c r="AA688" i="8" s="1"/>
  <c r="W644" i="8"/>
  <c r="X644" i="8" s="1"/>
  <c r="AA644" i="8" s="1"/>
  <c r="W672" i="8"/>
  <c r="X672" i="8" s="1"/>
  <c r="AA672" i="8" s="1"/>
  <c r="W490" i="8"/>
  <c r="X490" i="8" s="1"/>
  <c r="AA490" i="8" s="1"/>
  <c r="W611" i="8"/>
  <c r="X611" i="8" s="1"/>
  <c r="W635" i="8"/>
  <c r="X635" i="8" s="1"/>
  <c r="W535" i="8"/>
  <c r="X535" i="8" s="1"/>
  <c r="AA535" i="8" s="1"/>
  <c r="W679" i="8"/>
  <c r="X679" i="8" s="1"/>
  <c r="W853" i="8"/>
  <c r="X853" i="8" s="1"/>
  <c r="AA853" i="8" s="1"/>
  <c r="W570" i="8"/>
  <c r="X570" i="8" s="1"/>
  <c r="AA570" i="8" s="1"/>
  <c r="W653" i="8"/>
  <c r="X653" i="8" s="1"/>
  <c r="W727" i="8"/>
  <c r="X727" i="8" s="1"/>
  <c r="W820" i="8"/>
  <c r="X820" i="8" s="1"/>
  <c r="AA820" i="8" s="1"/>
  <c r="W776" i="8"/>
  <c r="X776" i="8" s="1"/>
  <c r="W782" i="8"/>
  <c r="X782" i="8" s="1"/>
  <c r="AA782" i="8" s="1"/>
  <c r="W794" i="8"/>
  <c r="X794" i="8" s="1"/>
  <c r="AA794" i="8" s="1"/>
  <c r="W806" i="8"/>
  <c r="X806" i="8" s="1"/>
  <c r="AA806" i="8" s="1"/>
  <c r="W809" i="8"/>
  <c r="X809" i="8" s="1"/>
  <c r="W47" i="8"/>
  <c r="X47" i="8" s="1"/>
  <c r="W442" i="8"/>
  <c r="X442" i="8" s="1"/>
  <c r="AA442" i="8" s="1"/>
  <c r="W62" i="8"/>
  <c r="X62" i="8" s="1"/>
  <c r="AA62" i="8" s="1"/>
  <c r="W125" i="8"/>
  <c r="X125" i="8" s="1"/>
  <c r="AA125" i="8" s="1"/>
  <c r="W42" i="8"/>
  <c r="X42" i="8" s="1"/>
  <c r="AA42" i="8" s="1"/>
  <c r="W195" i="8"/>
  <c r="X195" i="8" s="1"/>
  <c r="W24" i="8"/>
  <c r="X24" i="8" s="1"/>
  <c r="AA24" i="8" s="1"/>
  <c r="W121" i="8"/>
  <c r="X121" i="8" s="1"/>
  <c r="W155" i="8"/>
  <c r="X155" i="8" s="1"/>
  <c r="AA155" i="8" s="1"/>
  <c r="W135" i="8"/>
  <c r="X135" i="8" s="1"/>
  <c r="AA135" i="8" s="1"/>
  <c r="W227" i="8"/>
  <c r="X227" i="8" s="1"/>
  <c r="AA227" i="8" s="1"/>
  <c r="W23" i="8"/>
  <c r="X23" i="8" s="1"/>
  <c r="W597" i="8"/>
  <c r="X597" i="8" s="1"/>
  <c r="AA597" i="8" s="1"/>
  <c r="W147" i="8"/>
  <c r="X147" i="8" s="1"/>
  <c r="AA147" i="8" s="1"/>
  <c r="W275" i="8"/>
  <c r="X275" i="8" s="1"/>
  <c r="W358" i="8"/>
  <c r="X358" i="8" s="1"/>
  <c r="W495" i="8"/>
  <c r="X495" i="8" s="1"/>
  <c r="AA495" i="8" s="1"/>
  <c r="W510" i="8"/>
  <c r="X510" i="8" s="1"/>
  <c r="W231" i="8"/>
  <c r="X231" i="8" s="1"/>
  <c r="W302" i="8"/>
  <c r="X302" i="8" s="1"/>
  <c r="AA302" i="8" s="1"/>
  <c r="W482" i="8"/>
  <c r="X482" i="8" s="1"/>
  <c r="AA482" i="8" s="1"/>
  <c r="W98" i="8"/>
  <c r="X98" i="8" s="1"/>
  <c r="AA98" i="8" s="1"/>
  <c r="W284" i="8"/>
  <c r="X284" i="8" s="1"/>
  <c r="AA284" i="8" s="1"/>
  <c r="W408" i="8"/>
  <c r="X408" i="8" s="1"/>
  <c r="W506" i="8"/>
  <c r="X506" i="8" s="1"/>
  <c r="W78" i="8"/>
  <c r="X78" i="8" s="1"/>
  <c r="AA78" i="8" s="1"/>
  <c r="W145" i="8"/>
  <c r="X145" i="8" s="1"/>
  <c r="AA145" i="8" s="1"/>
  <c r="W208" i="8"/>
  <c r="X208" i="8" s="1"/>
  <c r="AA208" i="8" s="1"/>
  <c r="W272" i="8"/>
  <c r="X272" i="8" s="1"/>
  <c r="W470" i="8"/>
  <c r="X470" i="8" s="1"/>
  <c r="AA470" i="8" s="1"/>
  <c r="W593" i="8"/>
  <c r="X593" i="8" s="1"/>
  <c r="AA593" i="8" s="1"/>
  <c r="W664" i="8"/>
  <c r="X664" i="8" s="1"/>
  <c r="W450" i="8"/>
  <c r="X450" i="8" s="1"/>
  <c r="AA450" i="8" s="1"/>
  <c r="W567" i="8"/>
  <c r="X567" i="8" s="1"/>
  <c r="AA567" i="8" s="1"/>
  <c r="W280" i="8"/>
  <c r="X280" i="8" s="1"/>
  <c r="AA280" i="8" s="1"/>
  <c r="W502" i="8"/>
  <c r="X502" i="8" s="1"/>
  <c r="AA502" i="8" s="1"/>
  <c r="W618" i="8"/>
  <c r="X618" i="8" s="1"/>
  <c r="AA618" i="8" s="1"/>
  <c r="W498" i="8"/>
  <c r="X498" i="8" s="1"/>
  <c r="AA498" i="8" s="1"/>
  <c r="W667" i="8"/>
  <c r="X667" i="8" s="1"/>
  <c r="AA667" i="8" s="1"/>
  <c r="W361" i="8"/>
  <c r="X361" i="8" s="1"/>
  <c r="W420" i="8"/>
  <c r="X420" i="8" s="1"/>
  <c r="AA420" i="8" s="1"/>
  <c r="W602" i="8"/>
  <c r="X602" i="8" s="1"/>
  <c r="W660" i="8"/>
  <c r="X660" i="8" s="1"/>
  <c r="W694" i="8"/>
  <c r="X694" i="8" s="1"/>
  <c r="AA694" i="8" s="1"/>
  <c r="W655" i="8"/>
  <c r="X655" i="8" s="1"/>
  <c r="W283" i="8"/>
  <c r="X283" i="8" s="1"/>
  <c r="AA283" i="8" s="1"/>
  <c r="W331" i="8"/>
  <c r="X331" i="8" s="1"/>
  <c r="AA331" i="8" s="1"/>
  <c r="W379" i="8"/>
  <c r="X379" i="8" s="1"/>
  <c r="W586" i="8"/>
  <c r="X586" i="8" s="1"/>
  <c r="AA586" i="8" s="1"/>
  <c r="W681" i="8"/>
  <c r="X681" i="8" s="1"/>
  <c r="AA681" i="8" s="1"/>
  <c r="W328" i="8"/>
  <c r="X328" i="8" s="1"/>
  <c r="W376" i="8"/>
  <c r="X376" i="8" s="1"/>
  <c r="W481" i="8"/>
  <c r="X481" i="8" s="1"/>
  <c r="AA481" i="8" s="1"/>
  <c r="W591" i="8"/>
  <c r="X591" i="8" s="1"/>
  <c r="W336" i="8"/>
  <c r="X336" i="8" s="1"/>
  <c r="W384" i="8"/>
  <c r="X384" i="8" s="1"/>
  <c r="AA384" i="8" s="1"/>
  <c r="W613" i="8"/>
  <c r="X613" i="8" s="1"/>
  <c r="AA613" i="8" s="1"/>
  <c r="W594" i="8"/>
  <c r="X594" i="8" s="1"/>
  <c r="AA594" i="8" s="1"/>
  <c r="W738" i="8"/>
  <c r="X738" i="8" s="1"/>
  <c r="AA738" i="8" s="1"/>
  <c r="W736" i="8"/>
  <c r="X736" i="8" s="1"/>
  <c r="W783" i="8"/>
  <c r="X783" i="8" s="1"/>
  <c r="AA783" i="8" s="1"/>
  <c r="W795" i="8"/>
  <c r="X795" i="8" s="1"/>
  <c r="AA795" i="8" s="1"/>
  <c r="W87" i="8"/>
  <c r="X87" i="8" s="1"/>
  <c r="W265" i="8"/>
  <c r="X265" i="8" s="1"/>
  <c r="AA265" i="8" s="1"/>
  <c r="W167" i="8"/>
  <c r="X167" i="8" s="1"/>
  <c r="AA167" i="8" s="1"/>
  <c r="W163" i="8"/>
  <c r="X163" i="8" s="1"/>
  <c r="AA163" i="8" s="1"/>
  <c r="W313" i="8"/>
  <c r="X313" i="8" s="1"/>
  <c r="AA313" i="8" s="1"/>
  <c r="W118" i="8"/>
  <c r="X118" i="8" s="1"/>
  <c r="AA118" i="8" s="1"/>
  <c r="W335" i="8"/>
  <c r="X335" i="8" s="1"/>
  <c r="AA335" i="8" s="1"/>
  <c r="W286" i="8"/>
  <c r="X286" i="8" s="1"/>
  <c r="AA286" i="8" s="1"/>
  <c r="W601" i="8"/>
  <c r="X601" i="8" s="1"/>
  <c r="AA601" i="8" s="1"/>
  <c r="W456" i="8"/>
  <c r="X456" i="8" s="1"/>
  <c r="AA456" i="8" s="1"/>
  <c r="W369" i="8"/>
  <c r="X369" i="8" s="1"/>
  <c r="AA369" i="8" s="1"/>
  <c r="W222" i="8"/>
  <c r="X222" i="8" s="1"/>
  <c r="AA222" i="8" s="1"/>
  <c r="W54" i="8"/>
  <c r="X54" i="8" s="1"/>
  <c r="W27" i="8"/>
  <c r="X27" i="8" s="1"/>
  <c r="AA27" i="8" s="1"/>
  <c r="W105" i="8"/>
  <c r="X105" i="8" s="1"/>
  <c r="W113" i="8"/>
  <c r="X113" i="8" s="1"/>
  <c r="AA113" i="8" s="1"/>
  <c r="W112" i="8"/>
  <c r="X112" i="8" s="1"/>
  <c r="AA112" i="8" s="1"/>
  <c r="W206" i="8"/>
  <c r="X206" i="8" s="1"/>
  <c r="AA206" i="8" s="1"/>
  <c r="W847" i="8"/>
  <c r="X847" i="8" s="1"/>
  <c r="W746" i="8"/>
  <c r="X746" i="8" s="1"/>
  <c r="W28" i="8"/>
  <c r="X28" i="8" s="1"/>
  <c r="AA28" i="8" s="1"/>
  <c r="W31" i="8"/>
  <c r="X31" i="8" s="1"/>
  <c r="W45" i="8"/>
  <c r="X45" i="8" s="1"/>
  <c r="W58" i="8"/>
  <c r="X58" i="8" s="1"/>
  <c r="AA58" i="8" s="1"/>
  <c r="W124" i="8"/>
  <c r="X124" i="8" s="1"/>
  <c r="AA124" i="8" s="1"/>
  <c r="W29" i="8"/>
  <c r="X29" i="8" s="1"/>
  <c r="AA29" i="8" s="1"/>
  <c r="W22" i="8"/>
  <c r="X22" i="8" s="1"/>
  <c r="W136" i="8"/>
  <c r="X136" i="8" s="1"/>
  <c r="W117" i="8"/>
  <c r="X117" i="8" s="1"/>
  <c r="AA117" i="8" s="1"/>
  <c r="W270" i="8"/>
  <c r="X270" i="8" s="1"/>
  <c r="AA270" i="8" s="1"/>
  <c r="W175" i="8"/>
  <c r="X175" i="8" s="1"/>
  <c r="AA175" i="8" s="1"/>
  <c r="W308" i="8"/>
  <c r="X308" i="8" s="1"/>
  <c r="W375" i="8"/>
  <c r="X375" i="8" s="1"/>
  <c r="W525" i="8"/>
  <c r="X525" i="8" s="1"/>
  <c r="W534" i="8"/>
  <c r="X534" i="8" s="1"/>
  <c r="AA534" i="8" s="1"/>
  <c r="W104" i="8"/>
  <c r="X104" i="8" s="1"/>
  <c r="AA104" i="8" s="1"/>
  <c r="W166" i="8"/>
  <c r="X166" i="8" s="1"/>
  <c r="W230" i="8"/>
  <c r="X230" i="8" s="1"/>
  <c r="AA230" i="8" s="1"/>
  <c r="W416" i="8"/>
  <c r="X416" i="8" s="1"/>
  <c r="W333" i="8"/>
  <c r="X333" i="8" s="1"/>
  <c r="W84" i="8"/>
  <c r="X84" i="8" s="1"/>
  <c r="W475" i="8"/>
  <c r="X475" i="8" s="1"/>
  <c r="W670" i="8"/>
  <c r="X670" i="8" s="1"/>
  <c r="AA670" i="8" s="1"/>
  <c r="W676" i="8"/>
  <c r="X676" i="8" s="1"/>
  <c r="W156" i="8"/>
  <c r="X156" i="8" s="1"/>
  <c r="AA156" i="8" s="1"/>
  <c r="W204" i="8"/>
  <c r="X204" i="8" s="1"/>
  <c r="AA204" i="8" s="1"/>
  <c r="W252" i="8"/>
  <c r="X252" i="8" s="1"/>
  <c r="AA252" i="8" s="1"/>
  <c r="W363" i="8"/>
  <c r="X363" i="8" s="1"/>
  <c r="AA363" i="8" s="1"/>
  <c r="W474" i="8"/>
  <c r="X474" i="8" s="1"/>
  <c r="W342" i="8"/>
  <c r="X342" i="8" s="1"/>
  <c r="AA342" i="8" s="1"/>
  <c r="W430" i="8"/>
  <c r="X430" i="8" s="1"/>
  <c r="AA430" i="8" s="1"/>
  <c r="W514" i="8"/>
  <c r="X514" i="8" s="1"/>
  <c r="W137" i="8"/>
  <c r="X137" i="8" s="1"/>
  <c r="AA137" i="8" s="1"/>
  <c r="W185" i="8"/>
  <c r="X185" i="8" s="1"/>
  <c r="AA185" i="8" s="1"/>
  <c r="W233" i="8"/>
  <c r="X233" i="8" s="1"/>
  <c r="AA233" i="8" s="1"/>
  <c r="W282" i="8"/>
  <c r="X282" i="8" s="1"/>
  <c r="W366" i="8"/>
  <c r="X366" i="8" s="1"/>
  <c r="AA366" i="8" s="1"/>
  <c r="W435" i="8"/>
  <c r="X435" i="8" s="1"/>
  <c r="W703" i="8"/>
  <c r="X703" i="8" s="1"/>
  <c r="AA703" i="8" s="1"/>
  <c r="W771" i="8"/>
  <c r="X771" i="8" s="1"/>
  <c r="AA771" i="8" s="1"/>
  <c r="W827" i="8"/>
  <c r="X827" i="8" s="1"/>
  <c r="W784" i="8"/>
  <c r="X784" i="8" s="1"/>
  <c r="AA784" i="8" s="1"/>
  <c r="W796" i="8"/>
  <c r="X796" i="8" s="1"/>
  <c r="AA796" i="8" s="1"/>
  <c r="W817" i="8"/>
  <c r="X817" i="8" s="1"/>
  <c r="W43" i="8"/>
  <c r="X43" i="8" s="1"/>
  <c r="AA43" i="8" s="1"/>
  <c r="W271" i="8"/>
  <c r="X271" i="8" s="1"/>
  <c r="AA271" i="8" s="1"/>
  <c r="W67" i="8"/>
  <c r="X67" i="8" s="1"/>
  <c r="W89" i="8"/>
  <c r="X89" i="8" s="1"/>
  <c r="AA89" i="8" s="1"/>
  <c r="W49" i="8"/>
  <c r="X49" i="8" s="1"/>
  <c r="AA49" i="8" s="1"/>
  <c r="W13" i="8"/>
  <c r="X13" i="8" s="1"/>
  <c r="W82" i="8"/>
  <c r="X82" i="8" s="1"/>
  <c r="W303" i="8"/>
  <c r="X303" i="8" s="1"/>
  <c r="W70" i="8"/>
  <c r="X70" i="8" s="1"/>
  <c r="W174" i="8"/>
  <c r="X174" i="8" s="1"/>
  <c r="AA174" i="8" s="1"/>
  <c r="W255" i="8"/>
  <c r="X255" i="8" s="1"/>
  <c r="W334" i="8"/>
  <c r="X334" i="8" s="1"/>
  <c r="W205" i="8"/>
  <c r="X205" i="8" s="1"/>
  <c r="AA205" i="8" s="1"/>
  <c r="W152" i="8"/>
  <c r="X152" i="8" s="1"/>
  <c r="AA152" i="8" s="1"/>
  <c r="W212" i="8"/>
  <c r="X212" i="8" s="1"/>
  <c r="AA212" i="8" s="1"/>
  <c r="W329" i="8"/>
  <c r="X329" i="8" s="1"/>
  <c r="AA329" i="8" s="1"/>
  <c r="W127" i="8"/>
  <c r="X127" i="8" s="1"/>
  <c r="AA127" i="8" s="1"/>
  <c r="W392" i="8"/>
  <c r="X392" i="8" s="1"/>
  <c r="W374" i="8"/>
  <c r="X374" i="8" s="1"/>
  <c r="W512" i="8"/>
  <c r="X512" i="8" s="1"/>
  <c r="AA512" i="8" s="1"/>
  <c r="W381" i="8"/>
  <c r="X381" i="8" s="1"/>
  <c r="W492" i="8"/>
  <c r="X492" i="8" s="1"/>
  <c r="AA492" i="8" s="1"/>
  <c r="W683" i="8"/>
  <c r="X683" i="8" s="1"/>
  <c r="W770" i="8"/>
  <c r="X770" i="8" s="1"/>
  <c r="AA770" i="8" s="1"/>
  <c r="W747" i="8"/>
  <c r="X747" i="8" s="1"/>
  <c r="AA747" i="8" s="1"/>
  <c r="W834" i="8"/>
  <c r="X834" i="8" s="1"/>
  <c r="AA834" i="8" s="1"/>
  <c r="W526" i="8"/>
  <c r="X526" i="8" s="1"/>
  <c r="AA526" i="8" s="1"/>
  <c r="W254" i="8"/>
  <c r="X254" i="8" s="1"/>
  <c r="AA254" i="8" s="1"/>
  <c r="W318" i="8"/>
  <c r="X318" i="8" s="1"/>
  <c r="AA318" i="8" s="1"/>
  <c r="W52" i="8"/>
  <c r="X52" i="8" s="1"/>
  <c r="AA52" i="8" s="1"/>
  <c r="W35" i="8"/>
  <c r="X35" i="8" s="1"/>
  <c r="AA35" i="8" s="1"/>
  <c r="W253" i="8"/>
  <c r="X253" i="8" s="1"/>
  <c r="W48" i="8"/>
  <c r="X48" i="8" s="1"/>
  <c r="AA48" i="8" s="1"/>
  <c r="W66" i="8"/>
  <c r="X66" i="8" s="1"/>
  <c r="AA66" i="8" s="1"/>
  <c r="W60" i="8"/>
  <c r="X60" i="8" s="1"/>
  <c r="W65" i="8"/>
  <c r="X65" i="8" s="1"/>
  <c r="AA65" i="8" s="1"/>
  <c r="W85" i="8"/>
  <c r="X85" i="8" s="1"/>
  <c r="AA85" i="8" s="1"/>
  <c r="W33" i="8"/>
  <c r="X33" i="8" s="1"/>
  <c r="AA33" i="8" s="1"/>
  <c r="W223" i="8"/>
  <c r="X223" i="8" s="1"/>
  <c r="AA223" i="8" s="1"/>
  <c r="W37" i="8"/>
  <c r="X37" i="8" s="1"/>
  <c r="W157" i="8"/>
  <c r="X157" i="8" s="1"/>
  <c r="AA157" i="8" s="1"/>
  <c r="W19" i="8"/>
  <c r="X19" i="8" s="1"/>
  <c r="AA19" i="8" s="1"/>
  <c r="W158" i="8"/>
  <c r="X158" i="8" s="1"/>
  <c r="AA158" i="8" s="1"/>
  <c r="W248" i="8"/>
  <c r="X248" i="8" s="1"/>
  <c r="AA248" i="8" s="1"/>
  <c r="W332" i="8"/>
  <c r="X332" i="8" s="1"/>
  <c r="AA332" i="8" s="1"/>
  <c r="W196" i="8"/>
  <c r="X196" i="8" s="1"/>
  <c r="AA196" i="8" s="1"/>
  <c r="W109" i="8"/>
  <c r="X109" i="8" s="1"/>
  <c r="AA109" i="8" s="1"/>
  <c r="W290" i="8"/>
  <c r="X290" i="8" s="1"/>
  <c r="W406" i="8"/>
  <c r="X406" i="8" s="1"/>
  <c r="AA406" i="8" s="1"/>
  <c r="W356" i="8"/>
  <c r="X356" i="8" s="1"/>
  <c r="W545" i="8"/>
  <c r="X545" i="8" s="1"/>
  <c r="AA545" i="8" s="1"/>
  <c r="W432" i="8"/>
  <c r="X432" i="8" s="1"/>
  <c r="AA432" i="8" s="1"/>
  <c r="W476" i="8"/>
  <c r="X476" i="8" s="1"/>
  <c r="AA476" i="8" s="1"/>
  <c r="W509" i="8"/>
  <c r="X509" i="8" s="1"/>
  <c r="AA509" i="8" s="1"/>
  <c r="W538" i="8"/>
  <c r="X538" i="8" s="1"/>
  <c r="AA538" i="8" s="1"/>
  <c r="W187" i="8"/>
  <c r="X187" i="8" s="1"/>
  <c r="AA187" i="8" s="1"/>
  <c r="W251" i="8"/>
  <c r="X251" i="8" s="1"/>
  <c r="AA251" i="8" s="1"/>
  <c r="W468" i="8"/>
  <c r="X468" i="8" s="1"/>
  <c r="AA468" i="8" s="1"/>
  <c r="W628" i="8"/>
  <c r="X628" i="8" s="1"/>
  <c r="W154" i="8"/>
  <c r="X154" i="8" s="1"/>
  <c r="AA154" i="8" s="1"/>
  <c r="W218" i="8"/>
  <c r="X218" i="8" s="1"/>
  <c r="W288" i="8"/>
  <c r="X288" i="8" s="1"/>
  <c r="AA288" i="8" s="1"/>
  <c r="W386" i="8"/>
  <c r="X386" i="8" s="1"/>
  <c r="AA386" i="8" s="1"/>
  <c r="W110" i="8"/>
  <c r="X110" i="8" s="1"/>
  <c r="AA110" i="8" s="1"/>
  <c r="W704" i="8"/>
  <c r="X704" i="8" s="1"/>
  <c r="W178" i="8"/>
  <c r="X178" i="8" s="1"/>
  <c r="AA178" i="8" s="1"/>
  <c r="W242" i="8"/>
  <c r="X242" i="8" s="1"/>
  <c r="AA242" i="8" s="1"/>
  <c r="W338" i="8"/>
  <c r="X338" i="8" s="1"/>
  <c r="AA338" i="8" s="1"/>
  <c r="W90" i="8"/>
  <c r="X90" i="8" s="1"/>
  <c r="AA90" i="8" s="1"/>
  <c r="W287" i="8"/>
  <c r="X287" i="8" s="1"/>
  <c r="W345" i="8"/>
  <c r="X345" i="8" s="1"/>
  <c r="AA345" i="8" s="1"/>
  <c r="W620" i="8"/>
  <c r="X620" i="8" s="1"/>
  <c r="W701" i="8"/>
  <c r="X701" i="8" s="1"/>
  <c r="W314" i="8"/>
  <c r="X314" i="8" s="1"/>
  <c r="AA314" i="8" s="1"/>
  <c r="W177" i="8"/>
  <c r="X177" i="8" s="1"/>
  <c r="AA177" i="8" s="1"/>
  <c r="W225" i="8"/>
  <c r="X225" i="8" s="1"/>
  <c r="AA225" i="8" s="1"/>
  <c r="W273" i="8"/>
  <c r="X273" i="8" s="1"/>
  <c r="AA273" i="8" s="1"/>
  <c r="W353" i="8"/>
  <c r="X353" i="8" s="1"/>
  <c r="W434" i="8"/>
  <c r="X434" i="8" s="1"/>
  <c r="W529" i="8"/>
  <c r="X529" i="8" s="1"/>
  <c r="W507" i="8"/>
  <c r="X507" i="8" s="1"/>
  <c r="W429" i="8"/>
  <c r="X429" i="8" s="1"/>
  <c r="AA429" i="8" s="1"/>
  <c r="W741" i="8"/>
  <c r="X741" i="8" s="1"/>
  <c r="W773" i="8"/>
  <c r="X773" i="8" s="1"/>
  <c r="AA773" i="8" s="1"/>
  <c r="W843" i="8"/>
  <c r="X843" i="8" s="1"/>
  <c r="AA843" i="8" s="1"/>
  <c r="W744" i="8"/>
  <c r="X744" i="8" s="1"/>
  <c r="AA744" i="8" s="1"/>
  <c r="W712" i="8"/>
  <c r="X712" i="8" s="1"/>
  <c r="AA712" i="8" s="1"/>
  <c r="W247" i="8"/>
  <c r="X247" i="8" s="1"/>
  <c r="AA247" i="8" s="1"/>
  <c r="W522" i="8"/>
  <c r="X522" i="8" s="1"/>
  <c r="AA522" i="8" s="1"/>
  <c r="W116" i="8"/>
  <c r="X116" i="8" s="1"/>
  <c r="W317" i="8"/>
  <c r="X317" i="8" s="1"/>
  <c r="W437" i="8"/>
  <c r="X437" i="8" s="1"/>
  <c r="AA437" i="8" s="1"/>
  <c r="W347" i="8"/>
  <c r="X347" i="8" s="1"/>
  <c r="W96" i="8"/>
  <c r="X96" i="8" s="1"/>
  <c r="W160" i="8"/>
  <c r="X160" i="8" s="1"/>
  <c r="W224" i="8"/>
  <c r="X224" i="8" s="1"/>
  <c r="W346" i="8"/>
  <c r="X346" i="8" s="1"/>
  <c r="W626" i="8"/>
  <c r="X626" i="8" s="1"/>
  <c r="W717" i="8"/>
  <c r="X717" i="8" s="1"/>
  <c r="AA717" i="8" s="1"/>
  <c r="W719" i="8"/>
  <c r="X719" i="8" s="1"/>
  <c r="AA719" i="8" s="1"/>
  <c r="W362" i="8"/>
  <c r="X362" i="8" s="1"/>
  <c r="W716" i="8"/>
  <c r="X716" i="8" s="1"/>
  <c r="W440" i="8"/>
  <c r="X440" i="8" s="1"/>
  <c r="W377" i="8"/>
  <c r="X377" i="8" s="1"/>
  <c r="AA377" i="8" s="1"/>
  <c r="W519" i="8"/>
  <c r="X519" i="8" s="1"/>
  <c r="AA519" i="8" s="1"/>
  <c r="W842" i="8"/>
  <c r="X842" i="8" s="1"/>
  <c r="W699" i="8"/>
  <c r="X699" i="8" s="1"/>
  <c r="AA699" i="8" s="1"/>
  <c r="W499" i="8"/>
  <c r="X499" i="8" s="1"/>
  <c r="AA499" i="8" s="1"/>
  <c r="W428" i="8"/>
  <c r="X428" i="8" s="1"/>
  <c r="W524" i="8"/>
  <c r="X524" i="8" s="1"/>
  <c r="AA524" i="8" s="1"/>
  <c r="W702" i="8"/>
  <c r="X702" i="8" s="1"/>
  <c r="W505" i="8"/>
  <c r="X505" i="8" s="1"/>
  <c r="AA505" i="8" s="1"/>
  <c r="W615" i="8"/>
  <c r="X615" i="8" s="1"/>
  <c r="AA615" i="8" s="1"/>
  <c r="W696" i="8"/>
  <c r="X696" i="8" s="1"/>
  <c r="W517" i="8"/>
  <c r="X517" i="8" s="1"/>
  <c r="AA517" i="8" s="1"/>
  <c r="W762" i="8"/>
  <c r="X762" i="8" s="1"/>
  <c r="AA762" i="8" s="1"/>
  <c r="W730" i="8"/>
  <c r="X730" i="8" s="1"/>
  <c r="AA730" i="8" s="1"/>
  <c r="W816" i="8"/>
  <c r="X816" i="8" s="1"/>
  <c r="W749" i="8"/>
  <c r="X749" i="8" s="1"/>
  <c r="W753" i="8"/>
  <c r="X753" i="8" s="1"/>
  <c r="AA753" i="8" s="1"/>
  <c r="W850" i="8"/>
  <c r="X850" i="8" s="1"/>
  <c r="AA850" i="8" s="1"/>
  <c r="W777" i="8"/>
  <c r="X777" i="8" s="1"/>
  <c r="AA777" i="8" s="1"/>
  <c r="W785" i="8"/>
  <c r="X785" i="8" s="1"/>
  <c r="AA785" i="8" s="1"/>
  <c r="W797" i="8"/>
  <c r="X797" i="8" s="1"/>
  <c r="W821" i="8"/>
  <c r="X821" i="8" s="1"/>
  <c r="W840" i="8"/>
  <c r="X840" i="8" s="1"/>
  <c r="AA840" i="8" s="1"/>
  <c r="W296" i="8"/>
  <c r="X296" i="8" s="1"/>
  <c r="AA296" i="8" s="1"/>
  <c r="W564" i="8"/>
  <c r="X564" i="8" s="1"/>
  <c r="W822" i="8"/>
  <c r="X822" i="8" s="1"/>
  <c r="AA822" i="8" s="1"/>
  <c r="W413" i="8"/>
  <c r="X413" i="8" s="1"/>
  <c r="AA413" i="8" s="1"/>
  <c r="W528" i="8"/>
  <c r="X528" i="8" s="1"/>
  <c r="AA528" i="8" s="1"/>
  <c r="W122" i="8"/>
  <c r="X122" i="8" s="1"/>
  <c r="W182" i="8"/>
  <c r="X182" i="8" s="1"/>
  <c r="W246" i="8"/>
  <c r="X246" i="8" s="1"/>
  <c r="AA246" i="8" s="1"/>
  <c r="W322" i="8"/>
  <c r="X322" i="8" s="1"/>
  <c r="AA322" i="8" s="1"/>
  <c r="W451" i="8"/>
  <c r="X451" i="8" s="1"/>
  <c r="AA451" i="8" s="1"/>
  <c r="W102" i="8"/>
  <c r="X102" i="8" s="1"/>
  <c r="AA102" i="8" s="1"/>
  <c r="W732" i="8"/>
  <c r="X732" i="8" s="1"/>
  <c r="AA732" i="8" s="1"/>
  <c r="W168" i="8"/>
  <c r="X168" i="8" s="1"/>
  <c r="AA168" i="8" s="1"/>
  <c r="W216" i="8"/>
  <c r="X216" i="8" s="1"/>
  <c r="AA216" i="8" s="1"/>
  <c r="W264" i="8"/>
  <c r="X264" i="8" s="1"/>
  <c r="W397" i="8"/>
  <c r="X397" i="8" s="1"/>
  <c r="W294" i="8"/>
  <c r="X294" i="8" s="1"/>
  <c r="W557" i="8"/>
  <c r="X557" i="8" s="1"/>
  <c r="W149" i="8"/>
  <c r="X149" i="8" s="1"/>
  <c r="AA149" i="8" s="1"/>
  <c r="W197" i="8"/>
  <c r="X197" i="8" s="1"/>
  <c r="AA197" i="8" s="1"/>
  <c r="W245" i="8"/>
  <c r="X245" i="8" s="1"/>
  <c r="AA245" i="8" s="1"/>
  <c r="W371" i="8"/>
  <c r="X371" i="8" s="1"/>
  <c r="AA371" i="8" s="1"/>
  <c r="W682" i="8"/>
  <c r="X682" i="8" s="1"/>
  <c r="AA682" i="8" s="1"/>
  <c r="W382" i="8"/>
  <c r="X382" i="8" s="1"/>
  <c r="AA382" i="8" s="1"/>
  <c r="W540" i="8"/>
  <c r="X540" i="8" s="1"/>
  <c r="W622" i="8"/>
  <c r="X622" i="8" s="1"/>
  <c r="AA622" i="8" s="1"/>
  <c r="W449" i="8"/>
  <c r="X449" i="8" s="1"/>
  <c r="W523" i="8"/>
  <c r="X523" i="8" s="1"/>
  <c r="AA523" i="8" s="1"/>
  <c r="W706" i="8"/>
  <c r="X706" i="8" s="1"/>
  <c r="AA706" i="8" s="1"/>
  <c r="W713" i="8"/>
  <c r="X713" i="8" s="1"/>
  <c r="W708" i="8"/>
  <c r="X708" i="8" s="1"/>
  <c r="W446" i="8"/>
  <c r="X446" i="8" s="1"/>
  <c r="AA446" i="8" s="1"/>
  <c r="W606" i="8"/>
  <c r="X606" i="8" s="1"/>
  <c r="AA606" i="8" s="1"/>
  <c r="W452" i="8"/>
  <c r="X452" i="8" s="1"/>
  <c r="AA452" i="8" s="1"/>
  <c r="W617" i="8"/>
  <c r="X617" i="8" s="1"/>
  <c r="AA617" i="8" s="1"/>
  <c r="W651" i="8"/>
  <c r="X651" i="8" s="1"/>
  <c r="W707" i="8"/>
  <c r="X707" i="8" s="1"/>
  <c r="W687" i="8"/>
  <c r="X687" i="8" s="1"/>
  <c r="AA687" i="8" s="1"/>
  <c r="W574" i="8"/>
  <c r="X574" i="8" s="1"/>
  <c r="W443" i="8"/>
  <c r="X443" i="8" s="1"/>
  <c r="AA443" i="8" s="1"/>
  <c r="W491" i="8"/>
  <c r="X491" i="8" s="1"/>
  <c r="AA491" i="8" s="1"/>
  <c r="W539" i="8"/>
  <c r="X539" i="8" s="1"/>
  <c r="AA539" i="8" s="1"/>
  <c r="W587" i="8"/>
  <c r="X587" i="8" s="1"/>
  <c r="W734" i="8"/>
  <c r="X734" i="8" s="1"/>
  <c r="AA734" i="8" s="1"/>
  <c r="W763" i="8"/>
  <c r="X763" i="8" s="1"/>
  <c r="W768" i="8"/>
  <c r="X768" i="8" s="1"/>
  <c r="AA768" i="8" s="1"/>
  <c r="W752" i="8"/>
  <c r="X752" i="8" s="1"/>
  <c r="AA752" i="8" s="1"/>
  <c r="W756" i="8"/>
  <c r="X756" i="8" s="1"/>
  <c r="AA756" i="8" s="1"/>
  <c r="W778" i="8"/>
  <c r="X778" i="8" s="1"/>
  <c r="AA778" i="8" s="1"/>
  <c r="W833" i="8"/>
  <c r="X833" i="8" s="1"/>
  <c r="AA833" i="8" s="1"/>
  <c r="W786" i="8"/>
  <c r="X786" i="8" s="1"/>
  <c r="W798" i="8"/>
  <c r="X798" i="8" s="1"/>
  <c r="W826" i="8"/>
  <c r="X826" i="8" s="1"/>
  <c r="AA826" i="8" s="1"/>
  <c r="W194" i="8"/>
  <c r="X194" i="8" s="1"/>
  <c r="AA194" i="8" s="1"/>
  <c r="W258" i="8"/>
  <c r="X258" i="8" s="1"/>
  <c r="W359" i="8"/>
  <c r="X359" i="8" s="1"/>
  <c r="AA359" i="8" s="1"/>
  <c r="W654" i="8"/>
  <c r="X654" i="8" s="1"/>
  <c r="AA654" i="8" s="1"/>
  <c r="W108" i="8"/>
  <c r="X108" i="8" s="1"/>
  <c r="AA108" i="8" s="1"/>
  <c r="W299" i="8"/>
  <c r="X299" i="8" s="1"/>
  <c r="AA299" i="8" s="1"/>
  <c r="W365" i="8"/>
  <c r="X365" i="8" s="1"/>
  <c r="W494" i="8"/>
  <c r="X494" i="8" s="1"/>
  <c r="W330" i="8"/>
  <c r="X330" i="8" s="1"/>
  <c r="AA330" i="8" s="1"/>
  <c r="W402" i="8"/>
  <c r="X402" i="8" s="1"/>
  <c r="AA402" i="8" s="1"/>
  <c r="W511" i="8"/>
  <c r="X511" i="8" s="1"/>
  <c r="W141" i="8"/>
  <c r="X141" i="8" s="1"/>
  <c r="AA141" i="8" s="1"/>
  <c r="W189" i="8"/>
  <c r="X189" i="8" s="1"/>
  <c r="AA189" i="8" s="1"/>
  <c r="W237" i="8"/>
  <c r="X237" i="8" s="1"/>
  <c r="AA237" i="8" s="1"/>
  <c r="W305" i="8"/>
  <c r="X305" i="8" s="1"/>
  <c r="W380" i="8"/>
  <c r="X380" i="8" s="1"/>
  <c r="W558" i="8"/>
  <c r="X558" i="8" s="1"/>
  <c r="AA558" i="8" s="1"/>
  <c r="W693" i="8"/>
  <c r="X693" i="8" s="1"/>
  <c r="AA693" i="8" s="1"/>
  <c r="W464" i="8"/>
  <c r="X464" i="8" s="1"/>
  <c r="AA464" i="8" s="1"/>
  <c r="W543" i="8"/>
  <c r="X543" i="8" s="1"/>
  <c r="W378" i="8"/>
  <c r="X378" i="8" s="1"/>
  <c r="AA378" i="8" s="1"/>
  <c r="W566" i="8"/>
  <c r="X566" i="8" s="1"/>
  <c r="W634" i="8"/>
  <c r="X634" i="8" s="1"/>
  <c r="AA634" i="8" s="1"/>
  <c r="W684" i="8"/>
  <c r="X684" i="8" s="1"/>
  <c r="AA684" i="8" s="1"/>
  <c r="W709" i="8"/>
  <c r="X709" i="8" s="1"/>
  <c r="W295" i="8"/>
  <c r="X295" i="8" s="1"/>
  <c r="W343" i="8"/>
  <c r="X343" i="8" s="1"/>
  <c r="AA343" i="8" s="1"/>
  <c r="W391" i="8"/>
  <c r="X391" i="8" s="1"/>
  <c r="AA391" i="8" s="1"/>
  <c r="W636" i="8"/>
  <c r="X636" i="8" s="1"/>
  <c r="AA636" i="8" s="1"/>
  <c r="W705" i="8"/>
  <c r="X705" i="8" s="1"/>
  <c r="AA705" i="8" s="1"/>
  <c r="W292" i="8"/>
  <c r="X292" i="8" s="1"/>
  <c r="W340" i="8"/>
  <c r="X340" i="8" s="1"/>
  <c r="AA340" i="8" s="1"/>
  <c r="W388" i="8"/>
  <c r="X388" i="8" s="1"/>
  <c r="W542" i="8"/>
  <c r="X542" i="8" s="1"/>
  <c r="W645" i="8"/>
  <c r="X645" i="8" s="1"/>
  <c r="AA645" i="8" s="1"/>
  <c r="W300" i="8"/>
  <c r="X300" i="8" s="1"/>
  <c r="W348" i="8"/>
  <c r="X348" i="8" s="1"/>
  <c r="W396" i="8"/>
  <c r="X396" i="8" s="1"/>
  <c r="AA396" i="8" s="1"/>
  <c r="W576" i="8"/>
  <c r="X576" i="8" s="1"/>
  <c r="AA576" i="8" s="1"/>
  <c r="W619" i="8"/>
  <c r="X619" i="8" s="1"/>
  <c r="AA619" i="8" s="1"/>
  <c r="W554" i="8"/>
  <c r="X554" i="8" s="1"/>
  <c r="W649" i="8"/>
  <c r="X649" i="8" s="1"/>
  <c r="AA649" i="8" s="1"/>
  <c r="W598" i="8"/>
  <c r="X598" i="8" s="1"/>
  <c r="AA598" i="8" s="1"/>
  <c r="W695" i="8"/>
  <c r="X695" i="8" s="1"/>
  <c r="W837" i="8"/>
  <c r="X837" i="8" s="1"/>
  <c r="AA837" i="8" s="1"/>
  <c r="W766" i="8"/>
  <c r="X766" i="8" s="1"/>
  <c r="AA766" i="8" s="1"/>
  <c r="W436" i="8"/>
  <c r="X436" i="8" s="1"/>
  <c r="W484" i="8"/>
  <c r="X484" i="8" s="1"/>
  <c r="AA484" i="8" s="1"/>
  <c r="W532" i="8"/>
  <c r="X532" i="8" s="1"/>
  <c r="W580" i="8"/>
  <c r="X580" i="8" s="1"/>
  <c r="W755" i="8"/>
  <c r="X755" i="8" s="1"/>
  <c r="AA755" i="8" s="1"/>
  <c r="W760" i="8"/>
  <c r="X760" i="8" s="1"/>
  <c r="AA760" i="8" s="1"/>
  <c r="W835" i="8"/>
  <c r="X835" i="8" s="1"/>
  <c r="AA835" i="8" s="1"/>
  <c r="W832" i="8"/>
  <c r="X832" i="8" s="1"/>
  <c r="AA832" i="8" s="1"/>
  <c r="W779" i="8"/>
  <c r="X779" i="8" s="1"/>
  <c r="AA779" i="8" s="1"/>
  <c r="W841" i="8"/>
  <c r="X841" i="8" s="1"/>
  <c r="AA841" i="8" s="1"/>
  <c r="W787" i="8"/>
  <c r="X787" i="8" s="1"/>
  <c r="W799" i="8"/>
  <c r="X799" i="8" s="1"/>
  <c r="AA799" i="8" s="1"/>
  <c r="W851" i="8"/>
  <c r="X851" i="8" s="1"/>
  <c r="W306" i="8"/>
  <c r="X306" i="8" s="1"/>
  <c r="W401" i="8"/>
  <c r="X401" i="8" s="1"/>
  <c r="AA401" i="8" s="1"/>
  <c r="W199" i="8"/>
  <c r="X199" i="8" s="1"/>
  <c r="W263" i="8"/>
  <c r="X263" i="8" s="1"/>
  <c r="AA263" i="8" s="1"/>
  <c r="W421" i="8"/>
  <c r="X421" i="8" s="1"/>
  <c r="AA421" i="8" s="1"/>
  <c r="W459" i="8"/>
  <c r="X459" i="8" s="1"/>
  <c r="AA459" i="8" s="1"/>
  <c r="W671" i="8"/>
  <c r="X671" i="8" s="1"/>
  <c r="AA671" i="8" s="1"/>
  <c r="W114" i="8"/>
  <c r="X114" i="8" s="1"/>
  <c r="AA114" i="8" s="1"/>
  <c r="W176" i="8"/>
  <c r="X176" i="8" s="1"/>
  <c r="AA176" i="8" s="1"/>
  <c r="W241" i="8"/>
  <c r="X241" i="8" s="1"/>
  <c r="W309" i="8"/>
  <c r="X309" i="8" s="1"/>
  <c r="AA309" i="8" s="1"/>
  <c r="W668" i="8"/>
  <c r="X668" i="8" s="1"/>
  <c r="W454" i="8"/>
  <c r="X454" i="8" s="1"/>
  <c r="AA454" i="8" s="1"/>
  <c r="W385" i="8"/>
  <c r="X385" i="8" s="1"/>
  <c r="W477" i="8"/>
  <c r="X477" i="8" s="1"/>
  <c r="W697" i="8"/>
  <c r="X697" i="8" s="1"/>
  <c r="AA697" i="8" s="1"/>
  <c r="W549" i="8"/>
  <c r="X549" i="8" s="1"/>
  <c r="AA549" i="8" s="1"/>
  <c r="W572" i="8"/>
  <c r="X572" i="8" s="1"/>
  <c r="AA572" i="8" s="1"/>
  <c r="W646" i="8"/>
  <c r="X646" i="8" s="1"/>
  <c r="AA646" i="8" s="1"/>
  <c r="W393" i="8"/>
  <c r="X393" i="8" s="1"/>
  <c r="AA393" i="8" s="1"/>
  <c r="W458" i="8"/>
  <c r="X458" i="8" s="1"/>
  <c r="W720" i="8"/>
  <c r="X720" i="8" s="1"/>
  <c r="AA720" i="8" s="1"/>
  <c r="W729" i="8"/>
  <c r="X729" i="8" s="1"/>
  <c r="W710" i="8"/>
  <c r="X710" i="8" s="1"/>
  <c r="AA710" i="8" s="1"/>
  <c r="W461" i="8"/>
  <c r="X461" i="8" s="1"/>
  <c r="AA461" i="8" s="1"/>
  <c r="W639" i="8"/>
  <c r="X639" i="8" s="1"/>
  <c r="AA639" i="8" s="1"/>
  <c r="W500" i="8"/>
  <c r="X500" i="8" s="1"/>
  <c r="AA500" i="8" s="1"/>
  <c r="W721" i="8"/>
  <c r="X721" i="8" s="1"/>
  <c r="AA721" i="8" s="1"/>
  <c r="W513" i="8"/>
  <c r="X513" i="8" s="1"/>
  <c r="AA513" i="8" s="1"/>
  <c r="W621" i="8"/>
  <c r="X621" i="8" s="1"/>
  <c r="AA621" i="8" s="1"/>
  <c r="W662" i="8"/>
  <c r="X662" i="8" s="1"/>
  <c r="AA662" i="8" s="1"/>
  <c r="W589" i="8"/>
  <c r="X589" i="8" s="1"/>
  <c r="W669" i="8"/>
  <c r="X669" i="8" s="1"/>
  <c r="AA669" i="8" s="1"/>
  <c r="W642" i="8"/>
  <c r="X642" i="8" s="1"/>
  <c r="AA642" i="8" s="1"/>
  <c r="W754" i="8"/>
  <c r="X754" i="8" s="1"/>
  <c r="AA754" i="8" s="1"/>
  <c r="W758" i="8"/>
  <c r="X758" i="8" s="1"/>
  <c r="W780" i="8"/>
  <c r="X780" i="8" s="1"/>
  <c r="W852" i="8"/>
  <c r="X852" i="8" s="1"/>
  <c r="AA852" i="8" s="1"/>
  <c r="W814" i="8"/>
  <c r="X814" i="8" s="1"/>
  <c r="W788" i="8"/>
  <c r="X788" i="8" s="1"/>
  <c r="AA788" i="8" s="1"/>
  <c r="W800" i="8"/>
  <c r="X800" i="8" s="1"/>
  <c r="AA800" i="8" s="1"/>
  <c r="W830" i="8"/>
  <c r="X830" i="8" s="1"/>
  <c r="W134" i="8"/>
  <c r="X134" i="8" s="1"/>
  <c r="AA134" i="8" s="1"/>
  <c r="W198" i="8"/>
  <c r="X198" i="8" s="1"/>
  <c r="W262" i="8"/>
  <c r="X262" i="8" s="1"/>
  <c r="AA262" i="8" s="1"/>
  <c r="W608" i="8"/>
  <c r="X608" i="8" s="1"/>
  <c r="AA608" i="8" s="1"/>
  <c r="W120" i="8"/>
  <c r="X120" i="8" s="1"/>
  <c r="AA120" i="8" s="1"/>
  <c r="W740" i="8"/>
  <c r="X740" i="8" s="1"/>
  <c r="AA740" i="8" s="1"/>
  <c r="W132" i="8"/>
  <c r="X132" i="8" s="1"/>
  <c r="AA132" i="8" s="1"/>
  <c r="W180" i="8"/>
  <c r="X180" i="8" s="1"/>
  <c r="W228" i="8"/>
  <c r="X228" i="8" s="1"/>
  <c r="W276" i="8"/>
  <c r="X276" i="8" s="1"/>
  <c r="W518" i="8"/>
  <c r="X518" i="8" s="1"/>
  <c r="AA518" i="8" s="1"/>
  <c r="W310" i="8"/>
  <c r="X310" i="8" s="1"/>
  <c r="AA310" i="8" s="1"/>
  <c r="W723" i="8"/>
  <c r="X723" i="8" s="1"/>
  <c r="AA723" i="8" s="1"/>
  <c r="W161" i="8"/>
  <c r="X161" i="8" s="1"/>
  <c r="W209" i="8"/>
  <c r="X209" i="8" s="1"/>
  <c r="W257" i="8"/>
  <c r="X257" i="8" s="1"/>
  <c r="AA257" i="8" s="1"/>
  <c r="W395" i="8"/>
  <c r="X395" i="8" s="1"/>
  <c r="W489" i="8"/>
  <c r="X489" i="8" s="1"/>
  <c r="W398" i="8"/>
  <c r="X398" i="8" s="1"/>
  <c r="W578" i="8"/>
  <c r="X578" i="8" s="1"/>
  <c r="AA578" i="8" s="1"/>
  <c r="W647" i="8"/>
  <c r="X647" i="8" s="1"/>
  <c r="AA647" i="8" s="1"/>
  <c r="W718" i="8"/>
  <c r="X718" i="8" s="1"/>
  <c r="W548" i="8"/>
  <c r="X548" i="8" s="1"/>
  <c r="AA548" i="8" s="1"/>
  <c r="W447" i="8"/>
  <c r="X447" i="8" s="1"/>
  <c r="W656" i="8"/>
  <c r="X656" i="8" s="1"/>
  <c r="AA656" i="8" s="1"/>
  <c r="W414" i="8"/>
  <c r="X414" i="8" s="1"/>
  <c r="AA414" i="8" s="1"/>
  <c r="W516" i="8"/>
  <c r="X516" i="8" s="1"/>
  <c r="AA516" i="8" s="1"/>
  <c r="W585" i="8"/>
  <c r="X585" i="8" s="1"/>
  <c r="W623" i="8"/>
  <c r="X623" i="8" s="1"/>
  <c r="AA623" i="8" s="1"/>
  <c r="W569" i="8"/>
  <c r="X569" i="8" s="1"/>
  <c r="W536" i="8"/>
  <c r="X536" i="8" s="1"/>
  <c r="AA536" i="8" s="1"/>
  <c r="W677" i="8"/>
  <c r="X677" i="8" s="1"/>
  <c r="W838" i="8"/>
  <c r="X838" i="8" s="1"/>
  <c r="W455" i="8"/>
  <c r="X455" i="8" s="1"/>
  <c r="W503" i="8"/>
  <c r="X503" i="8" s="1"/>
  <c r="AA503" i="8" s="1"/>
  <c r="W551" i="8"/>
  <c r="X551" i="8" s="1"/>
  <c r="AA551" i="8" s="1"/>
  <c r="W599" i="8"/>
  <c r="X599" i="8" s="1"/>
  <c r="AA599" i="8" s="1"/>
  <c r="W836" i="8"/>
  <c r="X836" i="8" s="1"/>
  <c r="AA836" i="8" s="1"/>
  <c r="W839" i="8"/>
  <c r="X839" i="8" s="1"/>
  <c r="W765" i="8"/>
  <c r="X765" i="8" s="1"/>
  <c r="AA765" i="8" s="1"/>
  <c r="W811" i="8"/>
  <c r="X811" i="8" s="1"/>
  <c r="W807" i="8"/>
  <c r="X807" i="8" s="1"/>
  <c r="AA807" i="8" s="1"/>
  <c r="W789" i="8"/>
  <c r="X789" i="8" s="1"/>
  <c r="AA789" i="8" s="1"/>
  <c r="W801" i="8"/>
  <c r="X801" i="8" s="1"/>
  <c r="AA801" i="8" s="1"/>
  <c r="W146" i="8"/>
  <c r="X146" i="8" s="1"/>
  <c r="AA146" i="8" s="1"/>
  <c r="W210" i="8"/>
  <c r="X210" i="8" s="1"/>
  <c r="AA210" i="8" s="1"/>
  <c r="W274" i="8"/>
  <c r="X274" i="8" s="1"/>
  <c r="AA274" i="8" s="1"/>
  <c r="W126" i="8"/>
  <c r="X126" i="8" s="1"/>
  <c r="AA126" i="8" s="1"/>
  <c r="W438" i="8"/>
  <c r="X438" i="8" s="1"/>
  <c r="AA438" i="8" s="1"/>
  <c r="W531" i="8"/>
  <c r="X531" i="8" s="1"/>
  <c r="AA531" i="8" s="1"/>
  <c r="W640" i="8"/>
  <c r="X640" i="8" s="1"/>
  <c r="AA640" i="8" s="1"/>
  <c r="W344" i="8"/>
  <c r="X344" i="8" s="1"/>
  <c r="W690" i="8"/>
  <c r="X690" i="8" s="1"/>
  <c r="W153" i="8"/>
  <c r="X153" i="8" s="1"/>
  <c r="AA153" i="8" s="1"/>
  <c r="W201" i="8"/>
  <c r="X201" i="8" s="1"/>
  <c r="AA201" i="8" s="1"/>
  <c r="W249" i="8"/>
  <c r="X249" i="8" s="1"/>
  <c r="AA249" i="8" s="1"/>
  <c r="W473" i="8"/>
  <c r="X473" i="8" s="1"/>
  <c r="W321" i="8"/>
  <c r="X321" i="8" s="1"/>
  <c r="AA321" i="8" s="1"/>
  <c r="W603" i="8"/>
  <c r="X603" i="8" s="1"/>
  <c r="W394" i="8"/>
  <c r="X394" i="8" s="1"/>
  <c r="AA394" i="8" s="1"/>
  <c r="W469" i="8"/>
  <c r="X469" i="8" s="1"/>
  <c r="AA469" i="8" s="1"/>
  <c r="W648" i="8"/>
  <c r="X648" i="8" s="1"/>
  <c r="W666" i="8"/>
  <c r="X666" i="8" s="1"/>
  <c r="AA666" i="8" s="1"/>
  <c r="W630" i="8"/>
  <c r="X630" i="8" s="1"/>
  <c r="W691" i="8"/>
  <c r="X691" i="8" s="1"/>
  <c r="AA691" i="8" s="1"/>
  <c r="W728" i="8"/>
  <c r="X728" i="8" s="1"/>
  <c r="AA728" i="8" s="1"/>
  <c r="W307" i="8"/>
  <c r="X307" i="8" s="1"/>
  <c r="W355" i="8"/>
  <c r="X355" i="8" s="1"/>
  <c r="W403" i="8"/>
  <c r="X403" i="8" s="1"/>
  <c r="AA403" i="8" s="1"/>
  <c r="W650" i="8"/>
  <c r="X650" i="8" s="1"/>
  <c r="AA650" i="8" s="1"/>
  <c r="W724" i="8"/>
  <c r="X724" i="8" s="1"/>
  <c r="AA724" i="8" s="1"/>
  <c r="W304" i="8"/>
  <c r="X304" i="8" s="1"/>
  <c r="AA304" i="8" s="1"/>
  <c r="W352" i="8"/>
  <c r="X352" i="8" s="1"/>
  <c r="AA352" i="8" s="1"/>
  <c r="W400" i="8"/>
  <c r="X400" i="8" s="1"/>
  <c r="W553" i="8"/>
  <c r="X553" i="8" s="1"/>
  <c r="AA553" i="8" s="1"/>
  <c r="W757" i="8"/>
  <c r="X757" i="8" s="1"/>
  <c r="AA757" i="8" s="1"/>
  <c r="W312" i="8"/>
  <c r="X312" i="8" s="1"/>
  <c r="AA312" i="8" s="1"/>
  <c r="W360" i="8"/>
  <c r="X360" i="8" s="1"/>
  <c r="AA360" i="8" s="1"/>
  <c r="W471" i="8"/>
  <c r="X471" i="8" s="1"/>
  <c r="W625" i="8"/>
  <c r="X625" i="8" s="1"/>
  <c r="AA625" i="8" s="1"/>
  <c r="W722" i="8"/>
  <c r="X722" i="8" s="1"/>
  <c r="W560" i="8"/>
  <c r="X560" i="8" s="1"/>
  <c r="AA560" i="8" s="1"/>
  <c r="W448" i="8"/>
  <c r="X448" i="8" s="1"/>
  <c r="AA448" i="8" s="1"/>
  <c r="W496" i="8"/>
  <c r="X496" i="8" s="1"/>
  <c r="AA496" i="8" s="1"/>
  <c r="W544" i="8"/>
  <c r="X544" i="8" s="1"/>
  <c r="AA544" i="8" s="1"/>
  <c r="W592" i="8"/>
  <c r="X592" i="8" s="1"/>
  <c r="W767" i="8"/>
  <c r="X767" i="8" s="1"/>
  <c r="W812" i="8"/>
  <c r="X812" i="8" s="1"/>
  <c r="AA812" i="8" s="1"/>
  <c r="W790" i="8"/>
  <c r="X790" i="8" s="1"/>
  <c r="AA790" i="8" s="1"/>
  <c r="W802" i="8"/>
  <c r="X802" i="8" s="1"/>
  <c r="AA802" i="8" s="1"/>
  <c r="W848" i="8"/>
  <c r="X848" i="8" s="1"/>
  <c r="AA848" i="8" s="1"/>
  <c r="W215" i="8"/>
  <c r="X215" i="8" s="1"/>
  <c r="AA215" i="8" s="1"/>
  <c r="W279" i="8"/>
  <c r="X279" i="8" s="1"/>
  <c r="AA279" i="8" s="1"/>
  <c r="W349" i="8"/>
  <c r="X349" i="8" s="1"/>
  <c r="AA349" i="8" s="1"/>
  <c r="W445" i="8"/>
  <c r="X445" i="8" s="1"/>
  <c r="AA445" i="8" s="1"/>
  <c r="W80" i="8"/>
  <c r="X80" i="8" s="1"/>
  <c r="AA80" i="8" s="1"/>
  <c r="W383" i="8"/>
  <c r="X383" i="8" s="1"/>
  <c r="AA383" i="8" s="1"/>
  <c r="W483" i="8"/>
  <c r="X483" i="8" s="1"/>
  <c r="W739" i="8"/>
  <c r="X739" i="8" s="1"/>
  <c r="AA739" i="8" s="1"/>
  <c r="W129" i="8"/>
  <c r="X129" i="8" s="1"/>
  <c r="AA129" i="8" s="1"/>
  <c r="W193" i="8"/>
  <c r="X193" i="8" s="1"/>
  <c r="W256" i="8"/>
  <c r="X256" i="8" s="1"/>
  <c r="AA256" i="8" s="1"/>
  <c r="W637" i="8"/>
  <c r="X637" i="8" s="1"/>
  <c r="AA637" i="8" s="1"/>
  <c r="W700" i="8"/>
  <c r="X700" i="8" s="1"/>
  <c r="AA700" i="8" s="1"/>
  <c r="W405" i="8"/>
  <c r="X405" i="8" s="1"/>
  <c r="AA405" i="8" s="1"/>
  <c r="W584" i="8"/>
  <c r="X584" i="8" s="1"/>
  <c r="AA584" i="8" s="1"/>
  <c r="W772" i="8"/>
  <c r="X772" i="8" s="1"/>
  <c r="AA772" i="8" s="1"/>
  <c r="W692" i="8"/>
  <c r="X692" i="8" s="1"/>
  <c r="AA692" i="8" s="1"/>
  <c r="W616" i="8"/>
  <c r="X616" i="8" s="1"/>
  <c r="AA616" i="8" s="1"/>
  <c r="W465" i="8"/>
  <c r="X465" i="8" s="1"/>
  <c r="AA465" i="8" s="1"/>
  <c r="W733" i="8"/>
  <c r="X733" i="8" s="1"/>
  <c r="AA733" i="8" s="1"/>
  <c r="W462" i="8"/>
  <c r="X462" i="8" s="1"/>
  <c r="AA462" i="8" s="1"/>
  <c r="W761" i="8"/>
  <c r="X761" i="8" s="1"/>
  <c r="AA761" i="8" s="1"/>
  <c r="W605" i="8"/>
  <c r="X605" i="8" s="1"/>
  <c r="AA605" i="8" s="1"/>
  <c r="W627" i="8"/>
  <c r="X627" i="8" s="1"/>
  <c r="W673" i="8"/>
  <c r="X673" i="8" s="1"/>
  <c r="AA673" i="8" s="1"/>
  <c r="W737" i="8"/>
  <c r="X737" i="8" s="1"/>
  <c r="AA737" i="8" s="1"/>
  <c r="W685" i="8"/>
  <c r="X685" i="8" s="1"/>
  <c r="W658" i="8"/>
  <c r="X658" i="8" s="1"/>
  <c r="AA658" i="8" s="1"/>
  <c r="W711" i="8"/>
  <c r="X711" i="8" s="1"/>
  <c r="AA711" i="8" s="1"/>
  <c r="W731" i="8"/>
  <c r="X731" i="8" s="1"/>
  <c r="AA731" i="8" s="1"/>
  <c r="W818" i="8"/>
  <c r="X818" i="8" s="1"/>
  <c r="AA818" i="8" s="1"/>
  <c r="W764" i="8"/>
  <c r="X764" i="8" s="1"/>
  <c r="W846" i="8"/>
  <c r="X846" i="8" s="1"/>
  <c r="AA846" i="8" s="1"/>
  <c r="W769" i="8"/>
  <c r="X769" i="8" s="1"/>
  <c r="AA769" i="8" s="1"/>
  <c r="W810" i="8"/>
  <c r="X810" i="8" s="1"/>
  <c r="AA810" i="8" s="1"/>
  <c r="W791" i="8"/>
  <c r="X791" i="8" s="1"/>
  <c r="AA791" i="8" s="1"/>
  <c r="W803" i="8"/>
  <c r="X803" i="8" s="1"/>
  <c r="AA803" i="8" s="1"/>
  <c r="W849" i="8"/>
  <c r="X849" i="8" s="1"/>
  <c r="AA626" i="8" l="1"/>
  <c r="AA121" i="8"/>
  <c r="AA776" i="8"/>
  <c r="AA457" i="8"/>
  <c r="AA708" i="8"/>
  <c r="AA218" i="8"/>
  <c r="AA160" i="8"/>
  <c r="AA96" i="8"/>
  <c r="AA376" i="8"/>
  <c r="AA520" i="8"/>
  <c r="AA786" i="8"/>
  <c r="AA449" i="8"/>
  <c r="AA381" i="8"/>
  <c r="AA70" i="8"/>
  <c r="AA328" i="8"/>
  <c r="AA630" i="8"/>
  <c r="AA585" i="8"/>
  <c r="AA388" i="8"/>
  <c r="AA564" i="8"/>
  <c r="AA253" i="8"/>
  <c r="AA303" i="8"/>
  <c r="AA679" i="8"/>
  <c r="AA466" i="8"/>
  <c r="AA11" i="8"/>
  <c r="AA725" i="8"/>
  <c r="AA678" i="8"/>
  <c r="AA808" i="8"/>
  <c r="AA44" i="8"/>
  <c r="AA34" i="8"/>
  <c r="AA184" i="8"/>
  <c r="AA409" i="8"/>
  <c r="AA327" i="8"/>
  <c r="AA600" i="8"/>
  <c r="AA674" i="8"/>
  <c r="AA232" i="8"/>
  <c r="AA745" i="8"/>
  <c r="AA211" i="8"/>
  <c r="AA51" i="8"/>
  <c r="AA355" i="8"/>
  <c r="AA385" i="8"/>
  <c r="AA532" i="8"/>
  <c r="AA348" i="8"/>
  <c r="AA122" i="8"/>
  <c r="AA620" i="8"/>
  <c r="AA334" i="8"/>
  <c r="AA514" i="8"/>
  <c r="AA510" i="8"/>
  <c r="AA547" i="8"/>
  <c r="AA774" i="8"/>
  <c r="AA56" i="8"/>
  <c r="AA71" i="8"/>
  <c r="AA139" i="8"/>
  <c r="AA307" i="8"/>
  <c r="AA741" i="8"/>
  <c r="AA683" i="8"/>
  <c r="AA22" i="8"/>
  <c r="AA272" i="8"/>
  <c r="AA12" i="8"/>
  <c r="AA690" i="8"/>
  <c r="AA54" i="8"/>
  <c r="AA501" i="8"/>
  <c r="AA9" i="8"/>
  <c r="AA582" i="8"/>
  <c r="AA277" i="8"/>
  <c r="AA472" i="8"/>
  <c r="AA238" i="8"/>
  <c r="AA38" i="8"/>
  <c r="AA759" i="8"/>
  <c r="AA317" i="8"/>
  <c r="AA374" i="8"/>
  <c r="AA82" i="8"/>
  <c r="AA162" i="8"/>
  <c r="AA781" i="8"/>
  <c r="AA577" i="8"/>
  <c r="AA221" i="8"/>
  <c r="AA278" i="8"/>
  <c r="AA99" i="8"/>
  <c r="AA751" i="8"/>
  <c r="AA191" i="8"/>
  <c r="AA404" i="8"/>
  <c r="AA142" i="8"/>
  <c r="AA107" i="8"/>
  <c r="AA344" i="8"/>
  <c r="AA241" i="8"/>
  <c r="AA764" i="8"/>
  <c r="AA767" i="8"/>
  <c r="AA209" i="8"/>
  <c r="AA458" i="8"/>
  <c r="AA543" i="8"/>
  <c r="AA707" i="8"/>
  <c r="AA540" i="8"/>
  <c r="AA440" i="8"/>
  <c r="AA592" i="8"/>
  <c r="AA400" i="8"/>
  <c r="AA161" i="8"/>
  <c r="AA589" i="8"/>
  <c r="AA365" i="8"/>
  <c r="AA696" i="8"/>
  <c r="AA716" i="8"/>
  <c r="AA116" i="8"/>
  <c r="AA353" i="8"/>
  <c r="AA13" i="8"/>
  <c r="AA435" i="8"/>
  <c r="AA525" i="8"/>
  <c r="AA31" i="8"/>
  <c r="AA736" i="8"/>
  <c r="AA379" i="8"/>
  <c r="AA23" i="8"/>
  <c r="AA809" i="8"/>
  <c r="AA261" i="8"/>
  <c r="AA92" i="8"/>
  <c r="AA399" i="8"/>
  <c r="AA775" i="8"/>
  <c r="AA214" i="8"/>
  <c r="AA652" i="8"/>
  <c r="AA844" i="8"/>
  <c r="AA106" i="8"/>
  <c r="AA624" i="8"/>
  <c r="AA425" i="8"/>
  <c r="AA32" i="8"/>
  <c r="AA76" i="8"/>
  <c r="AA614" i="8"/>
  <c r="AA74" i="8"/>
  <c r="AA100" i="8"/>
  <c r="AA244" i="8"/>
  <c r="AA389" i="8"/>
  <c r="AA411" i="8"/>
  <c r="AA552" i="8"/>
  <c r="AA133" i="8"/>
  <c r="AA433" i="8"/>
  <c r="AA493" i="8"/>
  <c r="AA151" i="8"/>
  <c r="AA123" i="8"/>
  <c r="AA631" i="8"/>
  <c r="AA632" i="8"/>
  <c r="AA311" i="8"/>
  <c r="AA735" i="8"/>
  <c r="AA460" i="8"/>
  <c r="AA50" i="8"/>
  <c r="AA229" i="8"/>
  <c r="AA665" i="8"/>
  <c r="AA217" i="8"/>
  <c r="AA529" i="8"/>
  <c r="AA226" i="8"/>
  <c r="AA269" i="8"/>
  <c r="AA494" i="8"/>
  <c r="AA506" i="8"/>
  <c r="AA824" i="8"/>
  <c r="AA787" i="8"/>
  <c r="AA101" i="8"/>
  <c r="AA813" i="8"/>
  <c r="AA79" i="8"/>
  <c r="AA364" i="8"/>
  <c r="AA291" i="8"/>
  <c r="AA115" i="8"/>
  <c r="AA565" i="8"/>
  <c r="AA339" i="8"/>
  <c r="AA45" i="8"/>
  <c r="AA488" i="8"/>
  <c r="AA373" i="8"/>
  <c r="AA408" i="8"/>
  <c r="AA635" i="8"/>
  <c r="AA815" i="8"/>
  <c r="AA285" i="8"/>
  <c r="AA368" i="8"/>
  <c r="AA573" i="8"/>
  <c r="AA595" i="8"/>
  <c r="AA821" i="8"/>
  <c r="AA362" i="8"/>
  <c r="AA704" i="8"/>
  <c r="AA375" i="8"/>
  <c r="AA611" i="8"/>
  <c r="AA447" i="8"/>
  <c r="AA830" i="8"/>
  <c r="AA554" i="8"/>
  <c r="AA797" i="8"/>
  <c r="AA37" i="8"/>
  <c r="AA282" i="8"/>
  <c r="AA676" i="8"/>
  <c r="AA308" i="8"/>
  <c r="AA746" i="8"/>
  <c r="AA140" i="8"/>
  <c r="AA579" i="8"/>
  <c r="AA190" i="8"/>
  <c r="AA316" i="8"/>
  <c r="AA357" i="8"/>
  <c r="AA8" i="8"/>
  <c r="AA434" i="8"/>
  <c r="AA47" i="8"/>
  <c r="AA483" i="8"/>
  <c r="AA651" i="8"/>
  <c r="AA67" i="8"/>
  <c r="AA289" i="8"/>
  <c r="AA475" i="8"/>
  <c r="AA266" i="8"/>
  <c r="AA487" i="8"/>
  <c r="AA792" i="8"/>
  <c r="AA111" i="8"/>
  <c r="AA849" i="8"/>
  <c r="AA722" i="8"/>
  <c r="AA473" i="8"/>
  <c r="AA838" i="8"/>
  <c r="AA228" i="8"/>
  <c r="AA814" i="8"/>
  <c r="AA477" i="8"/>
  <c r="AA199" i="8"/>
  <c r="AA580" i="8"/>
  <c r="AA295" i="8"/>
  <c r="AA258" i="8"/>
  <c r="AA587" i="8"/>
  <c r="AA182" i="8"/>
  <c r="AA428" i="8"/>
  <c r="AA346" i="8"/>
  <c r="AA701" i="8"/>
  <c r="AA84" i="8"/>
  <c r="AA336" i="8"/>
  <c r="AA660" i="8"/>
  <c r="AA231" i="8"/>
  <c r="AA298" i="8"/>
  <c r="AA220" i="8"/>
  <c r="AA641" i="8"/>
  <c r="AA30" i="8"/>
  <c r="AA370" i="8"/>
  <c r="AA91" i="8"/>
  <c r="AA508" i="8"/>
  <c r="AA181" i="8"/>
  <c r="AA94" i="8"/>
  <c r="AA186" i="8"/>
  <c r="AA64" i="8"/>
  <c r="AA831" i="8"/>
  <c r="AA39" i="8"/>
  <c r="AA571" i="8"/>
  <c r="AA324" i="8"/>
  <c r="AA648" i="8"/>
  <c r="AA685" i="8"/>
  <c r="AA276" i="8"/>
  <c r="AA664" i="8"/>
  <c r="AA250" i="8"/>
  <c r="AA677" i="8"/>
  <c r="AA180" i="8"/>
  <c r="AA709" i="8"/>
  <c r="AA713" i="8"/>
  <c r="AA557" i="8"/>
  <c r="AA224" i="8"/>
  <c r="AA290" i="8"/>
  <c r="AA817" i="8"/>
  <c r="AA333" i="8"/>
  <c r="AA136" i="8"/>
  <c r="AA591" i="8"/>
  <c r="AA602" i="8"/>
  <c r="AA195" i="8"/>
  <c r="AA727" i="8"/>
  <c r="AA596" i="8"/>
  <c r="AA234" i="8"/>
  <c r="AA478" i="8"/>
  <c r="AA726" i="8"/>
  <c r="AA53" i="8"/>
  <c r="AA69" i="8"/>
  <c r="AA319" i="8"/>
  <c r="AA387" i="8"/>
  <c r="AA412" i="8"/>
  <c r="AA81" i="8"/>
  <c r="AA418" i="8"/>
  <c r="AA128" i="8"/>
  <c r="AA556" i="8"/>
  <c r="AA292" i="8"/>
  <c r="AA603" i="8"/>
  <c r="AA380" i="8"/>
  <c r="AA471" i="8"/>
  <c r="AA294" i="8"/>
  <c r="AA749" i="8"/>
  <c r="AA628" i="8"/>
  <c r="AA60" i="8"/>
  <c r="AA255" i="8"/>
  <c r="AA416" i="8"/>
  <c r="AA105" i="8"/>
  <c r="AA653" i="8"/>
  <c r="AA236" i="8"/>
  <c r="AA568" i="8"/>
  <c r="AA243" i="8"/>
  <c r="AA77" i="8"/>
  <c r="AA88" i="8"/>
  <c r="AA562" i="8"/>
  <c r="AA219" i="8"/>
  <c r="AA25" i="8"/>
  <c r="AA198" i="8"/>
  <c r="AA763" i="8"/>
  <c r="AA847" i="8"/>
  <c r="AA718" i="8"/>
  <c r="AA305" i="8"/>
  <c r="AA356" i="8"/>
  <c r="AA627" i="8"/>
  <c r="AA398" i="8"/>
  <c r="AA569" i="8"/>
  <c r="AA668" i="8"/>
  <c r="AA798" i="8"/>
  <c r="AA397" i="8"/>
  <c r="AA842" i="8"/>
  <c r="AA287" i="8"/>
  <c r="AA358" i="8"/>
  <c r="AA426" i="8"/>
  <c r="AA61" i="8"/>
  <c r="AA607" i="8"/>
  <c r="AA260" i="8"/>
  <c r="AA415" i="8"/>
  <c r="AA75" i="8"/>
  <c r="AA407" i="8"/>
  <c r="AA748" i="8"/>
  <c r="AA169" i="8"/>
  <c r="AA839" i="8"/>
  <c r="AA695" i="8"/>
  <c r="AA533" i="8"/>
  <c r="AA392" i="8"/>
  <c r="AA702" i="8"/>
  <c r="AA655" i="8"/>
  <c r="AA455" i="8"/>
  <c r="AA240" i="8"/>
  <c r="AA780" i="8"/>
  <c r="AA306" i="8"/>
  <c r="AA300" i="8"/>
  <c r="AA489" i="8"/>
  <c r="AA758" i="8"/>
  <c r="AA851" i="8"/>
  <c r="AA436" i="8"/>
  <c r="AA511" i="8"/>
  <c r="AA816" i="8"/>
  <c r="AA361" i="8"/>
  <c r="AA561" i="8"/>
  <c r="AA73" i="8"/>
  <c r="AA689" i="8"/>
  <c r="AA193" i="8"/>
  <c r="AA811" i="8"/>
  <c r="AA395" i="8"/>
  <c r="AA729" i="8"/>
  <c r="AA542" i="8"/>
  <c r="AA566" i="8"/>
  <c r="AA574" i="8"/>
  <c r="AA264" i="8"/>
  <c r="AA347" i="8"/>
  <c r="AA507" i="8"/>
  <c r="AA827" i="8"/>
  <c r="AA474" i="8"/>
  <c r="AA166" i="8"/>
  <c r="AA87" i="8"/>
  <c r="AA275" i="8"/>
  <c r="AA504" i="8"/>
  <c r="AA235" i="8"/>
  <c r="AA805" i="8"/>
  <c r="AA550" i="8"/>
  <c r="AA829" i="8"/>
  <c r="AA18" i="8"/>
  <c r="AA467" i="8"/>
  <c r="AA750" i="8"/>
  <c r="Z854" i="8"/>
  <c r="AF854" i="8" s="1"/>
  <c r="Y856" i="8"/>
  <c r="S857" i="8"/>
  <c r="AM8" i="8"/>
  <c r="AM21" i="8"/>
  <c r="AD295" i="8"/>
  <c r="AD803" i="8"/>
  <c r="AD700" i="8"/>
  <c r="AD400" i="8"/>
  <c r="AD578" i="8"/>
  <c r="AD673" i="8"/>
  <c r="AD483" i="8"/>
  <c r="AD249" i="8"/>
  <c r="AD531" i="8"/>
  <c r="AD677" i="8"/>
  <c r="AD180" i="8"/>
  <c r="AD852" i="8"/>
  <c r="AD589" i="8"/>
  <c r="AD639" i="8"/>
  <c r="AD393" i="8"/>
  <c r="AD114" i="8"/>
  <c r="AD348" i="8"/>
  <c r="AD292" i="8"/>
  <c r="AD494" i="8"/>
  <c r="AD258" i="8"/>
  <c r="AD778" i="8"/>
  <c r="AD540" i="8"/>
  <c r="AD517" i="8"/>
  <c r="AD317" i="8"/>
  <c r="AD242" i="8"/>
  <c r="AD85" i="8"/>
  <c r="AD35" i="8"/>
  <c r="AD374" i="8"/>
  <c r="AD43" i="8"/>
  <c r="AD137" i="8"/>
  <c r="AD252" i="8"/>
  <c r="AD117" i="8"/>
  <c r="AD369" i="8"/>
  <c r="AD313" i="8"/>
  <c r="AD586" i="8"/>
  <c r="AD660" i="8"/>
  <c r="AD506" i="8"/>
  <c r="AD24" i="8"/>
  <c r="AD535" i="8"/>
  <c r="AD688" i="8"/>
  <c r="AD298" i="8"/>
  <c r="AD488" i="8"/>
  <c r="AD220" i="8"/>
  <c r="AD34" i="8"/>
  <c r="AD179" i="8"/>
  <c r="AD609" i="8"/>
  <c r="AD240" i="8"/>
  <c r="AD485" i="8"/>
  <c r="AD417" i="8"/>
  <c r="AD238" i="8"/>
  <c r="AD819" i="8"/>
  <c r="AD751" i="8"/>
  <c r="AD324" i="8"/>
  <c r="AD370" i="8"/>
  <c r="AD191" i="8"/>
  <c r="AD610" i="8"/>
  <c r="AD604" i="8"/>
  <c r="AD172" i="8"/>
  <c r="AD239" i="8"/>
  <c r="AD530" i="8"/>
  <c r="AD678" i="8"/>
  <c r="AD119" i="8"/>
  <c r="AD10" i="8"/>
  <c r="AD559" i="8"/>
  <c r="AD111" i="8"/>
  <c r="AD203" i="8"/>
  <c r="AD44" i="8"/>
  <c r="AD818" i="8"/>
  <c r="AD465" i="8"/>
  <c r="AD215" i="8"/>
  <c r="AD592" i="8"/>
  <c r="AD625" i="8"/>
  <c r="AD355" i="8"/>
  <c r="AD801" i="8"/>
  <c r="AD414" i="8"/>
  <c r="AD161" i="8"/>
  <c r="AD198" i="8"/>
  <c r="AD385" i="8"/>
  <c r="AD401" i="8"/>
  <c r="AD779" i="8"/>
  <c r="AD532" i="8"/>
  <c r="AD598" i="8"/>
  <c r="AD709" i="8"/>
  <c r="AD464" i="8"/>
  <c r="AD189" i="8"/>
  <c r="AD756" i="8"/>
  <c r="AD539" i="8"/>
  <c r="AD651" i="8"/>
  <c r="AD713" i="8"/>
  <c r="AD382" i="8"/>
  <c r="AD732" i="8"/>
  <c r="AD122" i="8"/>
  <c r="AD753" i="8"/>
  <c r="AD696" i="8"/>
  <c r="AD499" i="8"/>
  <c r="AD716" i="8"/>
  <c r="AD116" i="8"/>
  <c r="AD65" i="8"/>
  <c r="AD52" i="8"/>
  <c r="AD392" i="8"/>
  <c r="AD334" i="8"/>
  <c r="AD13" i="8"/>
  <c r="AD817" i="8"/>
  <c r="AD435" i="8"/>
  <c r="AD525" i="8"/>
  <c r="AD136" i="8"/>
  <c r="AD113" i="8"/>
  <c r="AD783" i="8"/>
  <c r="AD336" i="8"/>
  <c r="AD618" i="8"/>
  <c r="AD593" i="8"/>
  <c r="AD231" i="8"/>
  <c r="AD597" i="8"/>
  <c r="AD47" i="8"/>
  <c r="AD820" i="8"/>
  <c r="AD337" i="8"/>
  <c r="AD162" i="8"/>
  <c r="AD202" i="8"/>
  <c r="AD577" i="8"/>
  <c r="AD657" i="8"/>
  <c r="AD221" i="8"/>
  <c r="AD278" i="8"/>
  <c r="AD641" i="8"/>
  <c r="AD99" i="8"/>
  <c r="AD30" i="8"/>
  <c r="AD815" i="8"/>
  <c r="AD69" i="8"/>
  <c r="AD36" i="8"/>
  <c r="AD825" i="8"/>
  <c r="AD367" i="8"/>
  <c r="AD533" i="8"/>
  <c r="AD91" i="8"/>
  <c r="AD184" i="8"/>
  <c r="AD404" i="8"/>
  <c r="AD301" i="8"/>
  <c r="AD759" i="8"/>
  <c r="AD250" i="8"/>
  <c r="AD325" i="8"/>
  <c r="AD293" i="8"/>
  <c r="AD808" i="8"/>
  <c r="AD383" i="8"/>
  <c r="AD656" i="8"/>
  <c r="AD134" i="8"/>
  <c r="AD646" i="8"/>
  <c r="AD300" i="8"/>
  <c r="AD557" i="8"/>
  <c r="AD840" i="8"/>
  <c r="AD353" i="8"/>
  <c r="AD154" i="8"/>
  <c r="AD19" i="8"/>
  <c r="AD770" i="8"/>
  <c r="AD514" i="8"/>
  <c r="AD333" i="8"/>
  <c r="AD31" i="8"/>
  <c r="AD163" i="8"/>
  <c r="AD502" i="8"/>
  <c r="AD663" i="8"/>
  <c r="AD95" i="8"/>
  <c r="AD547" i="8"/>
  <c r="AD423" i="8"/>
  <c r="AD16" i="8"/>
  <c r="AD323" i="8"/>
  <c r="AD107" i="8"/>
  <c r="AD627" i="8"/>
  <c r="AD848" i="8"/>
  <c r="AD789" i="8"/>
  <c r="AD780" i="8"/>
  <c r="AD461" i="8"/>
  <c r="AD454" i="8"/>
  <c r="AD306" i="8"/>
  <c r="AD484" i="8"/>
  <c r="AD684" i="8"/>
  <c r="AD141" i="8"/>
  <c r="AD826" i="8"/>
  <c r="AD682" i="8"/>
  <c r="AD102" i="8"/>
  <c r="AD273" i="8"/>
  <c r="AD704" i="8"/>
  <c r="AD476" i="8"/>
  <c r="AD157" i="8"/>
  <c r="AD318" i="8"/>
  <c r="AD796" i="8"/>
  <c r="AD430" i="8"/>
  <c r="AD416" i="8"/>
  <c r="AD22" i="8"/>
  <c r="AD105" i="8"/>
  <c r="AD602" i="8"/>
  <c r="AD510" i="8"/>
  <c r="AD195" i="8"/>
  <c r="AD674" i="8"/>
  <c r="AD173" i="8"/>
  <c r="AD53" i="8"/>
  <c r="AD123" i="8"/>
  <c r="AD319" i="8"/>
  <c r="AD387" i="8"/>
  <c r="AD368" i="8"/>
  <c r="AD373" i="8"/>
  <c r="AD142" i="8"/>
  <c r="AD521" i="8"/>
  <c r="AD831" i="8"/>
  <c r="AD39" i="8"/>
  <c r="AD810" i="8"/>
  <c r="AD711" i="8"/>
  <c r="AD692" i="8"/>
  <c r="AD256" i="8"/>
  <c r="AD80" i="8"/>
  <c r="AD802" i="8"/>
  <c r="AD360" i="8"/>
  <c r="AD304" i="8"/>
  <c r="AD728" i="8"/>
  <c r="AD153" i="8"/>
  <c r="AD807" i="8"/>
  <c r="AD447" i="8"/>
  <c r="AD310" i="8"/>
  <c r="AD740" i="8"/>
  <c r="AD758" i="8"/>
  <c r="AD710" i="8"/>
  <c r="AD572" i="8"/>
  <c r="AD668" i="8"/>
  <c r="AD459" i="8"/>
  <c r="AD554" i="8"/>
  <c r="AD645" i="8"/>
  <c r="AD617" i="8"/>
  <c r="AD294" i="8"/>
  <c r="AD528" i="8"/>
  <c r="AD821" i="8"/>
  <c r="AD615" i="8"/>
  <c r="AD362" i="8"/>
  <c r="AD522" i="8"/>
  <c r="AD345" i="8"/>
  <c r="AD628" i="8"/>
  <c r="AD109" i="8"/>
  <c r="AD127" i="8"/>
  <c r="AD167" i="8"/>
  <c r="AD738" i="8"/>
  <c r="AD481" i="8"/>
  <c r="AD280" i="8"/>
  <c r="AD272" i="8"/>
  <c r="AD284" i="8"/>
  <c r="AD495" i="8"/>
  <c r="AD42" i="8"/>
  <c r="AD806" i="8"/>
  <c r="AD653" i="8"/>
  <c r="AD411" i="8"/>
  <c r="AD213" i="8"/>
  <c r="AD320" i="8"/>
  <c r="AD26" i="8"/>
  <c r="AD638" i="8"/>
  <c r="AD478" i="8"/>
  <c r="AD214" i="8"/>
  <c r="AD568" i="8"/>
  <c r="AD364" i="8"/>
  <c r="AD412" i="8"/>
  <c r="AD56" i="8"/>
  <c r="AD418" i="8"/>
  <c r="AD74" i="8"/>
  <c r="AD100" i="8"/>
  <c r="AD595" i="8"/>
  <c r="AD244" i="8"/>
  <c r="AD71" i="8"/>
  <c r="AD389" i="8"/>
  <c r="AD731" i="8"/>
  <c r="AD486" i="8"/>
  <c r="AD186" i="8"/>
  <c r="AD605" i="8"/>
  <c r="AD496" i="8"/>
  <c r="AD394" i="8"/>
  <c r="AD126" i="8"/>
  <c r="AD551" i="8"/>
  <c r="AD569" i="8"/>
  <c r="AD489" i="8"/>
  <c r="AD830" i="8"/>
  <c r="AD621" i="8"/>
  <c r="AD851" i="8"/>
  <c r="AD835" i="8"/>
  <c r="AD436" i="8"/>
  <c r="AD636" i="8"/>
  <c r="AD798" i="8"/>
  <c r="AD452" i="8"/>
  <c r="AD371" i="8"/>
  <c r="AD451" i="8"/>
  <c r="AD797" i="8"/>
  <c r="AD505" i="8"/>
  <c r="AD719" i="8"/>
  <c r="AD96" i="8"/>
  <c r="AD225" i="8"/>
  <c r="AD287" i="8"/>
  <c r="AD110" i="8"/>
  <c r="AD196" i="8"/>
  <c r="AD37" i="8"/>
  <c r="AD66" i="8"/>
  <c r="AD254" i="8"/>
  <c r="AD89" i="8"/>
  <c r="AD784" i="8"/>
  <c r="AD282" i="8"/>
  <c r="AD342" i="8"/>
  <c r="AD676" i="8"/>
  <c r="AD230" i="8"/>
  <c r="AD308" i="8"/>
  <c r="AD29" i="8"/>
  <c r="AD746" i="8"/>
  <c r="AD265" i="8"/>
  <c r="AD331" i="8"/>
  <c r="AD420" i="8"/>
  <c r="AD227" i="8"/>
  <c r="AD611" i="8"/>
  <c r="AD552" i="8"/>
  <c r="AD600" i="8"/>
  <c r="AD17" i="8"/>
  <c r="AD236" i="8"/>
  <c r="AD579" i="8"/>
  <c r="AD689" i="8"/>
  <c r="AD813" i="8"/>
  <c r="AD659" i="8"/>
  <c r="AD745" i="8"/>
  <c r="AD527" i="8"/>
  <c r="AD631" i="8"/>
  <c r="AD632" i="8"/>
  <c r="AD291" i="8"/>
  <c r="AD243" i="8"/>
  <c r="AD315" i="8"/>
  <c r="AD311" i="8"/>
  <c r="AD735" i="8"/>
  <c r="AD614" i="8"/>
  <c r="AD81" i="8"/>
  <c r="AD573" i="8"/>
  <c r="AD128" i="8"/>
  <c r="AD63" i="8"/>
  <c r="AD556" i="8"/>
  <c r="AD327" i="8"/>
  <c r="AD139" i="8"/>
  <c r="AD791" i="8"/>
  <c r="AD637" i="8"/>
  <c r="AD471" i="8"/>
  <c r="AD201" i="8"/>
  <c r="AD536" i="8"/>
  <c r="AD671" i="8"/>
  <c r="AD649" i="8"/>
  <c r="AD194" i="8"/>
  <c r="AD224" i="8"/>
  <c r="AD620" i="8"/>
  <c r="AD509" i="8"/>
  <c r="AD591" i="8"/>
  <c r="AD470" i="8"/>
  <c r="AD596" i="8"/>
  <c r="AD234" i="8"/>
  <c r="AD680" i="8"/>
  <c r="AD508" i="8"/>
  <c r="AD94" i="8"/>
  <c r="AD64" i="8"/>
  <c r="AD453" i="8"/>
  <c r="AD544" i="8"/>
  <c r="AD307" i="8"/>
  <c r="AD752" i="8"/>
  <c r="AD255" i="8"/>
  <c r="AD658" i="8"/>
  <c r="AD193" i="8"/>
  <c r="AD445" i="8"/>
  <c r="AD790" i="8"/>
  <c r="AD724" i="8"/>
  <c r="AD691" i="8"/>
  <c r="AD603" i="8"/>
  <c r="AD690" i="8"/>
  <c r="AD548" i="8"/>
  <c r="AD395" i="8"/>
  <c r="AD120" i="8"/>
  <c r="AD800" i="8"/>
  <c r="AD754" i="8"/>
  <c r="AD729" i="8"/>
  <c r="AD549" i="8"/>
  <c r="AD309" i="8"/>
  <c r="AD799" i="8"/>
  <c r="AD542" i="8"/>
  <c r="AD391" i="8"/>
  <c r="AD634" i="8"/>
  <c r="AD558" i="8"/>
  <c r="AD511" i="8"/>
  <c r="AD108" i="8"/>
  <c r="AD768" i="8"/>
  <c r="AD443" i="8"/>
  <c r="AD523" i="8"/>
  <c r="AD397" i="8"/>
  <c r="AD413" i="8"/>
  <c r="AD816" i="8"/>
  <c r="AD842" i="8"/>
  <c r="AD247" i="8"/>
  <c r="AD429" i="8"/>
  <c r="AD468" i="8"/>
  <c r="AD432" i="8"/>
  <c r="AD492" i="8"/>
  <c r="AD329" i="8"/>
  <c r="AD174" i="8"/>
  <c r="AD27" i="8"/>
  <c r="AD286" i="8"/>
  <c r="AD594" i="8"/>
  <c r="AD376" i="8"/>
  <c r="AD283" i="8"/>
  <c r="AD567" i="8"/>
  <c r="AD208" i="8"/>
  <c r="AD98" i="8"/>
  <c r="AD358" i="8"/>
  <c r="AD794" i="8"/>
  <c r="AD570" i="8"/>
  <c r="AD426" i="8"/>
  <c r="AD165" i="8"/>
  <c r="AD561" i="8"/>
  <c r="AD61" i="8"/>
  <c r="AD73" i="8"/>
  <c r="AD643" i="8"/>
  <c r="AD493" i="8"/>
  <c r="AD150" i="8"/>
  <c r="AD390" i="8"/>
  <c r="AD79" i="8"/>
  <c r="AD151" i="8"/>
  <c r="AD83" i="8"/>
  <c r="AD40" i="8"/>
  <c r="AD479" i="8"/>
  <c r="AD316" i="8"/>
  <c r="AD714" i="8"/>
  <c r="AD715" i="8"/>
  <c r="AD260" i="8"/>
  <c r="AD59" i="8"/>
  <c r="AD77" i="8"/>
  <c r="AD88" i="8"/>
  <c r="AD742" i="8"/>
  <c r="AD562" i="8"/>
  <c r="AD219" i="8"/>
  <c r="AD25" i="8"/>
  <c r="AD232" i="8"/>
  <c r="AD460" i="8"/>
  <c r="AD268" i="8"/>
  <c r="AD50" i="8"/>
  <c r="AD229" i="8"/>
  <c r="AD648" i="8"/>
  <c r="AD352" i="8"/>
  <c r="AD398" i="8"/>
  <c r="AD132" i="8"/>
  <c r="AD705" i="8"/>
  <c r="AD365" i="8"/>
  <c r="AD773" i="8"/>
  <c r="AD178" i="8"/>
  <c r="AD290" i="8"/>
  <c r="AD204" i="8"/>
  <c r="AD456" i="8"/>
  <c r="AD736" i="8"/>
  <c r="AD408" i="8"/>
  <c r="AD727" i="8"/>
  <c r="AD261" i="8"/>
  <c r="AD92" i="8"/>
  <c r="AD148" i="8"/>
  <c r="AD775" i="8"/>
  <c r="AD427" i="8"/>
  <c r="AD192" i="8"/>
  <c r="AD285" i="8"/>
  <c r="AD181" i="8"/>
  <c r="AD665" i="8"/>
  <c r="AD616" i="8"/>
  <c r="AD469" i="8"/>
  <c r="AD438" i="8"/>
  <c r="AD832" i="8"/>
  <c r="AD693" i="8"/>
  <c r="AD299" i="8"/>
  <c r="AD491" i="8"/>
  <c r="AD706" i="8"/>
  <c r="AD749" i="8"/>
  <c r="AD699" i="8"/>
  <c r="AD160" i="8"/>
  <c r="AD741" i="8"/>
  <c r="AD60" i="8"/>
  <c r="AD683" i="8"/>
  <c r="AD49" i="8"/>
  <c r="AD366" i="8"/>
  <c r="AD156" i="8"/>
  <c r="AD375" i="8"/>
  <c r="AD28" i="8"/>
  <c r="AD601" i="8"/>
  <c r="AD379" i="8"/>
  <c r="AD23" i="8"/>
  <c r="AD809" i="8"/>
  <c r="AD635" i="8"/>
  <c r="AD399" i="8"/>
  <c r="AD133" i="8"/>
  <c r="AD433" i="8"/>
  <c r="AD144" i="8"/>
  <c r="AD726" i="8"/>
  <c r="AD130" i="8"/>
  <c r="AD828" i="8"/>
  <c r="AD575" i="8"/>
  <c r="AD409" i="8"/>
  <c r="AD76" i="8"/>
  <c r="AD571" i="8"/>
  <c r="AD769" i="8"/>
  <c r="AD761" i="8"/>
  <c r="AD772" i="8"/>
  <c r="AD448" i="8"/>
  <c r="AD312" i="8"/>
  <c r="AD274" i="8"/>
  <c r="AD811" i="8"/>
  <c r="AD503" i="8"/>
  <c r="AD623" i="8"/>
  <c r="AD518" i="8"/>
  <c r="AD513" i="8"/>
  <c r="AD421" i="8"/>
  <c r="AD760" i="8"/>
  <c r="AD766" i="8"/>
  <c r="AD619" i="8"/>
  <c r="AD380" i="8"/>
  <c r="AD402" i="8"/>
  <c r="AD654" i="8"/>
  <c r="AD786" i="8"/>
  <c r="AD574" i="8"/>
  <c r="AD606" i="8"/>
  <c r="AD245" i="8"/>
  <c r="AD822" i="8"/>
  <c r="AD785" i="8"/>
  <c r="AD730" i="8"/>
  <c r="AD702" i="8"/>
  <c r="AD519" i="8"/>
  <c r="AD717" i="8"/>
  <c r="AD347" i="8"/>
  <c r="AD712" i="8"/>
  <c r="AD507" i="8"/>
  <c r="AD177" i="8"/>
  <c r="AD386" i="8"/>
  <c r="AD251" i="8"/>
  <c r="AD332" i="8"/>
  <c r="AD223" i="8"/>
  <c r="AD48" i="8"/>
  <c r="AD526" i="8"/>
  <c r="AD381" i="8"/>
  <c r="AD212" i="8"/>
  <c r="AD70" i="8"/>
  <c r="AD233" i="8"/>
  <c r="AD474" i="8"/>
  <c r="AD670" i="8"/>
  <c r="AD175" i="8"/>
  <c r="AD124" i="8"/>
  <c r="AD847" i="8"/>
  <c r="AD54" i="8"/>
  <c r="AD335" i="8"/>
  <c r="AD361" i="8"/>
  <c r="AD135" i="8"/>
  <c r="AD125" i="8"/>
  <c r="AD490" i="8"/>
  <c r="AD72" i="8"/>
  <c r="AD297" i="8"/>
  <c r="AD140" i="8"/>
  <c r="AD805" i="8"/>
  <c r="AD326" i="8"/>
  <c r="AD86" i="8"/>
  <c r="AD164" i="8"/>
  <c r="AD93" i="8"/>
  <c r="AD41" i="8"/>
  <c r="AD520" i="8"/>
  <c r="AD607" i="8"/>
  <c r="AD341" i="8"/>
  <c r="AD415" i="8"/>
  <c r="AD823" i="8"/>
  <c r="AD351" i="8"/>
  <c r="AD546" i="8"/>
  <c r="AD581" i="8"/>
  <c r="AD115" i="8"/>
  <c r="AD565" i="8"/>
  <c r="AD339" i="8"/>
  <c r="AD836" i="8"/>
  <c r="AD217" i="8"/>
  <c r="AD846" i="8"/>
  <c r="AD685" i="8"/>
  <c r="AD462" i="8"/>
  <c r="AD584" i="8"/>
  <c r="AD129" i="8"/>
  <c r="AD812" i="8"/>
  <c r="AD560" i="8"/>
  <c r="AD757" i="8"/>
  <c r="AD650" i="8"/>
  <c r="AD321" i="8"/>
  <c r="AD344" i="8"/>
  <c r="AD718" i="8"/>
  <c r="AD276" i="8"/>
  <c r="AD788" i="8"/>
  <c r="AD642" i="8"/>
  <c r="AD721" i="8"/>
  <c r="AD720" i="8"/>
  <c r="AD697" i="8"/>
  <c r="AD241" i="8"/>
  <c r="AD787" i="8"/>
  <c r="AD755" i="8"/>
  <c r="AD388" i="8"/>
  <c r="AD566" i="8"/>
  <c r="AD763" i="8"/>
  <c r="AD449" i="8"/>
  <c r="AD264" i="8"/>
  <c r="AD322" i="8"/>
  <c r="AD90" i="8"/>
  <c r="AD545" i="8"/>
  <c r="AD67" i="8"/>
  <c r="AD827" i="8"/>
  <c r="AD166" i="8"/>
  <c r="AD87" i="8"/>
  <c r="AD328" i="8"/>
  <c r="AD655" i="8"/>
  <c r="AD667" i="8"/>
  <c r="AD450" i="8"/>
  <c r="AD145" i="8"/>
  <c r="AD62" i="8"/>
  <c r="AD782" i="8"/>
  <c r="AD853" i="8"/>
  <c r="AD672" i="8"/>
  <c r="AD235" i="8"/>
  <c r="AD143" i="8"/>
  <c r="AD9" i="8"/>
  <c r="AD845" i="8"/>
  <c r="AD588" i="8"/>
  <c r="AD582" i="8"/>
  <c r="AD350" i="8"/>
  <c r="AD612" i="8"/>
  <c r="AD190" i="8"/>
  <c r="AD131" i="8"/>
  <c r="AD804" i="8"/>
  <c r="AD472" i="8"/>
  <c r="AD661" i="8"/>
  <c r="AD441" i="8"/>
  <c r="AD46" i="8"/>
  <c r="AD515" i="8"/>
  <c r="AD357" i="8"/>
  <c r="AD75" i="8"/>
  <c r="AD675" i="8"/>
  <c r="AD407" i="8"/>
  <c r="AD748" i="8"/>
  <c r="AD12" i="8"/>
  <c r="AD8" i="8"/>
  <c r="AD170" i="8"/>
  <c r="AD169" i="8"/>
  <c r="AD662" i="8"/>
  <c r="AD138" i="8"/>
  <c r="AD349" i="8"/>
  <c r="AD630" i="8"/>
  <c r="AD210" i="8"/>
  <c r="AD765" i="8"/>
  <c r="AD455" i="8"/>
  <c r="AD585" i="8"/>
  <c r="AD257" i="8"/>
  <c r="AD608" i="8"/>
  <c r="AD263" i="8"/>
  <c r="AD837" i="8"/>
  <c r="AD576" i="8"/>
  <c r="AD343" i="8"/>
  <c r="AD330" i="8"/>
  <c r="AD359" i="8"/>
  <c r="AD833" i="8"/>
  <c r="AD734" i="8"/>
  <c r="AD687" i="8"/>
  <c r="AD446" i="8"/>
  <c r="AD197" i="8"/>
  <c r="AD524" i="8"/>
  <c r="AD744" i="8"/>
  <c r="AD529" i="8"/>
  <c r="AD314" i="8"/>
  <c r="AD356" i="8"/>
  <c r="AD33" i="8"/>
  <c r="AD253" i="8"/>
  <c r="AD512" i="8"/>
  <c r="AD303" i="8"/>
  <c r="AD271" i="8"/>
  <c r="AD363" i="8"/>
  <c r="AD104" i="8"/>
  <c r="AD58" i="8"/>
  <c r="AD206" i="8"/>
  <c r="AD118" i="8"/>
  <c r="AD613" i="8"/>
  <c r="AD482" i="8"/>
  <c r="AD275" i="8"/>
  <c r="AD155" i="8"/>
  <c r="AD501" i="8"/>
  <c r="AD541" i="8"/>
  <c r="AD504" i="8"/>
  <c r="AD463" i="8"/>
  <c r="AD793" i="8"/>
  <c r="AD550" i="8"/>
  <c r="AD277" i="8"/>
  <c r="AD207" i="8"/>
  <c r="AD686" i="8"/>
  <c r="AD101" i="8"/>
  <c r="AD431" i="8"/>
  <c r="AD537" i="8"/>
  <c r="AD829" i="8"/>
  <c r="AD103" i="8"/>
  <c r="AD652" i="8"/>
  <c r="AD743" i="8"/>
  <c r="AD419" i="8"/>
  <c r="AD211" i="8"/>
  <c r="AD259" i="8"/>
  <c r="AD583" i="8"/>
  <c r="AD183" i="8"/>
  <c r="AD281" i="8"/>
  <c r="AD563" i="8"/>
  <c r="AD55" i="8"/>
  <c r="AD599" i="8"/>
  <c r="AD68" i="8"/>
  <c r="AD737" i="8"/>
  <c r="AD733" i="8"/>
  <c r="AD739" i="8"/>
  <c r="AD722" i="8"/>
  <c r="AD553" i="8"/>
  <c r="AD666" i="8"/>
  <c r="AD640" i="8"/>
  <c r="AD838" i="8"/>
  <c r="AD647" i="8"/>
  <c r="AD228" i="8"/>
  <c r="AD669" i="8"/>
  <c r="AD500" i="8"/>
  <c r="AD176" i="8"/>
  <c r="AD580" i="8"/>
  <c r="AD695" i="8"/>
  <c r="AD396" i="8"/>
  <c r="AD340" i="8"/>
  <c r="AD378" i="8"/>
  <c r="AD305" i="8"/>
  <c r="AD622" i="8"/>
  <c r="AD216" i="8"/>
  <c r="AD246" i="8"/>
  <c r="AD564" i="8"/>
  <c r="AD777" i="8"/>
  <c r="AD762" i="8"/>
  <c r="AD377" i="8"/>
  <c r="AD626" i="8"/>
  <c r="AD437" i="8"/>
  <c r="AD338" i="8"/>
  <c r="AD288" i="8"/>
  <c r="AD187" i="8"/>
  <c r="AD248" i="8"/>
  <c r="AD834" i="8"/>
  <c r="AD152" i="8"/>
  <c r="AD771" i="8"/>
  <c r="AD185" i="8"/>
  <c r="AD475" i="8"/>
  <c r="AD270" i="8"/>
  <c r="AD222" i="8"/>
  <c r="AD384" i="8"/>
  <c r="AD681" i="8"/>
  <c r="AD694" i="8"/>
  <c r="AD498" i="8"/>
  <c r="AD664" i="8"/>
  <c r="AD78" i="8"/>
  <c r="AD302" i="8"/>
  <c r="AD442" i="8"/>
  <c r="AD679" i="8"/>
  <c r="AD644" i="8"/>
  <c r="AD354" i="8"/>
  <c r="AD266" i="8"/>
  <c r="AD21" i="8"/>
  <c r="AD38" i="8"/>
  <c r="AD457" i="8"/>
  <c r="AD633" i="8"/>
  <c r="AD466" i="8"/>
  <c r="AD590" i="8"/>
  <c r="AD410" i="8"/>
  <c r="AD444" i="8"/>
  <c r="AD14" i="8"/>
  <c r="AD555" i="8"/>
  <c r="AD372" i="8"/>
  <c r="AD15" i="8"/>
  <c r="AD20" i="8"/>
  <c r="AD159" i="8"/>
  <c r="AD106" i="8"/>
  <c r="AD18" i="8"/>
  <c r="AD750" i="8"/>
  <c r="AD267" i="8"/>
  <c r="AD32" i="8"/>
  <c r="AD51" i="8"/>
  <c r="AD723" i="8"/>
  <c r="AD774" i="8"/>
  <c r="AD849" i="8"/>
  <c r="AD764" i="8"/>
  <c r="AD405" i="8"/>
  <c r="AD279" i="8"/>
  <c r="AD767" i="8"/>
  <c r="AD403" i="8"/>
  <c r="AD473" i="8"/>
  <c r="AD146" i="8"/>
  <c r="AD839" i="8"/>
  <c r="AD516" i="8"/>
  <c r="AD209" i="8"/>
  <c r="AD262" i="8"/>
  <c r="AD814" i="8"/>
  <c r="AD458" i="8"/>
  <c r="AD477" i="8"/>
  <c r="AD199" i="8"/>
  <c r="AD841" i="8"/>
  <c r="AD543" i="8"/>
  <c r="AD237" i="8"/>
  <c r="AD587" i="8"/>
  <c r="AD707" i="8"/>
  <c r="AD708" i="8"/>
  <c r="AD149" i="8"/>
  <c r="AD168" i="8"/>
  <c r="AD182" i="8"/>
  <c r="AD296" i="8"/>
  <c r="AD850" i="8"/>
  <c r="AD428" i="8"/>
  <c r="AD440" i="8"/>
  <c r="AD346" i="8"/>
  <c r="AD843" i="8"/>
  <c r="AD434" i="8"/>
  <c r="AD701" i="8"/>
  <c r="AD218" i="8"/>
  <c r="AD538" i="8"/>
  <c r="AD406" i="8"/>
  <c r="AD158" i="8"/>
  <c r="AD747" i="8"/>
  <c r="AD205" i="8"/>
  <c r="AD82" i="8"/>
  <c r="AD703" i="8"/>
  <c r="AD84" i="8"/>
  <c r="AD534" i="8"/>
  <c r="AD45" i="8"/>
  <c r="AD112" i="8"/>
  <c r="AD795" i="8"/>
  <c r="AD147" i="8"/>
  <c r="AD121" i="8"/>
  <c r="AD776" i="8"/>
  <c r="AD422" i="8"/>
  <c r="AD226" i="8"/>
  <c r="AD171" i="8"/>
  <c r="AD781" i="8"/>
  <c r="AD487" i="8"/>
  <c r="AD269" i="8"/>
  <c r="AD7" i="8"/>
  <c r="AD824" i="8"/>
  <c r="AD698" i="8"/>
  <c r="AD57" i="8"/>
  <c r="AD792" i="8"/>
  <c r="AD424" i="8"/>
  <c r="AD480" i="8"/>
  <c r="AD11" i="8"/>
  <c r="AD497" i="8"/>
  <c r="AD725" i="8"/>
  <c r="AD844" i="8"/>
  <c r="AD200" i="8"/>
  <c r="AD629" i="8"/>
  <c r="AD624" i="8"/>
  <c r="AD439" i="8"/>
  <c r="AD425" i="8"/>
  <c r="AD188" i="8"/>
  <c r="AD97" i="8"/>
  <c r="AD467" i="8"/>
  <c r="AD289" i="8"/>
  <c r="T855" i="8"/>
  <c r="AE855" i="8"/>
  <c r="AE856" i="8"/>
  <c r="W854" i="8"/>
  <c r="X854" i="8" s="1"/>
  <c r="V855" i="8"/>
  <c r="AA854" i="8" l="1"/>
  <c r="Z855" i="8"/>
  <c r="AF855" i="8" s="1"/>
  <c r="AS22" i="8"/>
  <c r="AS20" i="8"/>
  <c r="AS23" i="8"/>
  <c r="AS21" i="8"/>
  <c r="Y857" i="8"/>
  <c r="S858" i="8"/>
  <c r="AD854" i="8"/>
  <c r="V856" i="8"/>
  <c r="P856" i="8"/>
  <c r="T856" i="8"/>
  <c r="W855" i="8"/>
  <c r="X855" i="8" s="1"/>
  <c r="AA855" i="8" s="1"/>
  <c r="Z856" i="8" l="1"/>
  <c r="AF856" i="8" s="1"/>
  <c r="AM22" i="8"/>
  <c r="AM23" i="8" s="1"/>
  <c r="Y858" i="8"/>
  <c r="S859" i="8"/>
  <c r="AD855" i="8"/>
  <c r="T857" i="8"/>
  <c r="AE857" i="8"/>
  <c r="AE858" i="8"/>
  <c r="W856" i="8"/>
  <c r="X856" i="8" s="1"/>
  <c r="V857" i="8"/>
  <c r="P857" i="8"/>
  <c r="AA856" i="8" l="1"/>
  <c r="Z857" i="8"/>
  <c r="AF857" i="8" s="1"/>
  <c r="Y859" i="8"/>
  <c r="S860" i="8"/>
  <c r="AD856" i="8"/>
  <c r="T858" i="8"/>
  <c r="W857" i="8"/>
  <c r="X857" i="8" s="1"/>
  <c r="AA857" i="8" s="1"/>
  <c r="P859" i="8"/>
  <c r="V858" i="8"/>
  <c r="P858" i="8"/>
  <c r="Z858" i="8" l="1"/>
  <c r="AF858" i="8" s="1"/>
  <c r="Y860" i="8"/>
  <c r="S861" i="8"/>
  <c r="AD857" i="8"/>
  <c r="T859" i="8"/>
  <c r="AE859" i="8"/>
  <c r="P860" i="8"/>
  <c r="V859" i="8"/>
  <c r="W858" i="8"/>
  <c r="X858" i="8" s="1"/>
  <c r="AA858" i="8" s="1"/>
  <c r="Z859" i="8" l="1"/>
  <c r="AF859" i="8" s="1"/>
  <c r="Y861" i="8"/>
  <c r="S862" i="8"/>
  <c r="AD858" i="8"/>
  <c r="T860" i="8"/>
  <c r="AE860" i="8"/>
  <c r="AE861" i="8"/>
  <c r="W859" i="8"/>
  <c r="X859" i="8" s="1"/>
  <c r="P861" i="8"/>
  <c r="V860" i="8"/>
  <c r="AA859" i="8" l="1"/>
  <c r="Z860" i="8"/>
  <c r="AF860" i="8" s="1"/>
  <c r="Y862" i="8"/>
  <c r="S863" i="8"/>
  <c r="AD859" i="8"/>
  <c r="V861" i="8"/>
  <c r="AE862" i="8"/>
  <c r="T861" i="8"/>
  <c r="W860" i="8"/>
  <c r="X860" i="8" s="1"/>
  <c r="AA860" i="8" l="1"/>
  <c r="Z861" i="8"/>
  <c r="AF861" i="8" s="1"/>
  <c r="Y863" i="8"/>
  <c r="S864" i="8"/>
  <c r="AD860" i="8"/>
  <c r="T862" i="8"/>
  <c r="W861" i="8"/>
  <c r="X861" i="8" s="1"/>
  <c r="AA861" i="8" s="1"/>
  <c r="P863" i="8"/>
  <c r="V862" i="8"/>
  <c r="P862" i="8"/>
  <c r="Z862" i="8" l="1"/>
  <c r="AF862" i="8" s="1"/>
  <c r="Y864" i="8"/>
  <c r="S865" i="8"/>
  <c r="AD861" i="8"/>
  <c r="T863" i="8"/>
  <c r="AE863" i="8"/>
  <c r="W862" i="8"/>
  <c r="X862" i="8" s="1"/>
  <c r="AA862" i="8" s="1"/>
  <c r="P864" i="8"/>
  <c r="V863" i="8"/>
  <c r="Z863" i="8" l="1"/>
  <c r="AF863" i="8" s="1"/>
  <c r="Y865" i="8"/>
  <c r="S866" i="8"/>
  <c r="AD862" i="8"/>
  <c r="T864" i="8"/>
  <c r="AE864" i="8"/>
  <c r="W863" i="8"/>
  <c r="X863" i="8" s="1"/>
  <c r="V864" i="8"/>
  <c r="AE865" i="8"/>
  <c r="AA863" i="8" l="1"/>
  <c r="Z864" i="8"/>
  <c r="AF864" i="8" s="1"/>
  <c r="Y866" i="8"/>
  <c r="S867" i="8"/>
  <c r="AD863" i="8"/>
  <c r="T865" i="8"/>
  <c r="P866" i="8"/>
  <c r="V865" i="8"/>
  <c r="P865" i="8"/>
  <c r="W864" i="8"/>
  <c r="X864" i="8" s="1"/>
  <c r="AA864" i="8" l="1"/>
  <c r="Z865" i="8"/>
  <c r="AF865" i="8" s="1"/>
  <c r="Y867" i="8"/>
  <c r="S868" i="8"/>
  <c r="AD864" i="8"/>
  <c r="T866" i="8"/>
  <c r="AE866" i="8"/>
  <c r="W865" i="8"/>
  <c r="X865" i="8" s="1"/>
  <c r="AA865" i="8" s="1"/>
  <c r="P867" i="8"/>
  <c r="V866" i="8"/>
  <c r="Z866" i="8" l="1"/>
  <c r="AF866" i="8" s="1"/>
  <c r="Y868" i="8"/>
  <c r="S869" i="8"/>
  <c r="AD865" i="8"/>
  <c r="T867" i="8"/>
  <c r="AE867" i="8"/>
  <c r="W866" i="8"/>
  <c r="X866" i="8" s="1"/>
  <c r="P868" i="8"/>
  <c r="V867" i="8"/>
  <c r="AA866" i="8" l="1"/>
  <c r="Z867" i="8"/>
  <c r="AF867" i="8" s="1"/>
  <c r="Y869" i="8"/>
  <c r="S870" i="8"/>
  <c r="AD866" i="8"/>
  <c r="T868" i="8"/>
  <c r="AE868" i="8"/>
  <c r="P869" i="8"/>
  <c r="V868" i="8"/>
  <c r="W867" i="8"/>
  <c r="X867" i="8" s="1"/>
  <c r="AA867" i="8" l="1"/>
  <c r="Z868" i="8"/>
  <c r="AF868" i="8" s="1"/>
  <c r="Y870" i="8"/>
  <c r="S871" i="8"/>
  <c r="AD867" i="8"/>
  <c r="T869" i="8"/>
  <c r="AE869" i="8"/>
  <c r="W868" i="8"/>
  <c r="X868" i="8" s="1"/>
  <c r="V869" i="8"/>
  <c r="AA868" i="8" l="1"/>
  <c r="Z869" i="8"/>
  <c r="AF869" i="8" s="1"/>
  <c r="Y871" i="8"/>
  <c r="S872" i="8"/>
  <c r="AD868" i="8"/>
  <c r="T870" i="8"/>
  <c r="AE870" i="8"/>
  <c r="V870" i="8"/>
  <c r="P870" i="8"/>
  <c r="W869" i="8"/>
  <c r="X869" i="8" s="1"/>
  <c r="AA869" i="8" l="1"/>
  <c r="Z870" i="8"/>
  <c r="AF870" i="8" s="1"/>
  <c r="Y872" i="8"/>
  <c r="S873" i="8"/>
  <c r="AD869" i="8"/>
  <c r="T871" i="8"/>
  <c r="AE871" i="8"/>
  <c r="W870" i="8"/>
  <c r="X870" i="8" s="1"/>
  <c r="P872" i="8"/>
  <c r="V871" i="8"/>
  <c r="P871" i="8"/>
  <c r="AA870" i="8" l="1"/>
  <c r="Z871" i="8"/>
  <c r="AF871" i="8" s="1"/>
  <c r="Y873" i="8"/>
  <c r="S874" i="8"/>
  <c r="AD870" i="8"/>
  <c r="T872" i="8"/>
  <c r="AE872" i="8"/>
  <c r="W871" i="8"/>
  <c r="X871" i="8" s="1"/>
  <c r="AA871" i="8" s="1"/>
  <c r="P873" i="8"/>
  <c r="V872" i="8"/>
  <c r="AE873" i="8"/>
  <c r="Z872" i="8" l="1"/>
  <c r="AF872" i="8" s="1"/>
  <c r="Y874" i="8"/>
  <c r="S875" i="8"/>
  <c r="AD871" i="8"/>
  <c r="T873" i="8"/>
  <c r="W872" i="8"/>
  <c r="X872" i="8" s="1"/>
  <c r="P874" i="8"/>
  <c r="V873" i="8"/>
  <c r="AA872" i="8" l="1"/>
  <c r="Z873" i="8"/>
  <c r="AF873" i="8" s="1"/>
  <c r="Y875" i="8"/>
  <c r="S876" i="8"/>
  <c r="AD872" i="8"/>
  <c r="T874" i="8"/>
  <c r="AE874" i="8"/>
  <c r="W873" i="8"/>
  <c r="X873" i="8" s="1"/>
  <c r="AA873" i="8" s="1"/>
  <c r="P875" i="8"/>
  <c r="V874" i="8"/>
  <c r="Z874" i="8" l="1"/>
  <c r="AF874" i="8" s="1"/>
  <c r="Y876" i="8"/>
  <c r="S877" i="8"/>
  <c r="AD873" i="8"/>
  <c r="T875" i="8"/>
  <c r="AE875" i="8"/>
  <c r="W874" i="8"/>
  <c r="X874" i="8" s="1"/>
  <c r="P876" i="8"/>
  <c r="V875" i="8"/>
  <c r="AE876" i="8"/>
  <c r="AA874" i="8" l="1"/>
  <c r="Z875" i="8"/>
  <c r="AF875" i="8" s="1"/>
  <c r="Y877" i="8"/>
  <c r="S878" i="8"/>
  <c r="AD874" i="8"/>
  <c r="AE877" i="8"/>
  <c r="T876" i="8"/>
  <c r="W875" i="8"/>
  <c r="X875" i="8" s="1"/>
  <c r="P877" i="8"/>
  <c r="V876" i="8"/>
  <c r="AA875" i="8" l="1"/>
  <c r="Z876" i="8"/>
  <c r="AF876" i="8" s="1"/>
  <c r="Y878" i="8"/>
  <c r="S879" i="8"/>
  <c r="AD875" i="8"/>
  <c r="T877" i="8"/>
  <c r="AE878" i="8"/>
  <c r="W876" i="8"/>
  <c r="X876" i="8" s="1"/>
  <c r="P878" i="8"/>
  <c r="V877" i="8"/>
  <c r="AA876" i="8" l="1"/>
  <c r="Z877" i="8"/>
  <c r="AF877" i="8" s="1"/>
  <c r="Y879" i="8"/>
  <c r="S880" i="8"/>
  <c r="AD876" i="8"/>
  <c r="W877" i="8"/>
  <c r="X877" i="8" s="1"/>
  <c r="AA877" i="8" s="1"/>
  <c r="AE879" i="8"/>
  <c r="T878" i="8"/>
  <c r="P879" i="8"/>
  <c r="V878" i="8"/>
  <c r="Z878" i="8" l="1"/>
  <c r="AF878" i="8" s="1"/>
  <c r="Y880" i="8"/>
  <c r="S881" i="8"/>
  <c r="AD877" i="8"/>
  <c r="T879" i="8"/>
  <c r="W878" i="8"/>
  <c r="X878" i="8" s="1"/>
  <c r="V879" i="8"/>
  <c r="AE880" i="8"/>
  <c r="AA878" i="8" l="1"/>
  <c r="Z879" i="8"/>
  <c r="AF879" i="8" s="1"/>
  <c r="Y881" i="8"/>
  <c r="S882" i="8"/>
  <c r="AD878" i="8"/>
  <c r="T880" i="8"/>
  <c r="W879" i="8"/>
  <c r="X879" i="8" s="1"/>
  <c r="AA879" i="8" s="1"/>
  <c r="P881" i="8"/>
  <c r="V880" i="8"/>
  <c r="P880" i="8"/>
  <c r="Z880" i="8" l="1"/>
  <c r="AF880" i="8" s="1"/>
  <c r="Y882" i="8"/>
  <c r="S883" i="8"/>
  <c r="AD879" i="8"/>
  <c r="T881" i="8"/>
  <c r="AE881" i="8"/>
  <c r="V881" i="8"/>
  <c r="W880" i="8"/>
  <c r="X880" i="8" s="1"/>
  <c r="AA880" i="8" s="1"/>
  <c r="Z881" i="8" l="1"/>
  <c r="AF881" i="8" s="1"/>
  <c r="Y883" i="8"/>
  <c r="S884" i="8"/>
  <c r="AD880" i="8"/>
  <c r="T882" i="8"/>
  <c r="AE882" i="8"/>
  <c r="W881" i="8"/>
  <c r="X881" i="8" s="1"/>
  <c r="P883" i="8"/>
  <c r="V882" i="8"/>
  <c r="P882" i="8"/>
  <c r="AA881" i="8" l="1"/>
  <c r="Z882" i="8"/>
  <c r="AF882" i="8" s="1"/>
  <c r="Y884" i="8"/>
  <c r="S885" i="8"/>
  <c r="AD881" i="8"/>
  <c r="T883" i="8"/>
  <c r="AE883" i="8"/>
  <c r="P884" i="8"/>
  <c r="V883" i="8"/>
  <c r="W882" i="8"/>
  <c r="X882" i="8" s="1"/>
  <c r="AE884" i="8"/>
  <c r="AA882" i="8" l="1"/>
  <c r="Z883" i="8"/>
  <c r="AF883" i="8" s="1"/>
  <c r="Y885" i="8"/>
  <c r="S886" i="8"/>
  <c r="AD882" i="8"/>
  <c r="P885" i="8"/>
  <c r="V884" i="8"/>
  <c r="AE885" i="8"/>
  <c r="W883" i="8"/>
  <c r="X883" i="8" s="1"/>
  <c r="AA883" i="8" s="1"/>
  <c r="T884" i="8"/>
  <c r="Z884" i="8" l="1"/>
  <c r="AF884" i="8" s="1"/>
  <c r="Y886" i="8"/>
  <c r="S887" i="8"/>
  <c r="AD883" i="8"/>
  <c r="P886" i="8"/>
  <c r="V885" i="8"/>
  <c r="AE886" i="8"/>
  <c r="W884" i="8"/>
  <c r="X884" i="8" s="1"/>
  <c r="T885" i="8"/>
  <c r="AA884" i="8" l="1"/>
  <c r="Z885" i="8"/>
  <c r="AF885" i="8" s="1"/>
  <c r="Y887" i="8"/>
  <c r="S888" i="8"/>
  <c r="AD884" i="8"/>
  <c r="AE887" i="8"/>
  <c r="T886" i="8"/>
  <c r="W885" i="8"/>
  <c r="X885" i="8" s="1"/>
  <c r="V886" i="8"/>
  <c r="AA885" i="8" l="1"/>
  <c r="Z886" i="8"/>
  <c r="AF886" i="8" s="1"/>
  <c r="Y888" i="8"/>
  <c r="S889" i="8"/>
  <c r="AD885" i="8"/>
  <c r="W886" i="8"/>
  <c r="X886" i="8" s="1"/>
  <c r="AA886" i="8" s="1"/>
  <c r="P888" i="8"/>
  <c r="V887" i="8"/>
  <c r="P887" i="8"/>
  <c r="AE888" i="8"/>
  <c r="T887" i="8"/>
  <c r="Z887" i="8" l="1"/>
  <c r="AF887" i="8" s="1"/>
  <c r="Y889" i="8"/>
  <c r="S890" i="8"/>
  <c r="AD886" i="8"/>
  <c r="V888" i="8"/>
  <c r="W887" i="8"/>
  <c r="X887" i="8" s="1"/>
  <c r="AA887" i="8" s="1"/>
  <c r="T888" i="8"/>
  <c r="Z888" i="8" l="1"/>
  <c r="AF888" i="8" s="1"/>
  <c r="Y890" i="8"/>
  <c r="S891" i="8"/>
  <c r="AD887" i="8"/>
  <c r="T889" i="8"/>
  <c r="AE889" i="8"/>
  <c r="W888" i="8"/>
  <c r="X888" i="8" s="1"/>
  <c r="V889" i="8"/>
  <c r="P889" i="8"/>
  <c r="AA888" i="8" l="1"/>
  <c r="Z889" i="8"/>
  <c r="AF889" i="8" s="1"/>
  <c r="Y891" i="8"/>
  <c r="S892" i="8"/>
  <c r="AD888" i="8"/>
  <c r="T890" i="8"/>
  <c r="AE890" i="8"/>
  <c r="P891" i="8"/>
  <c r="V890" i="8"/>
  <c r="W889" i="8"/>
  <c r="X889" i="8" s="1"/>
  <c r="P890" i="8"/>
  <c r="AA889" i="8" l="1"/>
  <c r="Z890" i="8"/>
  <c r="AF890" i="8" s="1"/>
  <c r="Y892" i="8"/>
  <c r="S893" i="8"/>
  <c r="AD889" i="8"/>
  <c r="T891" i="8"/>
  <c r="AE891" i="8"/>
  <c r="AE892" i="8"/>
  <c r="W890" i="8"/>
  <c r="X890" i="8" s="1"/>
  <c r="P892" i="8"/>
  <c r="V891" i="8"/>
  <c r="AA890" i="8" l="1"/>
  <c r="Z891" i="8"/>
  <c r="AF891" i="8" s="1"/>
  <c r="Y893" i="8"/>
  <c r="S894" i="8"/>
  <c r="AD890" i="8"/>
  <c r="W891" i="8"/>
  <c r="X891" i="8" s="1"/>
  <c r="AA891" i="8" s="1"/>
  <c r="P893" i="8"/>
  <c r="V892" i="8"/>
  <c r="T892" i="8"/>
  <c r="Z892" i="8" l="1"/>
  <c r="AF892" i="8" s="1"/>
  <c r="Y894" i="8"/>
  <c r="S895" i="8"/>
  <c r="AD891" i="8"/>
  <c r="T893" i="8"/>
  <c r="AE893" i="8"/>
  <c r="W892" i="8"/>
  <c r="X892" i="8" s="1"/>
  <c r="AA892" i="8" s="1"/>
  <c r="P894" i="8"/>
  <c r="V893" i="8"/>
  <c r="Z893" i="8" l="1"/>
  <c r="AF893" i="8" s="1"/>
  <c r="Y895" i="8"/>
  <c r="S896" i="8"/>
  <c r="AD892" i="8"/>
  <c r="T894" i="8"/>
  <c r="AE894" i="8"/>
  <c r="W893" i="8"/>
  <c r="X893" i="8" s="1"/>
  <c r="AA893" i="8" s="1"/>
  <c r="V894" i="8"/>
  <c r="Z894" i="8" l="1"/>
  <c r="AF894" i="8" s="1"/>
  <c r="Y896" i="8"/>
  <c r="S897" i="8"/>
  <c r="AD893" i="8"/>
  <c r="T895" i="8"/>
  <c r="AE895" i="8"/>
  <c r="V895" i="8"/>
  <c r="W894" i="8"/>
  <c r="X894" i="8" s="1"/>
  <c r="P895" i="8"/>
  <c r="AA894" i="8" l="1"/>
  <c r="Z895" i="8"/>
  <c r="AF895" i="8" s="1"/>
  <c r="Y897" i="8"/>
  <c r="S898" i="8"/>
  <c r="AD894" i="8"/>
  <c r="T896" i="8"/>
  <c r="AE896" i="8"/>
  <c r="W895" i="8"/>
  <c r="X895" i="8" s="1"/>
  <c r="P897" i="8"/>
  <c r="V896" i="8"/>
  <c r="P896" i="8"/>
  <c r="AE897" i="8"/>
  <c r="AA895" i="8" l="1"/>
  <c r="Z896" i="8"/>
  <c r="AF896" i="8" s="1"/>
  <c r="Y898" i="8"/>
  <c r="S899" i="8"/>
  <c r="AD895" i="8"/>
  <c r="V897" i="8"/>
  <c r="W896" i="8"/>
  <c r="X896" i="8" s="1"/>
  <c r="AA896" i="8" s="1"/>
  <c r="T897" i="8"/>
  <c r="Z897" i="8" l="1"/>
  <c r="AF897" i="8" s="1"/>
  <c r="Y899" i="8"/>
  <c r="S900" i="8"/>
  <c r="AD896" i="8"/>
  <c r="T898" i="8"/>
  <c r="AE898" i="8"/>
  <c r="W897" i="8"/>
  <c r="X897" i="8" s="1"/>
  <c r="AA897" i="8" s="1"/>
  <c r="P899" i="8"/>
  <c r="V898" i="8"/>
  <c r="AE899" i="8"/>
  <c r="P898" i="8"/>
  <c r="Z898" i="8" l="1"/>
  <c r="AF898" i="8" s="1"/>
  <c r="Y900" i="8"/>
  <c r="S901" i="8"/>
  <c r="AD897" i="8"/>
  <c r="W898" i="8"/>
  <c r="X898" i="8" s="1"/>
  <c r="AA898" i="8" s="1"/>
  <c r="P900" i="8"/>
  <c r="V899" i="8"/>
  <c r="AE900" i="8"/>
  <c r="T899" i="8"/>
  <c r="Z899" i="8" l="1"/>
  <c r="AF899" i="8" s="1"/>
  <c r="Y901" i="8"/>
  <c r="S902" i="8"/>
  <c r="AD898" i="8"/>
  <c r="AE901" i="8"/>
  <c r="T900" i="8"/>
  <c r="W899" i="8"/>
  <c r="X899" i="8" s="1"/>
  <c r="AA899" i="8" s="1"/>
  <c r="V900" i="8"/>
  <c r="Z900" i="8" l="1"/>
  <c r="AF900" i="8" s="1"/>
  <c r="Y902" i="8"/>
  <c r="S903" i="8"/>
  <c r="AD899" i="8"/>
  <c r="AE902" i="8"/>
  <c r="T901" i="8"/>
  <c r="W900" i="8"/>
  <c r="X900" i="8" s="1"/>
  <c r="P902" i="8"/>
  <c r="V901" i="8"/>
  <c r="P901" i="8"/>
  <c r="AA900" i="8" l="1"/>
  <c r="Z901" i="8"/>
  <c r="AF901" i="8" s="1"/>
  <c r="Y903" i="8"/>
  <c r="S904" i="8"/>
  <c r="AD900" i="8"/>
  <c r="T902" i="8"/>
  <c r="V902" i="8"/>
  <c r="W901" i="8"/>
  <c r="X901" i="8" s="1"/>
  <c r="AA901" i="8" l="1"/>
  <c r="Z902" i="8"/>
  <c r="AF902" i="8" s="1"/>
  <c r="Y904" i="8"/>
  <c r="S905" i="8"/>
  <c r="AD901" i="8"/>
  <c r="T903" i="8"/>
  <c r="AE903" i="8"/>
  <c r="W902" i="8"/>
  <c r="X902" i="8" s="1"/>
  <c r="AA902" i="8" s="1"/>
  <c r="P904" i="8"/>
  <c r="V903" i="8"/>
  <c r="P903" i="8"/>
  <c r="Z903" i="8" l="1"/>
  <c r="AF903" i="8" s="1"/>
  <c r="Y905" i="8"/>
  <c r="S906" i="8"/>
  <c r="AD902" i="8"/>
  <c r="T904" i="8"/>
  <c r="AE904" i="8"/>
  <c r="AE905" i="8"/>
  <c r="W903" i="8"/>
  <c r="X903" i="8" s="1"/>
  <c r="P905" i="8"/>
  <c r="V904" i="8"/>
  <c r="AA903" i="8" l="1"/>
  <c r="Z904" i="8"/>
  <c r="AF904" i="8" s="1"/>
  <c r="Y906" i="8"/>
  <c r="S907" i="8"/>
  <c r="AD903" i="8"/>
  <c r="V905" i="8"/>
  <c r="T905" i="8"/>
  <c r="W904" i="8"/>
  <c r="X904" i="8" s="1"/>
  <c r="AA904" i="8" l="1"/>
  <c r="Z905" i="8"/>
  <c r="AF905" i="8" s="1"/>
  <c r="Y907" i="8"/>
  <c r="S908" i="8"/>
  <c r="AD904" i="8"/>
  <c r="T906" i="8"/>
  <c r="AE906" i="8"/>
  <c r="W905" i="8"/>
  <c r="X905" i="8" s="1"/>
  <c r="AA905" i="8" s="1"/>
  <c r="AE907" i="8"/>
  <c r="P907" i="8"/>
  <c r="V906" i="8"/>
  <c r="P906" i="8"/>
  <c r="Z906" i="8" l="1"/>
  <c r="AF906" i="8" s="1"/>
  <c r="Y908" i="8"/>
  <c r="S909" i="8"/>
  <c r="AD905" i="8"/>
  <c r="W906" i="8"/>
  <c r="X906" i="8" s="1"/>
  <c r="AA906" i="8" s="1"/>
  <c r="V907" i="8"/>
  <c r="T907" i="8"/>
  <c r="Z907" i="8" l="1"/>
  <c r="AF907" i="8" s="1"/>
  <c r="Y909" i="8"/>
  <c r="S910" i="8"/>
  <c r="AD906" i="8"/>
  <c r="T908" i="8"/>
  <c r="AE908" i="8"/>
  <c r="V908" i="8"/>
  <c r="AE909" i="8"/>
  <c r="P908" i="8"/>
  <c r="W907" i="8"/>
  <c r="X907" i="8" s="1"/>
  <c r="AA907" i="8" s="1"/>
  <c r="Z908" i="8" l="1"/>
  <c r="AF908" i="8" s="1"/>
  <c r="Y910" i="8"/>
  <c r="S911" i="8"/>
  <c r="AD907" i="8"/>
  <c r="W908" i="8"/>
  <c r="X908" i="8" s="1"/>
  <c r="AA908" i="8" s="1"/>
  <c r="P910" i="8"/>
  <c r="V909" i="8"/>
  <c r="P909" i="8"/>
  <c r="AE910" i="8"/>
  <c r="T909" i="8"/>
  <c r="Z909" i="8" l="1"/>
  <c r="AF909" i="8" s="1"/>
  <c r="Y911" i="8"/>
  <c r="S912" i="8"/>
  <c r="AD908" i="8"/>
  <c r="T910" i="8"/>
  <c r="P911" i="8"/>
  <c r="V910" i="8"/>
  <c r="W909" i="8"/>
  <c r="X909" i="8" s="1"/>
  <c r="AA909" i="8" l="1"/>
  <c r="Z910" i="8"/>
  <c r="AF910" i="8" s="1"/>
  <c r="S913" i="8"/>
  <c r="Y913" i="8" s="1"/>
  <c r="Y912" i="8"/>
  <c r="AD909" i="8"/>
  <c r="T911" i="8"/>
  <c r="AE911" i="8"/>
  <c r="W910" i="8"/>
  <c r="X910" i="8" s="1"/>
  <c r="AA910" i="8" s="1"/>
  <c r="AE912" i="8"/>
  <c r="V911" i="8"/>
  <c r="Z911" i="8" l="1"/>
  <c r="AF911" i="8" s="1"/>
  <c r="AD910" i="8"/>
  <c r="V913" i="8"/>
  <c r="V912" i="8"/>
  <c r="T912" i="8"/>
  <c r="W911" i="8"/>
  <c r="X911" i="8" s="1"/>
  <c r="AA911" i="8" s="1"/>
  <c r="P912" i="8"/>
  <c r="BO2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4" i="4"/>
  <c r="B35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5" i="4"/>
  <c r="B6" i="4"/>
  <c r="B7" i="4"/>
  <c r="B8" i="4"/>
  <c r="B9" i="4"/>
  <c r="B10" i="4"/>
  <c r="B11" i="4"/>
  <c r="B12" i="4"/>
  <c r="B13" i="4"/>
  <c r="B14" i="4"/>
  <c r="B15" i="4"/>
  <c r="B16" i="4"/>
  <c r="B4" i="4"/>
  <c r="B3" i="4"/>
  <c r="Z913" i="8" l="1"/>
  <c r="AF913" i="8" s="1"/>
  <c r="Z912" i="8"/>
  <c r="AF912" i="8" s="1"/>
  <c r="AD911" i="8"/>
  <c r="AE913" i="8"/>
  <c r="T913" i="8"/>
  <c r="W912" i="8"/>
  <c r="X912" i="8" s="1"/>
  <c r="AA912" i="8" s="1"/>
  <c r="W913" i="8"/>
  <c r="X913" i="8" s="1"/>
  <c r="AA913" i="8" s="1"/>
  <c r="P913" i="8"/>
  <c r="AI312" i="8" l="1"/>
  <c r="AI247" i="8"/>
  <c r="AI77" i="8"/>
  <c r="AI651" i="8"/>
  <c r="AI545" i="8"/>
  <c r="AE6" i="8"/>
  <c r="AM13" i="8" s="1"/>
  <c r="AD912" i="8"/>
  <c r="AI425" i="8" s="1"/>
  <c r="AD913" i="8"/>
  <c r="AI913" i="8" s="1"/>
  <c r="AF6" i="8"/>
  <c r="AI888" i="8" l="1"/>
  <c r="AI861" i="8"/>
  <c r="AI130" i="8"/>
  <c r="AI587" i="8"/>
  <c r="AI906" i="8"/>
  <c r="AI97" i="8"/>
  <c r="AI126" i="8"/>
  <c r="AI327" i="8"/>
  <c r="AI164" i="8"/>
  <c r="AI324" i="8"/>
  <c r="AJ324" i="8" s="1"/>
  <c r="AI701" i="8"/>
  <c r="AJ701" i="8" s="1"/>
  <c r="AI905" i="8"/>
  <c r="AJ905" i="8" s="1"/>
  <c r="AI874" i="8"/>
  <c r="AJ874" i="8" s="1"/>
  <c r="AI73" i="8"/>
  <c r="AJ73" i="8" s="1"/>
  <c r="AI685" i="8"/>
  <c r="AI366" i="8"/>
  <c r="AI474" i="8"/>
  <c r="AI265" i="8"/>
  <c r="AI686" i="8"/>
  <c r="AI901" i="8"/>
  <c r="AI871" i="8"/>
  <c r="AI452" i="8"/>
  <c r="AI839" i="8"/>
  <c r="AI162" i="8"/>
  <c r="AJ162" i="8" s="1"/>
  <c r="AI886" i="8"/>
  <c r="AJ886" i="8" s="1"/>
  <c r="AI853" i="8"/>
  <c r="AI768" i="8"/>
  <c r="AI231" i="8"/>
  <c r="AI784" i="8"/>
  <c r="AI880" i="8"/>
  <c r="AI903" i="8"/>
  <c r="AI433" i="8"/>
  <c r="AI900" i="8"/>
  <c r="AI869" i="8"/>
  <c r="AI455" i="8"/>
  <c r="AJ455" i="8" s="1"/>
  <c r="AI507" i="8"/>
  <c r="AJ507" i="8" s="1"/>
  <c r="AI692" i="8"/>
  <c r="AJ692" i="8" s="1"/>
  <c r="AI727" i="8"/>
  <c r="AJ727" i="8" s="1"/>
  <c r="AI443" i="8"/>
  <c r="AI299" i="8"/>
  <c r="AI615" i="8"/>
  <c r="AI315" i="8"/>
  <c r="AI44" i="8"/>
  <c r="AI578" i="8"/>
  <c r="AI717" i="8"/>
  <c r="AI883" i="8"/>
  <c r="AI610" i="8"/>
  <c r="AJ610" i="8" s="1"/>
  <c r="AI882" i="8"/>
  <c r="AJ882" i="8" s="1"/>
  <c r="AI899" i="8"/>
  <c r="AJ899" i="8" s="1"/>
  <c r="AI866" i="8"/>
  <c r="AJ866" i="8" s="1"/>
  <c r="AI896" i="8"/>
  <c r="AI864" i="8"/>
  <c r="AI486" i="8"/>
  <c r="AI716" i="8"/>
  <c r="AI537" i="8"/>
  <c r="AI41" i="8"/>
  <c r="AI884" i="8"/>
  <c r="AI892" i="8"/>
  <c r="AI862" i="8"/>
  <c r="AI233" i="8"/>
  <c r="AJ233" i="8" s="1"/>
  <c r="AI619" i="8"/>
  <c r="AI246" i="8"/>
  <c r="AJ246" i="8" s="1"/>
  <c r="AI22" i="8"/>
  <c r="AI280" i="8"/>
  <c r="AI696" i="8"/>
  <c r="AI742" i="8"/>
  <c r="AI180" i="8"/>
  <c r="AI385" i="8"/>
  <c r="AI810" i="8"/>
  <c r="AI764" i="8"/>
  <c r="AI61" i="8"/>
  <c r="AJ61" i="8" s="1"/>
  <c r="AI811" i="8"/>
  <c r="AJ811" i="8" s="1"/>
  <c r="AI384" i="8"/>
  <c r="AJ384" i="8" s="1"/>
  <c r="AI12" i="8"/>
  <c r="AJ12" i="8" s="1"/>
  <c r="AI843" i="8"/>
  <c r="AI309" i="8"/>
  <c r="AI661" i="8"/>
  <c r="AI830" i="8"/>
  <c r="AI100" i="8"/>
  <c r="AI750" i="8"/>
  <c r="AI272" i="8"/>
  <c r="AI633" i="8"/>
  <c r="AI331" i="8"/>
  <c r="AJ331" i="8" s="1"/>
  <c r="AI647" i="8"/>
  <c r="AJ647" i="8" s="1"/>
  <c r="AI207" i="8"/>
  <c r="AJ207" i="8" s="1"/>
  <c r="AI198" i="8"/>
  <c r="AI527" i="8"/>
  <c r="AI98" i="8"/>
  <c r="AI643" i="8"/>
  <c r="AI158" i="8"/>
  <c r="AI600" i="8"/>
  <c r="AI313" i="8"/>
  <c r="AI429" i="8"/>
  <c r="AI260" i="8"/>
  <c r="AJ260" i="8" s="1"/>
  <c r="AI81" i="8"/>
  <c r="AI69" i="8"/>
  <c r="AJ69" i="8" s="1"/>
  <c r="AI592" i="8"/>
  <c r="AJ592" i="8" s="1"/>
  <c r="AI284" i="8"/>
  <c r="AJ284" i="8" s="1"/>
  <c r="AI739" i="8"/>
  <c r="AI479" i="8"/>
  <c r="AI656" i="8"/>
  <c r="AI597" i="8"/>
  <c r="AI45" i="8"/>
  <c r="AI388" i="8"/>
  <c r="AI52" i="8"/>
  <c r="AI766" i="8"/>
  <c r="AI303" i="8"/>
  <c r="AJ303" i="8" s="1"/>
  <c r="AI281" i="8"/>
  <c r="AJ281" i="8" s="1"/>
  <c r="AI20" i="8"/>
  <c r="AJ20" i="8" s="1"/>
  <c r="AI197" i="8"/>
  <c r="AJ197" i="8" s="1"/>
  <c r="AI57" i="8"/>
  <c r="AI176" i="8"/>
  <c r="AI257" i="8"/>
  <c r="AI430" i="8"/>
  <c r="AI109" i="8"/>
  <c r="AI407" i="8"/>
  <c r="AI410" i="8"/>
  <c r="AI318" i="8"/>
  <c r="AJ318" i="8" s="1"/>
  <c r="AI801" i="8"/>
  <c r="AI691" i="8"/>
  <c r="AJ691" i="8" s="1"/>
  <c r="AI608" i="8"/>
  <c r="AI125" i="8"/>
  <c r="AJ125" i="8" s="1"/>
  <c r="AI797" i="8"/>
  <c r="AI396" i="8"/>
  <c r="AI116" i="8"/>
  <c r="AI143" i="8"/>
  <c r="AI700" i="8"/>
  <c r="AI626" i="8"/>
  <c r="AI398" i="8"/>
  <c r="AI151" i="8"/>
  <c r="AI723" i="8"/>
  <c r="AJ723" i="8" s="1"/>
  <c r="AI285" i="8"/>
  <c r="AJ285" i="8" s="1"/>
  <c r="AI680" i="8"/>
  <c r="AJ680" i="8" s="1"/>
  <c r="AI60" i="8"/>
  <c r="AJ60" i="8" s="1"/>
  <c r="AI823" i="8"/>
  <c r="AI596" i="8"/>
  <c r="AI628" i="8"/>
  <c r="AI444" i="8"/>
  <c r="AI216" i="8"/>
  <c r="AI419" i="8"/>
  <c r="AI228" i="8"/>
  <c r="AI30" i="8"/>
  <c r="AJ30" i="8" s="1"/>
  <c r="AI83" i="8"/>
  <c r="AJ83" i="8" s="1"/>
  <c r="AI152" i="8"/>
  <c r="AJ152" i="8" s="1"/>
  <c r="AI698" i="8"/>
  <c r="AI192" i="8"/>
  <c r="AJ192" i="8" s="1"/>
  <c r="AI570" i="8"/>
  <c r="AI339" i="8"/>
  <c r="AI769" i="8"/>
  <c r="AI428" i="8"/>
  <c r="AI850" i="8"/>
  <c r="AI371" i="8"/>
  <c r="AI547" i="8"/>
  <c r="AI19" i="8"/>
  <c r="AJ19" i="8" s="1"/>
  <c r="AI48" i="8"/>
  <c r="AI135" i="8"/>
  <c r="AI341" i="8"/>
  <c r="AI201" i="8"/>
  <c r="AJ201" i="8" s="1"/>
  <c r="AI375" i="8"/>
  <c r="AI275" i="8"/>
  <c r="AI556" i="8"/>
  <c r="AI763" i="8"/>
  <c r="AI252" i="8"/>
  <c r="AI498" i="8"/>
  <c r="AI274" i="8"/>
  <c r="AI379" i="8"/>
  <c r="AI544" i="8"/>
  <c r="AI458" i="8"/>
  <c r="AJ458" i="8" s="1"/>
  <c r="AI321" i="8"/>
  <c r="AJ321" i="8" s="1"/>
  <c r="AI520" i="8"/>
  <c r="AJ520" i="8" s="1"/>
  <c r="AI90" i="8"/>
  <c r="AI832" i="8"/>
  <c r="AI514" i="8"/>
  <c r="AI372" i="8"/>
  <c r="AI770" i="8"/>
  <c r="AI188" i="8"/>
  <c r="AI454" i="8"/>
  <c r="AI43" i="8"/>
  <c r="AI481" i="8"/>
  <c r="AI118" i="8"/>
  <c r="AJ118" i="8" s="1"/>
  <c r="AI679" i="8"/>
  <c r="AJ679" i="8" s="1"/>
  <c r="AI239" i="8"/>
  <c r="AJ239" i="8" s="1"/>
  <c r="AI150" i="8"/>
  <c r="AI240" i="8"/>
  <c r="AI147" i="8"/>
  <c r="AI320" i="8"/>
  <c r="AI448" i="8"/>
  <c r="AI535" i="8"/>
  <c r="AI258" i="8"/>
  <c r="AI276" i="8"/>
  <c r="AI829" i="8"/>
  <c r="AI773" i="8"/>
  <c r="AJ773" i="8" s="1"/>
  <c r="AI492" i="8"/>
  <c r="AJ492" i="8" s="1"/>
  <c r="AI70" i="8"/>
  <c r="AI114" i="8"/>
  <c r="AI657" i="8"/>
  <c r="AI177" i="8"/>
  <c r="AI149" i="8"/>
  <c r="AI644" i="8"/>
  <c r="AI300" i="8"/>
  <c r="AI563" i="8"/>
  <c r="AI185" i="8"/>
  <c r="AI827" i="8"/>
  <c r="AJ827" i="8" s="1"/>
  <c r="AI614" i="8"/>
  <c r="AI517" i="8"/>
  <c r="AJ517" i="8" s="1"/>
  <c r="AI27" i="8"/>
  <c r="AJ27" i="8" s="1"/>
  <c r="AI719" i="8"/>
  <c r="AI500" i="8"/>
  <c r="AI674" i="8"/>
  <c r="AI737" i="8"/>
  <c r="AI368" i="8"/>
  <c r="AI816" i="8"/>
  <c r="AI71" i="8"/>
  <c r="AI208" i="8"/>
  <c r="AJ208" i="8" s="1"/>
  <c r="AI415" i="8"/>
  <c r="AJ415" i="8" s="1"/>
  <c r="AI838" i="8"/>
  <c r="AJ838" i="8" s="1"/>
  <c r="AI468" i="8"/>
  <c r="AJ468" i="8" s="1"/>
  <c r="AI157" i="8"/>
  <c r="AI604" i="8"/>
  <c r="AI477" i="8"/>
  <c r="AI219" i="8"/>
  <c r="AI632" i="8"/>
  <c r="AI743" i="8"/>
  <c r="AI720" i="8"/>
  <c r="AI684" i="8"/>
  <c r="AI68" i="8"/>
  <c r="AI8" i="8"/>
  <c r="AI595" i="8"/>
  <c r="AJ595" i="8" s="1"/>
  <c r="AI695" i="8"/>
  <c r="AJ695" i="8" s="1"/>
  <c r="AI826" i="8"/>
  <c r="AJ826" i="8" s="1"/>
  <c r="AI40" i="8"/>
  <c r="AI825" i="8"/>
  <c r="AI665" i="8"/>
  <c r="AI583" i="8"/>
  <c r="AI241" i="8"/>
  <c r="AI9" i="8"/>
  <c r="AI253" i="8"/>
  <c r="AI418" i="8"/>
  <c r="AI787" i="8"/>
  <c r="AI160" i="8"/>
  <c r="AJ160" i="8" s="1"/>
  <c r="AI752" i="8"/>
  <c r="AJ752" i="8" s="1"/>
  <c r="AI364" i="8"/>
  <c r="AJ364" i="8" s="1"/>
  <c r="AI584" i="8"/>
  <c r="AI349" i="8"/>
  <c r="AI776" i="8"/>
  <c r="AI607" i="8"/>
  <c r="AI741" i="8"/>
  <c r="AI852" i="8"/>
  <c r="AI560" i="8"/>
  <c r="AI14" i="8"/>
  <c r="AI432" i="8"/>
  <c r="AJ432" i="8" s="1"/>
  <c r="AI523" i="8"/>
  <c r="AJ523" i="8" s="1"/>
  <c r="AI590" i="8"/>
  <c r="AJ590" i="8" s="1"/>
  <c r="AI340" i="8"/>
  <c r="AJ340" i="8" s="1"/>
  <c r="AI540" i="8"/>
  <c r="AI24" i="8"/>
  <c r="AI449" i="8"/>
  <c r="AI336" i="8"/>
  <c r="AI722" i="8"/>
  <c r="AI848" i="8"/>
  <c r="AI47" i="8"/>
  <c r="AI490" i="8"/>
  <c r="AJ490" i="8" s="1"/>
  <c r="AI591" i="8"/>
  <c r="AJ591" i="8" s="1"/>
  <c r="AI377" i="8"/>
  <c r="AJ377" i="8" s="1"/>
  <c r="AI354" i="8"/>
  <c r="AJ354" i="8" s="1"/>
  <c r="AI144" i="8"/>
  <c r="AJ144" i="8" s="1"/>
  <c r="AI502" i="8"/>
  <c r="AI145" i="8"/>
  <c r="AI230" i="8"/>
  <c r="AI112" i="8"/>
  <c r="AI434" i="8"/>
  <c r="AI566" i="8"/>
  <c r="AI21" i="8"/>
  <c r="AI62" i="8"/>
  <c r="AJ62" i="8" s="1"/>
  <c r="AI202" i="8"/>
  <c r="AI709" i="8"/>
  <c r="AJ709" i="8" s="1"/>
  <c r="AI702" i="8"/>
  <c r="AJ702" i="8" s="1"/>
  <c r="AI511" i="8"/>
  <c r="AJ511" i="8" s="1"/>
  <c r="AI534" i="8"/>
  <c r="AI421" i="8"/>
  <c r="AI531" i="8"/>
  <c r="AI585" i="8"/>
  <c r="AI302" i="8"/>
  <c r="AI113" i="8"/>
  <c r="AI49" i="8"/>
  <c r="AJ49" i="8" s="1"/>
  <c r="AI609" i="8"/>
  <c r="AJ609" i="8" s="1"/>
  <c r="AI676" i="8"/>
  <c r="AJ676" i="8" s="1"/>
  <c r="AI718" i="8"/>
  <c r="AJ718" i="8" s="1"/>
  <c r="AI420" i="8"/>
  <c r="AJ420" i="8" s="1"/>
  <c r="AI156" i="8"/>
  <c r="AJ156" i="8" s="1"/>
  <c r="AI835" i="8"/>
  <c r="AI146" i="8"/>
  <c r="AI725" i="8"/>
  <c r="AI139" i="8"/>
  <c r="AI234" i="8"/>
  <c r="AI400" i="8"/>
  <c r="AI726" i="8"/>
  <c r="AI163" i="8"/>
  <c r="AI25" i="8"/>
  <c r="AJ25" i="8" s="1"/>
  <c r="AI462" i="8"/>
  <c r="AJ462" i="8" s="1"/>
  <c r="AI263" i="8"/>
  <c r="AJ263" i="8" s="1"/>
  <c r="AI501" i="8"/>
  <c r="AJ501" i="8" s="1"/>
  <c r="AI575" i="8"/>
  <c r="AI89" i="8"/>
  <c r="AI690" i="8"/>
  <c r="AI101" i="8"/>
  <c r="AI358" i="8"/>
  <c r="AI541" i="8"/>
  <c r="AI35" i="8"/>
  <c r="AJ35" i="8" s="1"/>
  <c r="AI646" i="8"/>
  <c r="AI190" i="8"/>
  <c r="AJ190" i="8" s="1"/>
  <c r="AI493" i="8"/>
  <c r="AJ493" i="8" s="1"/>
  <c r="AI423" i="8"/>
  <c r="AJ423" i="8" s="1"/>
  <c r="AI530" i="8"/>
  <c r="AJ530" i="8" s="1"/>
  <c r="AI416" i="8"/>
  <c r="AI603" i="8"/>
  <c r="AI424" i="8"/>
  <c r="AI567" i="8"/>
  <c r="AI360" i="8"/>
  <c r="AI54" i="8"/>
  <c r="AI153" i="8"/>
  <c r="AI581" i="8"/>
  <c r="AI513" i="8"/>
  <c r="AI548" i="8"/>
  <c r="AJ548" i="8" s="1"/>
  <c r="AI824" i="8"/>
  <c r="AJ824" i="8" s="1"/>
  <c r="AI437" i="8"/>
  <c r="AJ437" i="8" s="1"/>
  <c r="AI314" i="8"/>
  <c r="AI273" i="8"/>
  <c r="AI50" i="8"/>
  <c r="AI66" i="8"/>
  <c r="AI559" i="8"/>
  <c r="AI221" i="8"/>
  <c r="AI7" i="8"/>
  <c r="AI171" i="8"/>
  <c r="AJ171" i="8" s="1"/>
  <c r="AI72" i="8"/>
  <c r="AJ72" i="8" s="1"/>
  <c r="AI814" i="8"/>
  <c r="AJ814" i="8" s="1"/>
  <c r="AI406" i="8"/>
  <c r="AJ406" i="8" s="1"/>
  <c r="AI625" i="8"/>
  <c r="AJ625" i="8" s="1"/>
  <c r="AI745" i="8"/>
  <c r="AI307" i="8"/>
  <c r="AI29" i="8"/>
  <c r="AI166" i="8"/>
  <c r="AI672" i="8"/>
  <c r="AI235" i="8"/>
  <c r="AI361" i="8"/>
  <c r="AI329" i="8"/>
  <c r="AJ329" i="8" s="1"/>
  <c r="AI255" i="8"/>
  <c r="AI33" i="8"/>
  <c r="AJ33" i="8" s="1"/>
  <c r="AI159" i="8"/>
  <c r="AJ159" i="8" s="1"/>
  <c r="AI141" i="8"/>
  <c r="AJ141" i="8" s="1"/>
  <c r="AI729" i="8"/>
  <c r="AI37" i="8"/>
  <c r="AI658" i="8"/>
  <c r="AI28" i="8"/>
  <c r="AI305" i="8"/>
  <c r="AI805" i="8"/>
  <c r="AI115" i="8"/>
  <c r="AI675" i="8"/>
  <c r="AI655" i="8"/>
  <c r="AJ655" i="8" s="1"/>
  <c r="AI728" i="8"/>
  <c r="AJ728" i="8" s="1"/>
  <c r="AI748" i="8"/>
  <c r="AJ748" i="8" s="1"/>
  <c r="AI181" i="8"/>
  <c r="AJ181" i="8" s="1"/>
  <c r="AI87" i="8"/>
  <c r="AI193" i="8"/>
  <c r="AI121" i="8"/>
  <c r="AI639" i="8"/>
  <c r="AI515" i="8"/>
  <c r="AI291" i="8"/>
  <c r="AI467" i="8"/>
  <c r="AI552" i="8"/>
  <c r="AJ552" i="8" s="1"/>
  <c r="AI783" i="8"/>
  <c r="AI747" i="8"/>
  <c r="AI736" i="8"/>
  <c r="AI612" i="8"/>
  <c r="AJ612" i="8" s="1"/>
  <c r="AI94" i="8"/>
  <c r="AI367" i="8"/>
  <c r="AI749" i="8"/>
  <c r="AI524" i="8"/>
  <c r="AI837" i="8"/>
  <c r="AI842" i="8"/>
  <c r="AI15" i="8"/>
  <c r="AJ15" i="8" s="1"/>
  <c r="AI292" i="8"/>
  <c r="AI618" i="8"/>
  <c r="AJ618" i="8" s="1"/>
  <c r="AI670" i="8"/>
  <c r="AJ670" i="8" s="1"/>
  <c r="AI499" i="8"/>
  <c r="AJ499" i="8" s="1"/>
  <c r="AI63" i="8"/>
  <c r="AJ63" i="8" s="1"/>
  <c r="AI688" i="8"/>
  <c r="AI333" i="8"/>
  <c r="AI579" i="8"/>
  <c r="AI734" i="8"/>
  <c r="AI504" i="8"/>
  <c r="AI383" i="8"/>
  <c r="AI196" i="8"/>
  <c r="AJ196" i="8" s="1"/>
  <c r="AI170" i="8"/>
  <c r="AI445" i="8"/>
  <c r="AJ445" i="8" s="1"/>
  <c r="AI127" i="8"/>
  <c r="AJ127" i="8" s="1"/>
  <c r="AI261" i="8"/>
  <c r="AI521" i="8"/>
  <c r="AJ521" i="8" s="1"/>
  <c r="AI753" i="8"/>
  <c r="AI269" i="8"/>
  <c r="AI464" i="8"/>
  <c r="AI671" i="8"/>
  <c r="AI414" i="8"/>
  <c r="AI543" i="8"/>
  <c r="AI250" i="8"/>
  <c r="AI84" i="8"/>
  <c r="AI637" i="8"/>
  <c r="AI355" i="8"/>
  <c r="AJ355" i="8" s="1"/>
  <c r="AI565" i="8"/>
  <c r="AJ565" i="8" s="1"/>
  <c r="AI199" i="8"/>
  <c r="AJ199" i="8" s="1"/>
  <c r="AI774" i="8"/>
  <c r="AI387" i="8"/>
  <c r="AI111" i="8"/>
  <c r="AI620" i="8"/>
  <c r="AI411" i="8"/>
  <c r="AI65" i="8"/>
  <c r="AI738" i="8"/>
  <c r="AI669" i="8"/>
  <c r="AI775" i="8"/>
  <c r="AJ775" i="8" s="1"/>
  <c r="AI788" i="8"/>
  <c r="AJ788" i="8" s="1"/>
  <c r="AI790" i="8"/>
  <c r="AJ790" i="8" s="1"/>
  <c r="AI374" i="8"/>
  <c r="AJ374" i="8" s="1"/>
  <c r="AI206" i="8"/>
  <c r="AI562" i="8"/>
  <c r="AJ562" i="8" s="1"/>
  <c r="AI18" i="8"/>
  <c r="AI342" i="8"/>
  <c r="AI506" i="8"/>
  <c r="AI781" i="8"/>
  <c r="AI325" i="8"/>
  <c r="AJ325" i="8" s="1"/>
  <c r="AI450" i="8"/>
  <c r="AJ450" i="8" s="1"/>
  <c r="AI699" i="8"/>
  <c r="AI96" i="8"/>
  <c r="AJ96" i="8" s="1"/>
  <c r="AI6" i="8"/>
  <c r="AJ6" i="8" s="1"/>
  <c r="AI617" i="8"/>
  <c r="AJ617" i="8" s="1"/>
  <c r="AI226" i="8"/>
  <c r="AI759" i="8"/>
  <c r="AI605" i="8"/>
  <c r="AI833" i="8"/>
  <c r="AI42" i="8"/>
  <c r="AJ42" i="8" s="1"/>
  <c r="AI346" i="8"/>
  <c r="AI606" i="8"/>
  <c r="AI819" i="8"/>
  <c r="AJ819" i="8" s="1"/>
  <c r="AI611" i="8"/>
  <c r="AJ611" i="8" s="1"/>
  <c r="AI128" i="8"/>
  <c r="AJ128" i="8" s="1"/>
  <c r="AI391" i="8"/>
  <c r="AJ391" i="8" s="1"/>
  <c r="AI175" i="8"/>
  <c r="AJ175" i="8" s="1"/>
  <c r="AI378" i="8"/>
  <c r="AI471" i="8"/>
  <c r="AI623" i="8"/>
  <c r="AI505" i="8"/>
  <c r="AI369" i="8"/>
  <c r="AI582" i="8"/>
  <c r="AI525" i="8"/>
  <c r="AJ525" i="8" s="1"/>
  <c r="AI413" i="8"/>
  <c r="AJ413" i="8" s="1"/>
  <c r="AI330" i="8"/>
  <c r="AI803" i="8"/>
  <c r="AJ803" i="8" s="1"/>
  <c r="AI482" i="8"/>
  <c r="AJ482" i="8" s="1"/>
  <c r="AI399" i="8"/>
  <c r="AJ399" i="8" s="1"/>
  <c r="AI359" i="8"/>
  <c r="AI214" i="8"/>
  <c r="AJ214" i="8" s="1"/>
  <c r="AI682" i="8"/>
  <c r="AI262" i="8"/>
  <c r="AI724" i="8"/>
  <c r="AI640" i="8"/>
  <c r="AI78" i="8"/>
  <c r="AJ78" i="8" s="1"/>
  <c r="AI533" i="8"/>
  <c r="AJ533" i="8" s="1"/>
  <c r="AI168" i="8"/>
  <c r="AI836" i="8"/>
  <c r="AJ836" i="8" s="1"/>
  <c r="AI326" i="8"/>
  <c r="AJ326" i="8" s="1"/>
  <c r="AI338" i="8"/>
  <c r="AJ338" i="8" s="1"/>
  <c r="AI184" i="8"/>
  <c r="AI187" i="8"/>
  <c r="AI266" i="8"/>
  <c r="AI522" i="8"/>
  <c r="AI328" i="8"/>
  <c r="AI289" i="8"/>
  <c r="AI840" i="8"/>
  <c r="AI487" i="8"/>
  <c r="AJ487" i="8" s="1"/>
  <c r="AI799" i="8"/>
  <c r="AI173" i="8"/>
  <c r="AJ173" i="8" s="1"/>
  <c r="AI648" i="8"/>
  <c r="AJ648" i="8" s="1"/>
  <c r="AI715" i="8"/>
  <c r="AJ715" i="8" s="1"/>
  <c r="AI236" i="8"/>
  <c r="AI209" i="8"/>
  <c r="AI483" i="8"/>
  <c r="AI36" i="8"/>
  <c r="AJ36" i="8" s="1"/>
  <c r="AI564" i="8"/>
  <c r="AI516" i="8"/>
  <c r="AI53" i="8"/>
  <c r="AJ53" i="8" s="1"/>
  <c r="AI397" i="8"/>
  <c r="AJ397" i="8" s="1"/>
  <c r="AI353" i="8"/>
  <c r="AI271" i="8"/>
  <c r="AJ271" i="8" s="1"/>
  <c r="AI408" i="8"/>
  <c r="AJ408" i="8" s="1"/>
  <c r="AI110" i="8"/>
  <c r="AI616" i="8"/>
  <c r="AI154" i="8"/>
  <c r="AI11" i="8"/>
  <c r="AI290" i="8"/>
  <c r="AI251" i="8"/>
  <c r="AI599" i="8"/>
  <c r="AI461" i="8"/>
  <c r="AI532" i="8"/>
  <c r="AI519" i="8"/>
  <c r="AJ519" i="8" s="1"/>
  <c r="AI288" i="8"/>
  <c r="AJ288" i="8" s="1"/>
  <c r="AI132" i="8"/>
  <c r="AJ132" i="8" s="1"/>
  <c r="AI337" i="8"/>
  <c r="AJ337" i="8" s="1"/>
  <c r="AI754" i="8"/>
  <c r="AI119" i="8"/>
  <c r="AI689" i="8"/>
  <c r="AJ689" i="8" s="1"/>
  <c r="AI17" i="8"/>
  <c r="AI91" i="8"/>
  <c r="AI357" i="8"/>
  <c r="AI59" i="8"/>
  <c r="AI539" i="8"/>
  <c r="AI102" i="8"/>
  <c r="AI476" i="8"/>
  <c r="AJ476" i="8" s="1"/>
  <c r="AI791" i="8"/>
  <c r="AI278" i="8"/>
  <c r="AI697" i="8"/>
  <c r="AI645" i="8"/>
  <c r="AJ645" i="8" s="1"/>
  <c r="AI683" i="8"/>
  <c r="AI195" i="8"/>
  <c r="AI142" i="8"/>
  <c r="AI311" i="8"/>
  <c r="AI806" i="8"/>
  <c r="AI16" i="8"/>
  <c r="AJ16" i="8" s="1"/>
  <c r="AI555" i="8"/>
  <c r="AJ555" i="8" s="1"/>
  <c r="AI489" i="8"/>
  <c r="AJ489" i="8" s="1"/>
  <c r="AI863" i="8"/>
  <c r="AI875" i="8"/>
  <c r="AI887" i="8"/>
  <c r="AI897" i="8"/>
  <c r="AI908" i="8"/>
  <c r="AI721" i="8"/>
  <c r="AI352" i="8"/>
  <c r="AI546" i="8"/>
  <c r="AI649" i="8"/>
  <c r="AJ649" i="8" s="1"/>
  <c r="AI215" i="8"/>
  <c r="AJ215" i="8" s="1"/>
  <c r="AI510" i="8"/>
  <c r="AJ510" i="8" s="1"/>
  <c r="AI594" i="8"/>
  <c r="AJ594" i="8" s="1"/>
  <c r="AI31" i="8"/>
  <c r="AJ31" i="8" s="1"/>
  <c r="AI751" i="8"/>
  <c r="AJ751" i="8" s="1"/>
  <c r="AI550" i="8"/>
  <c r="AI778" i="8"/>
  <c r="AI286" i="8"/>
  <c r="AI821" i="8"/>
  <c r="AI704" i="8"/>
  <c r="AI554" i="8"/>
  <c r="AI323" i="8"/>
  <c r="AJ323" i="8" s="1"/>
  <c r="AI551" i="8"/>
  <c r="AI183" i="8"/>
  <c r="AJ183" i="8" s="1"/>
  <c r="AI660" i="8"/>
  <c r="AJ660" i="8" s="1"/>
  <c r="AI148" i="8"/>
  <c r="AJ148" i="8" s="1"/>
  <c r="AI218" i="8"/>
  <c r="AJ218" i="8" s="1"/>
  <c r="AI270" i="8"/>
  <c r="AI508" i="8"/>
  <c r="AI88" i="8"/>
  <c r="AI223" i="8"/>
  <c r="AJ223" i="8" s="1"/>
  <c r="AI459" i="8"/>
  <c r="AI536" i="8"/>
  <c r="AI731" i="8"/>
  <c r="AI765" i="8"/>
  <c r="AJ765" i="8" s="1"/>
  <c r="AI509" i="8"/>
  <c r="AJ509" i="8" s="1"/>
  <c r="AI621" i="8"/>
  <c r="AJ621" i="8" s="1"/>
  <c r="AI67" i="8"/>
  <c r="AJ67" i="8" s="1"/>
  <c r="AI244" i="8"/>
  <c r="AJ244" i="8" s="1"/>
  <c r="AI348" i="8"/>
  <c r="AI678" i="8"/>
  <c r="AI242" i="8"/>
  <c r="AJ242" i="8" s="1"/>
  <c r="AI23" i="8"/>
  <c r="AJ23" i="8" s="1"/>
  <c r="AI13" i="8"/>
  <c r="AJ13" i="8" s="1"/>
  <c r="AI205" i="8"/>
  <c r="AI571" i="8"/>
  <c r="AJ571" i="8" s="1"/>
  <c r="AI186" i="8"/>
  <c r="AJ186" i="8" s="1"/>
  <c r="AI673" i="8"/>
  <c r="AJ673" i="8" s="1"/>
  <c r="AI248" i="8"/>
  <c r="AJ248" i="8" s="1"/>
  <c r="AI373" i="8"/>
  <c r="AJ373" i="8" s="1"/>
  <c r="AI227" i="8"/>
  <c r="AJ227" i="8" s="1"/>
  <c r="AI844" i="8"/>
  <c r="AI365" i="8"/>
  <c r="AJ365" i="8" s="1"/>
  <c r="AI635" i="8"/>
  <c r="AI440" i="8"/>
  <c r="AI818" i="8"/>
  <c r="AI306" i="8"/>
  <c r="AI687" i="8"/>
  <c r="AJ687" i="8" s="1"/>
  <c r="AI169" i="8"/>
  <c r="AJ169" i="8" s="1"/>
  <c r="AI249" i="8"/>
  <c r="AJ249" i="8" s="1"/>
  <c r="AI518" i="8"/>
  <c r="AJ518" i="8" s="1"/>
  <c r="AI707" i="8"/>
  <c r="AJ707" i="8" s="1"/>
  <c r="AI576" i="8"/>
  <c r="AJ576" i="8" s="1"/>
  <c r="AI334" i="8"/>
  <c r="AI222" i="8"/>
  <c r="AI841" i="8"/>
  <c r="AI254" i="8"/>
  <c r="AI730" i="8"/>
  <c r="AI849" i="8"/>
  <c r="AI301" i="8"/>
  <c r="AI447" i="8"/>
  <c r="AI381" i="8"/>
  <c r="AJ381" i="8" s="1"/>
  <c r="AI694" i="8"/>
  <c r="AJ694" i="8" s="1"/>
  <c r="AI777" i="8"/>
  <c r="AJ777" i="8" s="1"/>
  <c r="AI394" i="8"/>
  <c r="AJ394" i="8" s="1"/>
  <c r="AI659" i="8"/>
  <c r="AI668" i="8"/>
  <c r="AI79" i="8"/>
  <c r="AJ79" i="8" s="1"/>
  <c r="AI663" i="8"/>
  <c r="AI662" i="8"/>
  <c r="AJ662" i="8" s="1"/>
  <c r="AI194" i="8"/>
  <c r="AJ194" i="8" s="1"/>
  <c r="AI641" i="8"/>
  <c r="AJ641" i="8" s="1"/>
  <c r="AI343" i="8"/>
  <c r="AI469" i="8"/>
  <c r="AJ469" i="8" s="1"/>
  <c r="AI456" i="8"/>
  <c r="AJ456" i="8" s="1"/>
  <c r="AI677" i="8"/>
  <c r="AJ677" i="8" s="1"/>
  <c r="AI123" i="8"/>
  <c r="AJ123" i="8" s="1"/>
  <c r="AI356" i="8"/>
  <c r="AJ356" i="8" s="1"/>
  <c r="AI389" i="8"/>
  <c r="AJ389" i="8" s="1"/>
  <c r="AI789" i="8"/>
  <c r="AJ789" i="8" s="1"/>
  <c r="AI322" i="8"/>
  <c r="AI786" i="8"/>
  <c r="AI465" i="8"/>
  <c r="AI38" i="8"/>
  <c r="AJ38" i="8" s="1"/>
  <c r="AI122" i="8"/>
  <c r="AJ122" i="8" s="1"/>
  <c r="AI431" i="8"/>
  <c r="AJ431" i="8" s="1"/>
  <c r="AI693" i="8"/>
  <c r="AJ693" i="8" s="1"/>
  <c r="AI120" i="8"/>
  <c r="AJ120" i="8" s="1"/>
  <c r="AI588" i="8"/>
  <c r="AJ588" i="8" s="1"/>
  <c r="AI182" i="8"/>
  <c r="AI503" i="8"/>
  <c r="AJ503" i="8" s="1"/>
  <c r="AI220" i="8"/>
  <c r="AI780" i="8"/>
  <c r="AI569" i="8"/>
  <c r="AI572" i="8"/>
  <c r="AI26" i="8"/>
  <c r="AJ26" i="8" s="1"/>
  <c r="AI76" i="8"/>
  <c r="AJ76" i="8" s="1"/>
  <c r="AI650" i="8"/>
  <c r="AJ650" i="8" s="1"/>
  <c r="AI295" i="8"/>
  <c r="AJ295" i="8" s="1"/>
  <c r="AI528" i="8"/>
  <c r="AJ528" i="8" s="1"/>
  <c r="AI627" i="8"/>
  <c r="AJ627" i="8" s="1"/>
  <c r="AI95" i="8"/>
  <c r="AI796" i="8"/>
  <c r="AI817" i="8"/>
  <c r="AJ817" i="8" s="1"/>
  <c r="AI179" i="8"/>
  <c r="AJ179" i="8" s="1"/>
  <c r="AI602" i="8"/>
  <c r="AJ602" i="8" s="1"/>
  <c r="AI138" i="8"/>
  <c r="AI308" i="8"/>
  <c r="AJ308" i="8" s="1"/>
  <c r="AI351" i="8"/>
  <c r="AJ351" i="8" s="1"/>
  <c r="AI64" i="8"/>
  <c r="AJ64" i="8" s="1"/>
  <c r="AI812" i="8"/>
  <c r="AJ812" i="8" s="1"/>
  <c r="AI46" i="8"/>
  <c r="AJ46" i="8" s="1"/>
  <c r="AI542" i="8"/>
  <c r="AJ542" i="8" s="1"/>
  <c r="AI586" i="8"/>
  <c r="AI296" i="8"/>
  <c r="AI630" i="8"/>
  <c r="AI211" i="8"/>
  <c r="AJ211" i="8" s="1"/>
  <c r="AI761" i="8"/>
  <c r="AJ761" i="8" s="1"/>
  <c r="AI393" i="8"/>
  <c r="AJ393" i="8" s="1"/>
  <c r="AI390" i="8"/>
  <c r="AI212" i="8"/>
  <c r="AJ212" i="8" s="1"/>
  <c r="AI642" i="8"/>
  <c r="AJ642" i="8" s="1"/>
  <c r="AI293" i="8"/>
  <c r="AJ293" i="8" s="1"/>
  <c r="AI319" i="8"/>
  <c r="AJ319" i="8" s="1"/>
  <c r="AI117" i="8"/>
  <c r="AJ117" i="8" s="1"/>
  <c r="AI350" i="8"/>
  <c r="AI711" i="8"/>
  <c r="AJ711" i="8" s="1"/>
  <c r="AI470" i="8"/>
  <c r="AI580" i="8"/>
  <c r="AJ580" i="8" s="1"/>
  <c r="AI846" i="8"/>
  <c r="AJ846" i="8" s="1"/>
  <c r="AI767" i="8"/>
  <c r="AJ767" i="8" s="1"/>
  <c r="AI283" i="8"/>
  <c r="AJ283" i="8" s="1"/>
  <c r="AI441" i="8"/>
  <c r="AJ441" i="8" s="1"/>
  <c r="AI108" i="8"/>
  <c r="AJ108" i="8" s="1"/>
  <c r="AI708" i="8"/>
  <c r="AJ708" i="8" s="1"/>
  <c r="AI39" i="8"/>
  <c r="AJ39" i="8" s="1"/>
  <c r="AI213" i="8"/>
  <c r="AJ213" i="8" s="1"/>
  <c r="AI189" i="8"/>
  <c r="AJ189" i="8" s="1"/>
  <c r="AI573" i="8"/>
  <c r="AJ573" i="8" s="1"/>
  <c r="AI485" i="8"/>
  <c r="AI792" i="8"/>
  <c r="AI136" i="8"/>
  <c r="AI268" i="8"/>
  <c r="AI427" i="8"/>
  <c r="AI438" i="8"/>
  <c r="AJ438" i="8" s="1"/>
  <c r="AI629" i="8"/>
  <c r="AJ629" i="8" s="1"/>
  <c r="AI613" i="8"/>
  <c r="AJ613" i="8" s="1"/>
  <c r="AI577" i="8"/>
  <c r="AJ577" i="8" s="1"/>
  <c r="AI395" i="8"/>
  <c r="AJ395" i="8" s="1"/>
  <c r="AI798" i="8"/>
  <c r="AJ798" i="8" s="1"/>
  <c r="AI529" i="8"/>
  <c r="AI80" i="8"/>
  <c r="AJ80" i="8" s="1"/>
  <c r="AI526" i="8"/>
  <c r="AJ526" i="8" s="1"/>
  <c r="AI412" i="8"/>
  <c r="AI553" i="8"/>
  <c r="AI636" i="8"/>
  <c r="AJ636" i="8" s="1"/>
  <c r="AI593" i="8"/>
  <c r="AJ593" i="8" s="1"/>
  <c r="AI557" i="8"/>
  <c r="AJ557" i="8" s="1"/>
  <c r="AI298" i="8"/>
  <c r="AJ298" i="8" s="1"/>
  <c r="AI85" i="8"/>
  <c r="AJ85" i="8" s="1"/>
  <c r="AI58" i="8"/>
  <c r="AJ58" i="8" s="1"/>
  <c r="AI51" i="8"/>
  <c r="AI473" i="8"/>
  <c r="AJ473" i="8" s="1"/>
  <c r="AI834" i="8"/>
  <c r="AI574" i="8"/>
  <c r="AJ574" i="8" s="1"/>
  <c r="AI401" i="8"/>
  <c r="AJ401" i="8" s="1"/>
  <c r="AI332" i="8"/>
  <c r="AJ332" i="8" s="1"/>
  <c r="AI634" i="8"/>
  <c r="AJ634" i="8" s="1"/>
  <c r="AI277" i="8"/>
  <c r="AJ277" i="8" s="1"/>
  <c r="AI855" i="8"/>
  <c r="AI865" i="8"/>
  <c r="AJ865" i="8" s="1"/>
  <c r="AI878" i="8"/>
  <c r="AJ878" i="8" s="1"/>
  <c r="AI890" i="8"/>
  <c r="AJ890" i="8" s="1"/>
  <c r="AI911" i="8"/>
  <c r="AJ911" i="8" s="1"/>
  <c r="AI857" i="8"/>
  <c r="AJ857" i="8" s="1"/>
  <c r="AI867" i="8"/>
  <c r="AJ867" i="8" s="1"/>
  <c r="AI879" i="8"/>
  <c r="AI891" i="8"/>
  <c r="AJ891" i="8" s="1"/>
  <c r="AI910" i="8"/>
  <c r="AJ910" i="8" s="1"/>
  <c r="AI785" i="8"/>
  <c r="AJ785" i="8" s="1"/>
  <c r="AI480" i="8"/>
  <c r="AJ480" i="8" s="1"/>
  <c r="AI238" i="8"/>
  <c r="AI484" i="8"/>
  <c r="AJ484" i="8" s="1"/>
  <c r="AI229" i="8"/>
  <c r="AJ229" i="8" s="1"/>
  <c r="AI732" i="8"/>
  <c r="AJ732" i="8" s="1"/>
  <c r="AI155" i="8"/>
  <c r="AI417" i="8"/>
  <c r="AJ417" i="8" s="1"/>
  <c r="AI204" i="8"/>
  <c r="AI74" i="8"/>
  <c r="AI345" i="8"/>
  <c r="AI713" i="8"/>
  <c r="AI107" i="8"/>
  <c r="AJ107" i="8" s="1"/>
  <c r="AI386" i="8"/>
  <c r="AJ386" i="8" s="1"/>
  <c r="AI457" i="8"/>
  <c r="AJ457" i="8" s="1"/>
  <c r="AI815" i="8"/>
  <c r="AJ815" i="8" s="1"/>
  <c r="AI497" i="8"/>
  <c r="AJ497" i="8" s="1"/>
  <c r="AI232" i="8"/>
  <c r="AJ232" i="8" s="1"/>
  <c r="AI538" i="8"/>
  <c r="AI807" i="8"/>
  <c r="AJ807" i="8" s="1"/>
  <c r="AI475" i="8"/>
  <c r="AJ475" i="8" s="1"/>
  <c r="AI757" i="8"/>
  <c r="AI435" i="8"/>
  <c r="AJ435" i="8" s="1"/>
  <c r="AI294" i="8"/>
  <c r="AI664" i="8"/>
  <c r="AJ664" i="8" s="1"/>
  <c r="AI344" i="8"/>
  <c r="AJ344" i="8" s="1"/>
  <c r="AI131" i="8"/>
  <c r="AJ131" i="8" s="1"/>
  <c r="AI589" i="8"/>
  <c r="AJ589" i="8" s="1"/>
  <c r="AI34" i="8"/>
  <c r="AJ34" i="8" s="1"/>
  <c r="AI744" i="8"/>
  <c r="AJ744" i="8" s="1"/>
  <c r="AI813" i="8"/>
  <c r="AI129" i="8"/>
  <c r="AJ129" i="8" s="1"/>
  <c r="AI740" i="8"/>
  <c r="AI405" i="8"/>
  <c r="AI712" i="8"/>
  <c r="AJ712" i="8" s="1"/>
  <c r="AI200" i="8"/>
  <c r="AJ200" i="8" s="1"/>
  <c r="AI495" i="8"/>
  <c r="AJ495" i="8" s="1"/>
  <c r="AI304" i="8"/>
  <c r="AJ304" i="8" s="1"/>
  <c r="AI402" i="8"/>
  <c r="AJ402" i="8" s="1"/>
  <c r="AI137" i="8"/>
  <c r="AJ137" i="8" s="1"/>
  <c r="AI795" i="8"/>
  <c r="AJ795" i="8" s="1"/>
  <c r="AI82" i="8"/>
  <c r="AJ82" i="8" s="1"/>
  <c r="AI297" i="8"/>
  <c r="AJ297" i="8" s="1"/>
  <c r="AI310" i="8"/>
  <c r="AJ310" i="8" s="1"/>
  <c r="AI106" i="8"/>
  <c r="AJ106" i="8" s="1"/>
  <c r="AI191" i="8"/>
  <c r="AJ191" i="8" s="1"/>
  <c r="AI638" i="8"/>
  <c r="AJ638" i="8" s="1"/>
  <c r="AI124" i="8"/>
  <c r="AJ124" i="8" s="1"/>
  <c r="AI347" i="8"/>
  <c r="AJ347" i="8" s="1"/>
  <c r="AI426" i="8"/>
  <c r="AJ426" i="8" s="1"/>
  <c r="AI237" i="8"/>
  <c r="AI409" i="8"/>
  <c r="AJ409" i="8" s="1"/>
  <c r="AI10" i="8"/>
  <c r="AI478" i="8"/>
  <c r="AJ478" i="8" s="1"/>
  <c r="AI376" i="8"/>
  <c r="AJ376" i="8" s="1"/>
  <c r="AI442" i="8"/>
  <c r="AI494" i="8"/>
  <c r="AJ494" i="8" s="1"/>
  <c r="AI422" i="8"/>
  <c r="AJ422" i="8" s="1"/>
  <c r="AI772" i="8"/>
  <c r="AJ772" i="8" s="1"/>
  <c r="AI488" i="8"/>
  <c r="AJ488" i="8" s="1"/>
  <c r="AI667" i="8"/>
  <c r="AJ667" i="8" s="1"/>
  <c r="AI439" i="8"/>
  <c r="AJ439" i="8" s="1"/>
  <c r="AI382" i="8"/>
  <c r="AI104" i="8"/>
  <c r="AJ104" i="8" s="1"/>
  <c r="AI756" i="8"/>
  <c r="AJ756" i="8" s="1"/>
  <c r="AI782" i="8"/>
  <c r="AJ782" i="8" s="1"/>
  <c r="AI140" i="8"/>
  <c r="AI210" i="8"/>
  <c r="AJ210" i="8" s="1"/>
  <c r="AI404" i="8"/>
  <c r="AJ404" i="8" s="1"/>
  <c r="AI779" i="8"/>
  <c r="AJ779" i="8" s="1"/>
  <c r="AI800" i="8"/>
  <c r="AI710" i="8"/>
  <c r="AJ710" i="8" s="1"/>
  <c r="AI75" i="8"/>
  <c r="AJ75" i="8" s="1"/>
  <c r="AI809" i="8"/>
  <c r="AJ809" i="8" s="1"/>
  <c r="AI436" i="8"/>
  <c r="AJ436" i="8" s="1"/>
  <c r="AI446" i="8"/>
  <c r="AJ446" i="8" s="1"/>
  <c r="AI804" i="8"/>
  <c r="AJ804" i="8" s="1"/>
  <c r="AI243" i="8"/>
  <c r="AJ243" i="8" s="1"/>
  <c r="AI161" i="8"/>
  <c r="AI703" i="8"/>
  <c r="AJ703" i="8" s="1"/>
  <c r="AI854" i="8"/>
  <c r="AI868" i="8"/>
  <c r="AJ868" i="8" s="1"/>
  <c r="AI881" i="8"/>
  <c r="AJ881" i="8" s="1"/>
  <c r="AI893" i="8"/>
  <c r="AJ893" i="8" s="1"/>
  <c r="AI904" i="8"/>
  <c r="AJ904" i="8" s="1"/>
  <c r="AI681" i="8"/>
  <c r="AJ681" i="8" s="1"/>
  <c r="AI203" i="8"/>
  <c r="AJ203" i="8" s="1"/>
  <c r="AI259" i="8"/>
  <c r="AJ259" i="8" s="1"/>
  <c r="AI561" i="8"/>
  <c r="AJ561" i="8" s="1"/>
  <c r="AI735" i="8"/>
  <c r="AJ735" i="8" s="1"/>
  <c r="AI282" i="8"/>
  <c r="AJ282" i="8" s="1"/>
  <c r="AI558" i="8"/>
  <c r="AJ558" i="8" s="1"/>
  <c r="AI316" i="8"/>
  <c r="AI856" i="8"/>
  <c r="AJ856" i="8" s="1"/>
  <c r="AI898" i="8"/>
  <c r="AJ898" i="8" s="1"/>
  <c r="AI876" i="8"/>
  <c r="AJ876" i="8" s="1"/>
  <c r="AI858" i="8"/>
  <c r="AJ858" i="8" s="1"/>
  <c r="AI666" i="8"/>
  <c r="AJ666" i="8" s="1"/>
  <c r="AI496" i="8"/>
  <c r="AJ496" i="8" s="1"/>
  <c r="AI733" i="8"/>
  <c r="AJ733" i="8" s="1"/>
  <c r="AI93" i="8"/>
  <c r="AJ93" i="8" s="1"/>
  <c r="AI217" i="8"/>
  <c r="AJ217" i="8" s="1"/>
  <c r="AI601" i="8"/>
  <c r="AI165" i="8"/>
  <c r="AI451" i="8"/>
  <c r="AI758" i="8"/>
  <c r="AJ758" i="8" s="1"/>
  <c r="AI224" i="8"/>
  <c r="AJ224" i="8" s="1"/>
  <c r="AI568" i="8"/>
  <c r="AJ568" i="8" s="1"/>
  <c r="AI851" i="8"/>
  <c r="AJ851" i="8" s="1"/>
  <c r="AI403" i="8"/>
  <c r="AI822" i="8"/>
  <c r="AJ822" i="8" s="1"/>
  <c r="AI472" i="8"/>
  <c r="AJ472" i="8" s="1"/>
  <c r="AI264" i="8"/>
  <c r="AJ264" i="8" s="1"/>
  <c r="AI652" i="8"/>
  <c r="AJ652" i="8" s="1"/>
  <c r="AI92" i="8"/>
  <c r="AI895" i="8"/>
  <c r="AJ895" i="8" s="1"/>
  <c r="AI877" i="8"/>
  <c r="AJ877" i="8" s="1"/>
  <c r="AI860" i="8"/>
  <c r="AI622" i="8"/>
  <c r="AJ622" i="8" s="1"/>
  <c r="AI392" i="8"/>
  <c r="AJ392" i="8" s="1"/>
  <c r="AI174" i="8"/>
  <c r="AJ174" i="8" s="1"/>
  <c r="AI598" i="8"/>
  <c r="AJ598" i="8" s="1"/>
  <c r="AI279" i="8"/>
  <c r="AJ279" i="8" s="1"/>
  <c r="AI907" i="8"/>
  <c r="AJ907" i="8" s="1"/>
  <c r="AI894" i="8"/>
  <c r="AJ894" i="8" s="1"/>
  <c r="AI873" i="8"/>
  <c r="AJ873" i="8" s="1"/>
  <c r="AI859" i="8"/>
  <c r="AI624" i="8"/>
  <c r="AJ624" i="8" s="1"/>
  <c r="AI755" i="8"/>
  <c r="AJ755" i="8" s="1"/>
  <c r="AI103" i="8"/>
  <c r="AJ103" i="8" s="1"/>
  <c r="AI820" i="8"/>
  <c r="AJ820" i="8" s="1"/>
  <c r="AI802" i="8"/>
  <c r="AJ802" i="8" s="1"/>
  <c r="AI466" i="8"/>
  <c r="AJ466" i="8" s="1"/>
  <c r="AI267" i="8"/>
  <c r="AJ267" i="8" s="1"/>
  <c r="AI714" i="8"/>
  <c r="AI460" i="8"/>
  <c r="AJ460" i="8" s="1"/>
  <c r="AI653" i="8"/>
  <c r="AJ653" i="8" s="1"/>
  <c r="AI453" i="8"/>
  <c r="AJ453" i="8" s="1"/>
  <c r="AI134" i="8"/>
  <c r="AJ134" i="8" s="1"/>
  <c r="AI370" i="8"/>
  <c r="AJ370" i="8" s="1"/>
  <c r="AI99" i="8"/>
  <c r="AJ99" i="8" s="1"/>
  <c r="AI105" i="8"/>
  <c r="AJ105" i="8" s="1"/>
  <c r="AI380" i="8"/>
  <c r="AJ380" i="8" s="1"/>
  <c r="AI549" i="8"/>
  <c r="AJ549" i="8" s="1"/>
  <c r="AI654" i="8"/>
  <c r="AJ654" i="8" s="1"/>
  <c r="AI86" i="8"/>
  <c r="AJ86" i="8" s="1"/>
  <c r="AI172" i="8"/>
  <c r="AJ172" i="8" s="1"/>
  <c r="AI706" i="8"/>
  <c r="AJ706" i="8" s="1"/>
  <c r="AI335" i="8"/>
  <c r="AJ335" i="8" s="1"/>
  <c r="AI245" i="8"/>
  <c r="AJ245" i="8" s="1"/>
  <c r="AI845" i="8"/>
  <c r="AJ845" i="8" s="1"/>
  <c r="AI32" i="8"/>
  <c r="AJ32" i="8" s="1"/>
  <c r="AI512" i="8"/>
  <c r="AJ512" i="8" s="1"/>
  <c r="AI631" i="8"/>
  <c r="AI705" i="8"/>
  <c r="AJ705" i="8" s="1"/>
  <c r="AI55" i="8"/>
  <c r="AI178" i="8"/>
  <c r="AJ178" i="8" s="1"/>
  <c r="AI760" i="8"/>
  <c r="AJ760" i="8" s="1"/>
  <c r="AI828" i="8"/>
  <c r="AJ828" i="8" s="1"/>
  <c r="AI56" i="8"/>
  <c r="AJ56" i="8" s="1"/>
  <c r="AI909" i="8"/>
  <c r="AJ909" i="8" s="1"/>
  <c r="AI889" i="8"/>
  <c r="AJ889" i="8" s="1"/>
  <c r="AI872" i="8"/>
  <c r="AI746" i="8"/>
  <c r="AJ746" i="8" s="1"/>
  <c r="AI287" i="8"/>
  <c r="AJ287" i="8" s="1"/>
  <c r="AI847" i="8"/>
  <c r="AJ847" i="8" s="1"/>
  <c r="AI794" i="8"/>
  <c r="AJ794" i="8" s="1"/>
  <c r="AI793" i="8"/>
  <c r="AI902" i="8"/>
  <c r="AJ902" i="8" s="1"/>
  <c r="AI885" i="8"/>
  <c r="AJ885" i="8" s="1"/>
  <c r="AI870" i="8"/>
  <c r="AJ870" i="8" s="1"/>
  <c r="AI831" i="8"/>
  <c r="AJ831" i="8" s="1"/>
  <c r="AI256" i="8"/>
  <c r="AJ256" i="8" s="1"/>
  <c r="AI491" i="8"/>
  <c r="AJ491" i="8" s="1"/>
  <c r="AI133" i="8"/>
  <c r="AJ133" i="8" s="1"/>
  <c r="AI808" i="8"/>
  <c r="AJ808" i="8" s="1"/>
  <c r="AI771" i="8"/>
  <c r="AJ771" i="8" s="1"/>
  <c r="AI362" i="8"/>
  <c r="AI225" i="8"/>
  <c r="AJ225" i="8" s="1"/>
  <c r="AI762" i="8"/>
  <c r="AJ762" i="8" s="1"/>
  <c r="AI363" i="8"/>
  <c r="AJ363" i="8" s="1"/>
  <c r="AI167" i="8"/>
  <c r="AJ167" i="8" s="1"/>
  <c r="AI463" i="8"/>
  <c r="AJ463" i="8" s="1"/>
  <c r="AI317" i="8"/>
  <c r="AJ317" i="8" s="1"/>
  <c r="AI912" i="8"/>
  <c r="AJ912" i="8" s="1"/>
  <c r="AS16" i="8"/>
  <c r="AS15" i="8"/>
  <c r="AS14" i="8"/>
  <c r="AS13" i="8"/>
  <c r="AJ17" i="8"/>
  <c r="AJ40" i="8"/>
  <c r="AJ388" i="8"/>
  <c r="AJ375" i="8"/>
  <c r="AJ678" i="8"/>
  <c r="AJ292" i="8"/>
  <c r="AJ816" i="8"/>
  <c r="AJ818" i="8"/>
  <c r="AJ863" i="8"/>
  <c r="AJ736" i="8"/>
  <c r="AJ502" i="8"/>
  <c r="AJ262" i="8"/>
  <c r="AJ474" i="8"/>
  <c r="AJ481" i="8"/>
  <c r="AJ312" i="8"/>
  <c r="AJ671" i="8"/>
  <c r="AJ717" i="8"/>
  <c r="AJ633" i="8"/>
  <c r="AJ896" i="8"/>
  <c r="AJ726" i="8"/>
  <c r="AJ184" i="8"/>
  <c r="AJ614" i="8"/>
  <c r="AJ872" i="8"/>
  <c r="AJ572" i="8"/>
  <c r="AJ470" i="8"/>
  <c r="AJ433" i="8"/>
  <c r="AJ336" i="8"/>
  <c r="AJ7" i="8"/>
  <c r="AJ685" i="8"/>
  <c r="AJ110" i="8"/>
  <c r="AJ903" i="8"/>
  <c r="AJ823" i="8"/>
  <c r="AJ699" i="8"/>
  <c r="AJ257" i="8"/>
  <c r="AJ309" i="8"/>
  <c r="AJ884" i="8"/>
  <c r="AJ362" i="8"/>
  <c r="AJ659" i="8"/>
  <c r="AJ786" i="8"/>
  <c r="AJ861" i="8"/>
  <c r="AJ155" i="8"/>
  <c r="AJ371" i="8"/>
  <c r="AJ532" i="8"/>
  <c r="AJ700" i="8"/>
  <c r="AJ48" i="8"/>
  <c r="AJ204" i="8"/>
  <c r="AJ793" i="8"/>
  <c r="AJ419" i="8"/>
  <c r="AJ311" i="8"/>
  <c r="AJ250" i="8"/>
  <c r="AJ668" i="8"/>
  <c r="AJ238" i="8"/>
  <c r="AJ275" i="8"/>
  <c r="AJ745" i="8"/>
  <c r="AJ339" i="8"/>
  <c r="AJ842" i="8"/>
  <c r="AJ327" i="8"/>
  <c r="AJ686" i="8"/>
  <c r="AJ300" i="8"/>
  <c r="AJ880" i="8"/>
  <c r="AJ258" i="8"/>
  <c r="AJ763" i="8"/>
  <c r="AJ359" i="8"/>
  <c r="AJ535" i="8"/>
  <c r="AJ333" i="8"/>
  <c r="AJ864" i="8"/>
  <c r="AJ747" i="8"/>
  <c r="AJ367" i="8"/>
  <c r="AJ349" i="8"/>
  <c r="AJ840" i="8"/>
  <c r="AJ901" i="8"/>
  <c r="AJ848" i="8"/>
  <c r="AJ261" i="8"/>
  <c r="AJ778" i="8"/>
  <c r="AJ187" i="8"/>
  <c r="AJ92" i="8"/>
  <c r="AJ74" i="8"/>
  <c r="AJ600" i="8"/>
  <c r="AJ418" i="8"/>
  <c r="AJ22" i="8"/>
  <c r="AJ265" i="8"/>
  <c r="AJ632" i="8"/>
  <c r="AJ219" i="8"/>
  <c r="AJ720" i="8"/>
  <c r="AJ9" i="8"/>
  <c r="AJ564" i="8"/>
  <c r="AJ369" i="8"/>
  <c r="AJ102" i="8"/>
  <c r="AJ498" i="8"/>
  <c r="AJ566" i="8"/>
  <c r="AJ859" i="8"/>
  <c r="AJ547" i="8"/>
  <c r="AJ559" i="8"/>
  <c r="AJ47" i="8"/>
  <c r="AJ91" i="8"/>
  <c r="AJ454" i="8"/>
  <c r="AJ71" i="8"/>
  <c r="AJ70" i="8"/>
  <c r="AJ345" i="8"/>
  <c r="AJ95" i="8"/>
  <c r="AJ177" i="8"/>
  <c r="AJ486" i="8"/>
  <c r="AJ531" i="8"/>
  <c r="AJ774" i="8"/>
  <c r="AJ556" i="8"/>
  <c r="AJ100" i="8"/>
  <c r="AJ315" i="8"/>
  <c r="AJ29" i="8"/>
  <c r="AJ776" i="8"/>
  <c r="AJ230" i="8"/>
  <c r="AJ429" i="8"/>
  <c r="AJ443" i="8"/>
  <c r="AJ724" i="8"/>
  <c r="AJ538" i="8"/>
  <c r="AJ411" i="8"/>
  <c r="AJ597" i="8"/>
  <c r="AJ604" i="8"/>
  <c r="AJ37" i="8"/>
  <c r="AJ620" i="8"/>
  <c r="AJ305" i="8"/>
  <c r="AJ477" i="8"/>
  <c r="AJ722" i="8"/>
  <c r="AJ28" i="8"/>
  <c r="AJ98" i="8"/>
  <c r="AJ862" i="8"/>
  <c r="AJ368" i="8"/>
  <c r="AJ730" i="8"/>
  <c r="AJ897" i="8"/>
  <c r="AJ146" i="8"/>
  <c r="AJ900" i="8"/>
  <c r="AJ541" i="8"/>
  <c r="AJ182" i="8"/>
  <c r="AJ247" i="8"/>
  <c r="AJ787" i="8"/>
  <c r="AJ608" i="8"/>
  <c r="AJ278" i="8"/>
  <c r="AJ112" i="8"/>
  <c r="AJ164" i="8"/>
  <c r="AJ41" i="8"/>
  <c r="AJ18" i="8"/>
  <c r="AJ241" i="8"/>
  <c r="AJ157" i="8"/>
  <c r="AJ833" i="8"/>
  <c r="AJ784" i="8"/>
  <c r="AJ630" i="8"/>
  <c r="AJ810" i="8"/>
  <c r="AJ651" i="8"/>
  <c r="AJ805" i="8"/>
  <c r="AJ301" i="8"/>
  <c r="AJ688" i="8"/>
  <c r="AJ88" i="8"/>
  <c r="AJ839" i="8"/>
  <c r="AJ421" i="8"/>
  <c r="AJ52" i="8"/>
  <c r="AJ255" i="8"/>
  <c r="AJ721" i="8"/>
  <c r="AJ11" i="8"/>
  <c r="AJ383" i="8"/>
  <c r="AJ628" i="8"/>
  <c r="AJ254" i="8"/>
  <c r="AJ385" i="8"/>
  <c r="AJ352" i="8"/>
  <c r="AJ764" i="8"/>
  <c r="AJ358" i="8"/>
  <c r="AJ527" i="8"/>
  <c r="AJ869" i="8"/>
  <c r="AJ410" i="8"/>
  <c r="AJ452" i="8"/>
  <c r="AJ640" i="8"/>
  <c r="AJ875" i="8"/>
  <c r="AJ405" i="8"/>
  <c r="AJ690" i="8"/>
  <c r="AJ783" i="8"/>
  <c r="AJ276" i="8"/>
  <c r="AJ623" i="8"/>
  <c r="AJ231" i="8"/>
  <c r="AJ801" i="8"/>
  <c r="AJ396" i="8"/>
  <c r="AJ780" i="8"/>
  <c r="AJ656" i="8"/>
  <c r="AJ357" i="8"/>
  <c r="AJ713" i="8"/>
  <c r="AJ704" i="8"/>
  <c r="AJ353" i="8"/>
  <c r="AJ579" i="8"/>
  <c r="AJ626" i="8"/>
  <c r="AJ892" i="8"/>
  <c r="AJ55" i="8"/>
  <c r="AJ314" i="8"/>
  <c r="AJ545" i="8"/>
  <c r="AJ165" i="8"/>
  <c r="AJ328" i="8"/>
  <c r="AJ135" i="8"/>
  <c r="AJ582" i="8"/>
  <c r="AJ447" i="8"/>
  <c r="AJ286" i="8"/>
  <c r="AJ740" i="8"/>
  <c r="AJ316" i="8"/>
  <c r="AJ115" i="8"/>
  <c r="AJ754" i="8"/>
  <c r="AJ253" i="8"/>
  <c r="AJ551" i="8"/>
  <c r="AJ529" i="8"/>
  <c r="AJ479" i="8"/>
  <c r="AJ440" i="8"/>
  <c r="AJ216" i="8"/>
  <c r="AJ448" i="8"/>
  <c r="AJ553" i="8"/>
  <c r="AJ289" i="8"/>
  <c r="AJ844" i="8"/>
  <c r="AJ142" i="8"/>
  <c r="AJ716" i="8"/>
  <c r="AJ797" i="8"/>
  <c r="AJ425" i="8"/>
  <c r="AJ569" i="8"/>
  <c r="AJ584" i="8"/>
  <c r="AJ153" i="8"/>
  <c r="AJ163" i="8"/>
  <c r="AJ606" i="8"/>
  <c r="AJ226" i="8"/>
  <c r="AJ198" i="8"/>
  <c r="AJ290" i="8"/>
  <c r="AJ504" i="8"/>
  <c r="AJ77" i="8"/>
  <c r="AJ539" i="8"/>
  <c r="AJ313" i="8"/>
  <c r="AJ299" i="8"/>
  <c r="AJ637" i="8"/>
  <c r="AJ228" i="8"/>
  <c r="AJ66" i="8"/>
  <c r="AJ506" i="8"/>
  <c r="AJ97" i="8"/>
  <c r="AJ759" i="8"/>
  <c r="AJ185" i="8"/>
  <c r="AJ274" i="8"/>
  <c r="AJ607" i="8"/>
  <c r="AJ853" i="8"/>
  <c r="AJ390" i="8"/>
  <c r="AJ674" i="8"/>
  <c r="AJ603" i="8"/>
  <c r="AJ320" i="8"/>
  <c r="AJ154" i="8"/>
  <c r="AJ412" i="8"/>
  <c r="AJ168" i="8"/>
  <c r="AJ605" i="8"/>
  <c r="AJ737" i="8"/>
  <c r="AJ675" i="8"/>
  <c r="AJ515" i="8"/>
  <c r="AJ360" i="8"/>
  <c r="AJ800" i="8"/>
  <c r="AJ646" i="8"/>
  <c r="AJ59" i="8"/>
  <c r="AJ89" i="8"/>
  <c r="AJ835" i="8"/>
  <c r="AJ749" i="8"/>
  <c r="AJ270" i="8"/>
  <c r="AJ461" i="8"/>
  <c r="AJ500" i="8"/>
  <c r="AJ791" i="8"/>
  <c r="AJ143" i="8"/>
  <c r="AJ734" i="8"/>
  <c r="AJ769" i="8"/>
  <c r="AJ94" i="8"/>
  <c r="AJ151" i="8"/>
  <c r="AJ465" i="8"/>
  <c r="AJ698" i="8"/>
  <c r="AJ792" i="8"/>
  <c r="AJ302" i="8"/>
  <c r="AJ567" i="8"/>
  <c r="AJ235" i="8"/>
  <c r="AJ669" i="8"/>
  <c r="AJ136" i="8"/>
  <c r="AJ534" i="8"/>
  <c r="AJ350" i="8"/>
  <c r="AJ342" i="8"/>
  <c r="AJ145" i="8"/>
  <c r="AJ841" i="8"/>
  <c r="AJ821" i="8"/>
  <c r="AJ860" i="8"/>
  <c r="AJ348" i="8"/>
  <c r="AJ378" i="8"/>
  <c r="AJ272" i="8"/>
  <c r="AJ537" i="8"/>
  <c r="AJ306" i="8"/>
  <c r="AJ176" i="8"/>
  <c r="AJ296" i="8"/>
  <c r="AJ379" i="8"/>
  <c r="AJ65" i="8"/>
  <c r="AJ781" i="8"/>
  <c r="AJ45" i="8"/>
  <c r="AJ101" i="8"/>
  <c r="AJ658" i="8"/>
  <c r="AJ619" i="8"/>
  <c r="AJ366" i="8"/>
  <c r="AJ442" i="8"/>
  <c r="AJ240" i="8"/>
  <c r="AJ616" i="8"/>
  <c r="AJ550" i="8"/>
  <c r="AJ50" i="8"/>
  <c r="AJ126" i="8"/>
  <c r="AJ832" i="8"/>
  <c r="AJ416" i="8"/>
  <c r="AJ631" i="8"/>
  <c r="AJ398" i="8"/>
  <c r="AJ543" i="8"/>
  <c r="AJ251" i="8"/>
  <c r="AJ161" i="8"/>
  <c r="AJ382" i="8"/>
  <c r="AJ130" i="8"/>
  <c r="AJ266" i="8"/>
  <c r="AJ813" i="8"/>
  <c r="AJ294" i="8"/>
  <c r="AJ150" i="8"/>
  <c r="AJ583" i="8"/>
  <c r="AJ361" i="8"/>
  <c r="AJ467" i="8"/>
  <c r="AJ570" i="8"/>
  <c r="AJ68" i="8"/>
  <c r="AJ799" i="8"/>
  <c r="AJ615" i="8"/>
  <c r="AJ738" i="8"/>
  <c r="AJ322" i="8"/>
  <c r="AJ428" i="8"/>
  <c r="AJ554" i="8"/>
  <c r="AJ471" i="8"/>
  <c r="AJ427" i="8"/>
  <c r="AJ372" i="8"/>
  <c r="AJ158" i="8"/>
  <c r="AJ109" i="8"/>
  <c r="AJ81" i="8"/>
  <c r="AJ236" i="8"/>
  <c r="AJ57" i="8"/>
  <c r="AJ644" i="8"/>
  <c r="AJ273" i="8"/>
  <c r="AJ741" i="8"/>
  <c r="AJ546" i="8"/>
  <c r="AJ753" i="8"/>
  <c r="AJ829" i="8"/>
  <c r="AJ170" i="8"/>
  <c r="AJ451" i="8"/>
  <c r="AJ766" i="8"/>
  <c r="AJ343" i="8"/>
  <c r="AJ683" i="8"/>
  <c r="AJ516" i="8"/>
  <c r="AJ563" i="8"/>
  <c r="AJ575" i="8"/>
  <c r="AJ51" i="8"/>
  <c r="AJ444" i="8"/>
  <c r="AJ330" i="8"/>
  <c r="AJ114" i="8"/>
  <c r="AJ770" i="8"/>
  <c r="AJ291" i="8"/>
  <c r="AJ84" i="8"/>
  <c r="AJ252" i="8"/>
  <c r="AJ739" i="8"/>
  <c r="AJ837" i="8"/>
  <c r="AJ205" i="8"/>
  <c r="AJ346" i="8"/>
  <c r="AJ601" i="8"/>
  <c r="AJ140" i="8"/>
  <c r="AJ672" i="8"/>
  <c r="AJ202" i="8"/>
  <c r="AJ581" i="8"/>
  <c r="AJ663" i="8"/>
  <c r="AJ540" i="8"/>
  <c r="AJ188" i="8"/>
  <c r="AJ485" i="8"/>
  <c r="AJ850" i="8"/>
  <c r="AJ725" i="8"/>
  <c r="AJ883" i="8"/>
  <c r="AJ111" i="8"/>
  <c r="AJ719" i="8"/>
  <c r="AJ113" i="8"/>
  <c r="AJ757" i="8"/>
  <c r="AJ908" i="8"/>
  <c r="AJ852" i="8"/>
  <c r="AJ768" i="8"/>
  <c r="AJ544" i="8"/>
  <c r="AJ843" i="8"/>
  <c r="AJ508" i="8"/>
  <c r="AJ854" i="8"/>
  <c r="AJ696" i="8"/>
  <c r="AJ414" i="8"/>
  <c r="AJ665" i="8"/>
  <c r="AJ149" i="8"/>
  <c r="AJ514" i="8"/>
  <c r="AJ43" i="8"/>
  <c r="AJ90" i="8"/>
  <c r="AJ138" i="8"/>
  <c r="AJ536" i="8"/>
  <c r="AJ54" i="8"/>
  <c r="AJ825" i="8"/>
  <c r="AJ578" i="8"/>
  <c r="AJ434" i="8"/>
  <c r="AJ806" i="8"/>
  <c r="AJ147" i="8"/>
  <c r="AJ209" i="8"/>
  <c r="AJ8" i="8"/>
  <c r="AJ14" i="8"/>
  <c r="AJ280" i="8"/>
  <c r="AJ269" i="8"/>
  <c r="AJ742" i="8"/>
  <c r="AJ524" i="8"/>
  <c r="AJ643" i="8"/>
  <c r="AJ220" i="8"/>
  <c r="AJ341" i="8"/>
  <c r="AJ268" i="8"/>
  <c r="AJ87" i="8"/>
  <c r="AJ796" i="8"/>
  <c r="AJ855" i="8"/>
  <c r="AJ464" i="8"/>
  <c r="AJ307" i="8"/>
  <c r="AJ830" i="8"/>
  <c r="AJ180" i="8"/>
  <c r="AJ635" i="8"/>
  <c r="AJ587" i="8"/>
  <c r="AJ403" i="8"/>
  <c r="AJ121" i="8"/>
  <c r="AJ44" i="8"/>
  <c r="AJ906" i="8"/>
  <c r="AJ585" i="8"/>
  <c r="AJ743" i="8"/>
  <c r="AJ459" i="8"/>
  <c r="AJ729" i="8"/>
  <c r="AJ334" i="8"/>
  <c r="AJ505" i="8"/>
  <c r="AJ697" i="8"/>
  <c r="AJ513" i="8"/>
  <c r="AJ682" i="8"/>
  <c r="AJ887" i="8"/>
  <c r="AJ387" i="8"/>
  <c r="AJ714" i="8"/>
  <c r="AJ871" i="8"/>
  <c r="AJ750" i="8"/>
  <c r="AJ193" i="8"/>
  <c r="AJ234" i="8"/>
  <c r="AJ206" i="8"/>
  <c r="AJ449" i="8"/>
  <c r="AJ483" i="8"/>
  <c r="AJ599" i="8"/>
  <c r="AJ407" i="8"/>
  <c r="AJ424" i="8"/>
  <c r="AJ661" i="8"/>
  <c r="AJ139" i="8"/>
  <c r="AJ195" i="8"/>
  <c r="AJ166" i="8"/>
  <c r="AJ834" i="8"/>
  <c r="AJ116" i="8"/>
  <c r="AD6" i="8"/>
  <c r="AJ10" i="8"/>
  <c r="AJ24" i="8"/>
  <c r="AJ21" i="8"/>
  <c r="AJ657" i="8"/>
  <c r="AJ221" i="8"/>
  <c r="AJ596" i="8"/>
  <c r="AJ586" i="8"/>
  <c r="AJ879" i="8"/>
  <c r="AJ400" i="8"/>
  <c r="AJ888" i="8"/>
  <c r="AJ731" i="8"/>
  <c r="AJ237" i="8"/>
  <c r="AJ522" i="8"/>
  <c r="AJ119" i="8"/>
  <c r="AJ639" i="8"/>
  <c r="AJ430" i="8"/>
  <c r="AJ684" i="8"/>
  <c r="AJ222" i="8"/>
  <c r="AJ560" i="8"/>
  <c r="AJ849" i="8"/>
  <c r="AJ913" i="8"/>
  <c r="AM14" i="8" l="1"/>
  <c r="AM9" i="8"/>
  <c r="AM15" i="8" l="1"/>
  <c r="AM16" i="8" s="1"/>
  <c r="AM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tc={A3695F2D-15E8-4BC0-9F81-F769BC339F36}</author>
  </authors>
  <commentList>
    <comment ref="C12" authorId="0" shapeId="0" xr:uid="{A3695F2D-15E8-4BC0-9F81-F769BC339F36}">
      <text>
        <t>[Threaded comment]
Your version of Excel allows you to read this threaded comment; however, any edits to it will get removed if the file is opened in a newer version of Excel. Learn more: https://go.microsoft.com/fwlink/?linkid=870924
Comment:
    Simplified proxy to differentiate valuation mortality from contract mortality</t>
      </text>
    </comment>
  </commentList>
</comments>
</file>

<file path=xl/sharedStrings.xml><?xml version="1.0" encoding="utf-8"?>
<sst xmlns="http://schemas.openxmlformats.org/spreadsheetml/2006/main" count="187" uniqueCount="121">
  <si>
    <t>Pricing Mortality</t>
  </si>
  <si>
    <t>Fixed Vector</t>
  </si>
  <si>
    <t>Calculated Values</t>
  </si>
  <si>
    <t>Inputs</t>
  </si>
  <si>
    <t>Date</t>
  </si>
  <si>
    <t>Year</t>
  </si>
  <si>
    <t>Time</t>
  </si>
  <si>
    <t>Age</t>
  </si>
  <si>
    <t>Male Mortality</t>
  </si>
  <si>
    <t>Male MI</t>
  </si>
  <si>
    <t>Female Mortality</t>
  </si>
  <si>
    <t>Female MI</t>
  </si>
  <si>
    <t>Yearly Mortality Rate</t>
  </si>
  <si>
    <t>Monthly Mortality Rate</t>
  </si>
  <si>
    <t>Probability of Survival</t>
  </si>
  <si>
    <t>Death Rate</t>
  </si>
  <si>
    <t>Premium</t>
  </si>
  <si>
    <t>Fee Amount</t>
  </si>
  <si>
    <t>Premium + Fee</t>
  </si>
  <si>
    <t>Expected Payment</t>
  </si>
  <si>
    <t>Admin Expense</t>
  </si>
  <si>
    <t>Discount Factor (NAER)</t>
  </si>
  <si>
    <t>Discounted Premium + Fee</t>
  </si>
  <si>
    <t>Discounted Expected Payment</t>
  </si>
  <si>
    <t>Discounted Admin Expense</t>
  </si>
  <si>
    <t>DOB</t>
  </si>
  <si>
    <t>Mortality Table Year</t>
  </si>
  <si>
    <t>Purchase Date</t>
  </si>
  <si>
    <t>Mortality Table</t>
  </si>
  <si>
    <t>Pri 2012</t>
  </si>
  <si>
    <t>Male Mortality Blend</t>
  </si>
  <si>
    <t>Notional Amount</t>
  </si>
  <si>
    <t>Mortality Margin</t>
  </si>
  <si>
    <t>NAER</t>
  </si>
  <si>
    <t>Fee (% of Premium)</t>
  </si>
  <si>
    <t>Admin Expense (% of Premium)</t>
  </si>
  <si>
    <t>Mortality Rate</t>
  </si>
  <si>
    <t>Mortality Improvement Scale</t>
  </si>
  <si>
    <t>Mortality Tables</t>
  </si>
  <si>
    <t>Pri-2012 Private Retirement Plans Mortality Tables | SOA</t>
  </si>
  <si>
    <t>Mortality Improvement Scale MP-2021 | SOA</t>
  </si>
  <si>
    <t>R590-96Tables.pdf (utah.gov)</t>
  </si>
  <si>
    <t>Mortality Rate (PRI 2012 Total Retiree)</t>
  </si>
  <si>
    <t>Mortality Improvement Scale (MP-2021)</t>
  </si>
  <si>
    <t>Mortality Rate (1994 GAM Table)</t>
  </si>
  <si>
    <t>Mortality Improvement Scale (1994 GAM Table)</t>
  </si>
  <si>
    <t>Male</t>
  </si>
  <si>
    <t>Female</t>
  </si>
  <si>
    <t>GAM 1994</t>
  </si>
  <si>
    <t>0.008</t>
  </si>
  <si>
    <t>0.007</t>
  </si>
  <si>
    <t>0.006</t>
  </si>
  <si>
    <t>0.005</t>
  </si>
  <si>
    <t>0.004</t>
  </si>
  <si>
    <t>0.003</t>
  </si>
  <si>
    <t>0.002</t>
  </si>
  <si>
    <t>0.001</t>
  </si>
  <si>
    <t>MP-2021 - Male</t>
  </si>
  <si>
    <t>Data Year</t>
  </si>
  <si>
    <t>2037+</t>
  </si>
  <si>
    <t>≤ 20</t>
  </si>
  <si>
    <t>MP-2021 - Female</t>
  </si>
  <si>
    <t>Payment Amount</t>
  </si>
  <si>
    <t>Purpose:</t>
  </si>
  <si>
    <t>Assumptions:</t>
  </si>
  <si>
    <t>Single cell:</t>
  </si>
  <si>
    <t>The example is for a representative cell. The user can choose the DOB and the male/female blend.</t>
  </si>
  <si>
    <t>Mortality:</t>
  </si>
  <si>
    <t>Scenario:</t>
  </si>
  <si>
    <t>User can input a flat NAER rate. LRT has limited interest rate sensitivity.</t>
  </si>
  <si>
    <t>Proxy Reserve:</t>
  </si>
  <si>
    <t>Margin:</t>
  </si>
  <si>
    <t>Cash Flows:</t>
  </si>
  <si>
    <t xml:space="preserve">Cash flows are premium, fees, benefit payments, and admin expense. </t>
  </si>
  <si>
    <t>A simplification was made to calculate reserves using a formulaic approach.</t>
  </si>
  <si>
    <t>Mortality margin recommendation is 10% in the VM-22 field test, but may not be reasonable to apply to the industry mortality tables.</t>
  </si>
  <si>
    <t>Reserve (Proposal)</t>
  </si>
  <si>
    <t>Notes:</t>
  </si>
  <si>
    <t>Fees:</t>
  </si>
  <si>
    <t>Fees are typically a percentage of premium, but practice may vary.</t>
  </si>
  <si>
    <t>Mortality Sensitivities</t>
  </si>
  <si>
    <t xml:space="preserve">Edit the "mortality shock" and "year of mortality shock" in the inputs table to view results under different mortality scenarios. </t>
  </si>
  <si>
    <t>Ceding Co Reserves</t>
  </si>
  <si>
    <t>Assumes both companies have the same prudent estimate assumption. Excludes ceding company expenses.</t>
  </si>
  <si>
    <t>Best estimate mortality is represented by industry mortality tables due to confidentiality (Pri-2012 or GAM 1994).</t>
  </si>
  <si>
    <t>PBR (unfloor)</t>
  </si>
  <si>
    <t>PBR (floor)</t>
  </si>
  <si>
    <t>PV Benefit</t>
  </si>
  <si>
    <t>Credit</t>
  </si>
  <si>
    <t>Next 12-month benefits</t>
  </si>
  <si>
    <t>2% Next 12-month benefits</t>
  </si>
  <si>
    <t>NJ C-2 Capital Proposal</t>
  </si>
  <si>
    <t>first 250m</t>
  </si>
  <si>
    <t>next 250m</t>
  </si>
  <si>
    <t>next 500m</t>
  </si>
  <si>
    <t>over 1B</t>
  </si>
  <si>
    <t>Comment</t>
  </si>
  <si>
    <t>C-2 Charge (after tax)</t>
  </si>
  <si>
    <t>Unfloored PBR Reserve</t>
  </si>
  <si>
    <t>Final PBR Reserve</t>
  </si>
  <si>
    <t>PV Beneifts * C-2 Factors</t>
  </si>
  <si>
    <t>12-mo Benefits * C-2 factors</t>
  </si>
  <si>
    <t>Possible ACLI C-2 Capital Proposal</t>
  </si>
  <si>
    <t>Factor</t>
  </si>
  <si>
    <t>Max Charge Segment</t>
  </si>
  <si>
    <t>PBR Reserve</t>
  </si>
  <si>
    <t>C-2 Charge - Segment</t>
  </si>
  <si>
    <t>Bucket Limit</t>
  </si>
  <si>
    <t>C-2 Charge Calculation - NJ</t>
  </si>
  <si>
    <t>No Shock</t>
  </si>
  <si>
    <t>C-2 Charge Calculation - ACLI, no shock</t>
  </si>
  <si>
    <t xml:space="preserve">   The framework for this illustration is borrowed from the VM-22 illustration that originally demonstrated several approaches to reserve setting for Longevity Reinsurance blocks.</t>
  </si>
  <si>
    <t>Premium credit in the ACLI proposal is set to be the opposite of a negative PBR reserve, subject to a floor of zero.</t>
  </si>
  <si>
    <t>ACLI's C-2 Longevity Reinsurance Working Group ("ACLI WG") is developing an illustration to be used primarily for ACLI WG's internal discussion on possible proposals ahead of the 11/14/2025 deadline from the Longevity Risk (E/A) Subgroup ("NAIC SG").</t>
  </si>
  <si>
    <t>Must use age &gt; 50</t>
  </si>
  <si>
    <t>Mortality improvement uses most recently updated scale (MP-2021).</t>
  </si>
  <si>
    <t>Net CF</t>
  </si>
  <si>
    <t>Valuation Mortality</t>
  </si>
  <si>
    <t>Floating Vector</t>
  </si>
  <si>
    <t>Net Cash Flow (Fixed - Float)</t>
  </si>
  <si>
    <t>Discounted CF Streams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</si>
</sst>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0"/>
    <numFmt numFmtId="166" formatCode="0.000"/>
    <numFmt numFmtId="167" formatCode="0.000000"/>
    <numFmt numFmtId="168" formatCode="_(&quot;$&quot;* #,##0_);_(&quot;$&quot;* \(#,##0\);_(&quot;$&quot;* &quot;-&quot;??_);_(@_)"/>
    <numFmt numFmtId="169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u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4" fontId="0" fillId="0" borderId="0" xfId="0" applyNumberFormat="1"/>
    <xf numFmtId="0" fontId="5" fillId="0" borderId="0" xfId="0" applyFont="1"/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/>
    <xf numFmtId="164" fontId="0" fillId="3" borderId="4" xfId="0" applyNumberFormat="1" applyFill="1" applyBorder="1" applyAlignment="1">
      <alignment horizontal="center"/>
    </xf>
    <xf numFmtId="0" fontId="6" fillId="0" borderId="0" xfId="1"/>
    <xf numFmtId="166" fontId="0" fillId="0" borderId="0" xfId="0" applyNumberFormat="1"/>
    <xf numFmtId="167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3" xfId="0" applyBorder="1"/>
    <xf numFmtId="0" fontId="0" fillId="6" borderId="4" xfId="0" applyFill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0" fillId="0" borderId="12" xfId="0" applyBorder="1"/>
    <xf numFmtId="0" fontId="1" fillId="2" borderId="14" xfId="0" applyFont="1" applyFill="1" applyBorder="1" applyAlignment="1">
      <alignment horizontal="center" vertical="center" wrapText="1"/>
    </xf>
    <xf numFmtId="166" fontId="0" fillId="0" borderId="13" xfId="0" applyNumberFormat="1" applyBorder="1"/>
    <xf numFmtId="0" fontId="0" fillId="6" borderId="1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14" fontId="2" fillId="8" borderId="3" xfId="0" applyNumberFormat="1" applyFont="1" applyFill="1" applyBorder="1" applyAlignment="1">
      <alignment horizontal="center"/>
    </xf>
    <xf numFmtId="14" fontId="2" fillId="8" borderId="9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0" fontId="2" fillId="8" borderId="9" xfId="0" applyNumberFormat="1" applyFont="1" applyFill="1" applyBorder="1" applyAlignment="1">
      <alignment horizontal="center"/>
    </xf>
    <xf numFmtId="9" fontId="2" fillId="8" borderId="9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2" fillId="3" borderId="2" xfId="0" applyFont="1" applyFill="1" applyBorder="1"/>
    <xf numFmtId="0" fontId="2" fillId="5" borderId="3" xfId="0" applyFont="1" applyFill="1" applyBorder="1"/>
    <xf numFmtId="164" fontId="0" fillId="3" borderId="0" xfId="0" applyNumberFormat="1" applyFill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0" fillId="5" borderId="9" xfId="0" applyFill="1" applyBorder="1"/>
    <xf numFmtId="0" fontId="0" fillId="3" borderId="4" xfId="0" applyFill="1" applyBorder="1"/>
    <xf numFmtId="0" fontId="0" fillId="5" borderId="11" xfId="0" applyFill="1" applyBorder="1"/>
    <xf numFmtId="167" fontId="0" fillId="6" borderId="0" xfId="0" applyNumberFormat="1" applyFill="1"/>
    <xf numFmtId="167" fontId="0" fillId="5" borderId="9" xfId="0" applyNumberFormat="1" applyFill="1" applyBorder="1"/>
    <xf numFmtId="167" fontId="0" fillId="6" borderId="4" xfId="0" applyNumberFormat="1" applyFill="1" applyBorder="1"/>
    <xf numFmtId="167" fontId="0" fillId="5" borderId="11" xfId="0" applyNumberFormat="1" applyFill="1" applyBorder="1"/>
    <xf numFmtId="0" fontId="0" fillId="6" borderId="0" xfId="0" applyFill="1"/>
    <xf numFmtId="0" fontId="2" fillId="8" borderId="1" xfId="0" applyFont="1" applyFill="1" applyBorder="1" applyAlignment="1">
      <alignment horizontal="center" wrapText="1"/>
    </xf>
    <xf numFmtId="0" fontId="0" fillId="8" borderId="8" xfId="0" applyFill="1" applyBorder="1"/>
    <xf numFmtId="0" fontId="0" fillId="8" borderId="10" xfId="0" applyFill="1" applyBorder="1"/>
    <xf numFmtId="0" fontId="2" fillId="6" borderId="2" xfId="0" applyFont="1" applyFill="1" applyBorder="1"/>
    <xf numFmtId="165" fontId="0" fillId="6" borderId="0" xfId="0" applyNumberFormat="1" applyFill="1"/>
    <xf numFmtId="165" fontId="0" fillId="5" borderId="9" xfId="0" applyNumberFormat="1" applyFill="1" applyBorder="1"/>
    <xf numFmtId="165" fontId="0" fillId="6" borderId="4" xfId="0" applyNumberFormat="1" applyFill="1" applyBorder="1"/>
    <xf numFmtId="165" fontId="0" fillId="5" borderId="11" xfId="0" applyNumberFormat="1" applyFill="1" applyBorder="1"/>
    <xf numFmtId="10" fontId="2" fillId="8" borderId="11" xfId="0" applyNumberFormat="1" applyFont="1" applyFill="1" applyBorder="1" applyAlignment="1">
      <alignment horizontal="center"/>
    </xf>
    <xf numFmtId="0" fontId="0" fillId="0" borderId="16" xfId="0" applyBorder="1"/>
    <xf numFmtId="14" fontId="0" fillId="0" borderId="12" xfId="0" applyNumberFormat="1" applyBorder="1"/>
    <xf numFmtId="14" fontId="0" fillId="0" borderId="18" xfId="0" applyNumberFormat="1" applyBorder="1"/>
    <xf numFmtId="0" fontId="0" fillId="0" borderId="19" xfId="0" applyBorder="1"/>
    <xf numFmtId="0" fontId="0" fillId="0" borderId="18" xfId="0" applyBorder="1"/>
    <xf numFmtId="0" fontId="0" fillId="0" borderId="2" xfId="0" applyBorder="1"/>
    <xf numFmtId="0" fontId="0" fillId="0" borderId="21" xfId="0" applyBorder="1"/>
    <xf numFmtId="0" fontId="10" fillId="0" borderId="0" xfId="0" applyFont="1" applyAlignment="1">
      <alignment horizontal="center" vertical="center" wrapText="1"/>
    </xf>
    <xf numFmtId="3" fontId="0" fillId="0" borderId="12" xfId="0" applyNumberFormat="1" applyBorder="1"/>
    <xf numFmtId="3" fontId="0" fillId="0" borderId="0" xfId="0" applyNumberFormat="1"/>
    <xf numFmtId="3" fontId="0" fillId="0" borderId="13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168" fontId="2" fillId="8" borderId="9" xfId="3" applyNumberFormat="1" applyFont="1" applyFill="1" applyBorder="1" applyAlignment="1">
      <alignment horizontal="center"/>
    </xf>
    <xf numFmtId="10" fontId="0" fillId="0" borderId="23" xfId="2" applyNumberFormat="1" applyFont="1" applyBorder="1"/>
    <xf numFmtId="10" fontId="0" fillId="0" borderId="17" xfId="2" applyNumberFormat="1" applyFont="1" applyBorder="1"/>
    <xf numFmtId="3" fontId="0" fillId="0" borderId="23" xfId="0" applyNumberFormat="1" applyBorder="1"/>
    <xf numFmtId="3" fontId="0" fillId="0" borderId="17" xfId="0" applyNumberFormat="1" applyBorder="1"/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0" xfId="0" applyFont="1"/>
    <xf numFmtId="169" fontId="0" fillId="0" borderId="0" xfId="4" applyNumberFormat="1" applyFont="1"/>
    <xf numFmtId="167" fontId="0" fillId="0" borderId="12" xfId="0" applyNumberFormat="1" applyBorder="1"/>
    <xf numFmtId="167" fontId="0" fillId="0" borderId="13" xfId="0" applyNumberFormat="1" applyBorder="1"/>
    <xf numFmtId="167" fontId="0" fillId="0" borderId="19" xfId="0" applyNumberFormat="1" applyBorder="1"/>
    <xf numFmtId="167" fontId="0" fillId="0" borderId="20" xfId="0" applyNumberFormat="1" applyBorder="1"/>
    <xf numFmtId="0" fontId="7" fillId="0" borderId="0" xfId="0" applyFont="1" applyAlignment="1">
      <alignment horizontal="center" vertical="center"/>
    </xf>
    <xf numFmtId="0" fontId="12" fillId="0" borderId="0" xfId="0" applyFont="1"/>
    <xf numFmtId="3" fontId="11" fillId="0" borderId="0" xfId="0" applyNumberFormat="1" applyFont="1"/>
    <xf numFmtId="0" fontId="0" fillId="9" borderId="8" xfId="0" applyFill="1" applyBorder="1" applyAlignment="1">
      <alignment horizontal="left"/>
    </xf>
    <xf numFmtId="0" fontId="9" fillId="0" borderId="0" xfId="0" applyFont="1" applyAlignment="1">
      <alignment vertical="center"/>
    </xf>
    <xf numFmtId="0" fontId="13" fillId="0" borderId="0" xfId="0" applyFont="1"/>
    <xf numFmtId="169" fontId="0" fillId="0" borderId="0" xfId="0" applyNumberFormat="1"/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2" fillId="0" borderId="0" xfId="0" quotePrefix="1" applyFont="1" applyAlignment="1">
      <alignment horizontal="left"/>
    </xf>
    <xf numFmtId="169" fontId="0" fillId="6" borderId="0" xfId="0" applyNumberFormat="1" applyFill="1"/>
    <xf numFmtId="0" fontId="0" fillId="9" borderId="5" xfId="0" applyFill="1" applyBorder="1" applyAlignment="1">
      <alignment horizontal="left"/>
    </xf>
    <xf numFmtId="168" fontId="2" fillId="8" borderId="7" xfId="3" applyNumberFormat="1" applyFont="1" applyFill="1" applyBorder="1" applyAlignment="1">
      <alignment horizontal="center"/>
    </xf>
    <xf numFmtId="0" fontId="14" fillId="0" borderId="0" xfId="0" applyFont="1"/>
    <xf numFmtId="3" fontId="2" fillId="0" borderId="22" xfId="0" applyNumberFormat="1" applyFont="1" applyBorder="1"/>
    <xf numFmtId="0" fontId="2" fillId="0" borderId="22" xfId="0" applyFont="1" applyBorder="1"/>
    <xf numFmtId="3" fontId="2" fillId="0" borderId="2" xfId="0" applyNumberFormat="1" applyFont="1" applyBorder="1"/>
    <xf numFmtId="3" fontId="2" fillId="0" borderId="21" xfId="0" applyNumberFormat="1" applyFont="1" applyBorder="1"/>
    <xf numFmtId="0" fontId="0" fillId="0" borderId="23" xfId="0" applyBorder="1"/>
    <xf numFmtId="0" fontId="1" fillId="2" borderId="30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10" borderId="12" xfId="0" applyFill="1" applyBorder="1"/>
    <xf numFmtId="3" fontId="0" fillId="10" borderId="0" xfId="0" applyNumberFormat="1" applyFill="1"/>
    <xf numFmtId="3" fontId="0" fillId="10" borderId="13" xfId="0" applyNumberFormat="1" applyFill="1" applyBorder="1"/>
    <xf numFmtId="0" fontId="0" fillId="10" borderId="18" xfId="0" applyFill="1" applyBorder="1"/>
    <xf numFmtId="3" fontId="0" fillId="10" borderId="20" xfId="0" applyNumberFormat="1" applyFill="1" applyBorder="1"/>
    <xf numFmtId="0" fontId="9" fillId="5" borderId="26" xfId="0" applyFont="1" applyFill="1" applyBorder="1" applyAlignment="1">
      <alignment horizontal="center" vertical="center" wrapText="1"/>
    </xf>
    <xf numFmtId="3" fontId="0" fillId="10" borderId="19" xfId="0" applyNumberFormat="1" applyFill="1" applyBorder="1"/>
    <xf numFmtId="0" fontId="2" fillId="9" borderId="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</cellXfs>
  <cellStyles count="5">
    <cellStyle name="Comma" xfId="4" builtinId="3"/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Fixed vs. Floating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2"/>
          <c:tx>
            <c:strRef>
              <c:f>Projections!$AA$3</c:f>
              <c:strCache>
                <c:ptCount val="1"/>
                <c:pt idx="0">
                  <c:v>Net Cash Flow (Fixed - Float)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Projections!$E$7:$E$913</c:f>
              <c:numCache>
                <c:formatCode>m/d/yyyy</c:formatCode>
                <c:ptCount val="907"/>
                <c:pt idx="0">
                  <c:v>45473</c:v>
                </c:pt>
                <c:pt idx="1">
                  <c:v>45504</c:v>
                </c:pt>
                <c:pt idx="2">
                  <c:v>45535</c:v>
                </c:pt>
                <c:pt idx="3">
                  <c:v>45565</c:v>
                </c:pt>
                <c:pt idx="4">
                  <c:v>45596</c:v>
                </c:pt>
                <c:pt idx="5">
                  <c:v>45626</c:v>
                </c:pt>
                <c:pt idx="6">
                  <c:v>45657</c:v>
                </c:pt>
                <c:pt idx="7">
                  <c:v>45688</c:v>
                </c:pt>
                <c:pt idx="8">
                  <c:v>45716</c:v>
                </c:pt>
                <c:pt idx="9">
                  <c:v>45747</c:v>
                </c:pt>
                <c:pt idx="10">
                  <c:v>45777</c:v>
                </c:pt>
                <c:pt idx="11">
                  <c:v>45808</c:v>
                </c:pt>
                <c:pt idx="12">
                  <c:v>45838</c:v>
                </c:pt>
                <c:pt idx="13">
                  <c:v>45869</c:v>
                </c:pt>
                <c:pt idx="14">
                  <c:v>45900</c:v>
                </c:pt>
                <c:pt idx="15">
                  <c:v>45930</c:v>
                </c:pt>
                <c:pt idx="16">
                  <c:v>45961</c:v>
                </c:pt>
                <c:pt idx="17">
                  <c:v>45991</c:v>
                </c:pt>
                <c:pt idx="18">
                  <c:v>46022</c:v>
                </c:pt>
                <c:pt idx="19">
                  <c:v>46053</c:v>
                </c:pt>
                <c:pt idx="20">
                  <c:v>46081</c:v>
                </c:pt>
                <c:pt idx="21">
                  <c:v>46112</c:v>
                </c:pt>
                <c:pt idx="22">
                  <c:v>46142</c:v>
                </c:pt>
                <c:pt idx="23">
                  <c:v>46173</c:v>
                </c:pt>
                <c:pt idx="24">
                  <c:v>46203</c:v>
                </c:pt>
                <c:pt idx="25">
                  <c:v>46234</c:v>
                </c:pt>
                <c:pt idx="26">
                  <c:v>46265</c:v>
                </c:pt>
                <c:pt idx="27">
                  <c:v>46295</c:v>
                </c:pt>
                <c:pt idx="28">
                  <c:v>46326</c:v>
                </c:pt>
                <c:pt idx="29">
                  <c:v>46356</c:v>
                </c:pt>
                <c:pt idx="30">
                  <c:v>46387</c:v>
                </c:pt>
                <c:pt idx="31">
                  <c:v>46418</c:v>
                </c:pt>
                <c:pt idx="32">
                  <c:v>46446</c:v>
                </c:pt>
                <c:pt idx="33">
                  <c:v>46477</c:v>
                </c:pt>
                <c:pt idx="34">
                  <c:v>46507</c:v>
                </c:pt>
                <c:pt idx="35">
                  <c:v>46538</c:v>
                </c:pt>
                <c:pt idx="36">
                  <c:v>46568</c:v>
                </c:pt>
                <c:pt idx="37">
                  <c:v>46599</c:v>
                </c:pt>
                <c:pt idx="38">
                  <c:v>46630</c:v>
                </c:pt>
                <c:pt idx="39">
                  <c:v>46660</c:v>
                </c:pt>
                <c:pt idx="40">
                  <c:v>46691</c:v>
                </c:pt>
                <c:pt idx="41">
                  <c:v>46721</c:v>
                </c:pt>
                <c:pt idx="42">
                  <c:v>46752</c:v>
                </c:pt>
                <c:pt idx="43">
                  <c:v>46783</c:v>
                </c:pt>
                <c:pt idx="44">
                  <c:v>46812</c:v>
                </c:pt>
                <c:pt idx="45">
                  <c:v>46843</c:v>
                </c:pt>
                <c:pt idx="46">
                  <c:v>46873</c:v>
                </c:pt>
                <c:pt idx="47">
                  <c:v>46904</c:v>
                </c:pt>
                <c:pt idx="48">
                  <c:v>46934</c:v>
                </c:pt>
                <c:pt idx="49">
                  <c:v>46965</c:v>
                </c:pt>
                <c:pt idx="50">
                  <c:v>46996</c:v>
                </c:pt>
                <c:pt idx="51">
                  <c:v>47026</c:v>
                </c:pt>
                <c:pt idx="52">
                  <c:v>47057</c:v>
                </c:pt>
                <c:pt idx="53">
                  <c:v>47087</c:v>
                </c:pt>
                <c:pt idx="54">
                  <c:v>47118</c:v>
                </c:pt>
                <c:pt idx="55">
                  <c:v>47149</c:v>
                </c:pt>
                <c:pt idx="56">
                  <c:v>47177</c:v>
                </c:pt>
                <c:pt idx="57">
                  <c:v>47208</c:v>
                </c:pt>
                <c:pt idx="58">
                  <c:v>47238</c:v>
                </c:pt>
                <c:pt idx="59">
                  <c:v>47269</c:v>
                </c:pt>
                <c:pt idx="60">
                  <c:v>47299</c:v>
                </c:pt>
                <c:pt idx="61">
                  <c:v>47330</c:v>
                </c:pt>
                <c:pt idx="62">
                  <c:v>47361</c:v>
                </c:pt>
                <c:pt idx="63">
                  <c:v>47391</c:v>
                </c:pt>
                <c:pt idx="64">
                  <c:v>47422</c:v>
                </c:pt>
                <c:pt idx="65">
                  <c:v>47452</c:v>
                </c:pt>
                <c:pt idx="66">
                  <c:v>47483</c:v>
                </c:pt>
                <c:pt idx="67">
                  <c:v>47514</c:v>
                </c:pt>
                <c:pt idx="68">
                  <c:v>47542</c:v>
                </c:pt>
                <c:pt idx="69">
                  <c:v>47573</c:v>
                </c:pt>
                <c:pt idx="70">
                  <c:v>47603</c:v>
                </c:pt>
                <c:pt idx="71">
                  <c:v>47634</c:v>
                </c:pt>
                <c:pt idx="72">
                  <c:v>47664</c:v>
                </c:pt>
                <c:pt idx="73">
                  <c:v>47695</c:v>
                </c:pt>
                <c:pt idx="74">
                  <c:v>47726</c:v>
                </c:pt>
                <c:pt idx="75">
                  <c:v>47756</c:v>
                </c:pt>
                <c:pt idx="76">
                  <c:v>47787</c:v>
                </c:pt>
                <c:pt idx="77">
                  <c:v>47817</c:v>
                </c:pt>
                <c:pt idx="78">
                  <c:v>47848</c:v>
                </c:pt>
                <c:pt idx="79">
                  <c:v>47879</c:v>
                </c:pt>
                <c:pt idx="80">
                  <c:v>47907</c:v>
                </c:pt>
                <c:pt idx="81">
                  <c:v>47938</c:v>
                </c:pt>
                <c:pt idx="82">
                  <c:v>47968</c:v>
                </c:pt>
                <c:pt idx="83">
                  <c:v>47999</c:v>
                </c:pt>
                <c:pt idx="84">
                  <c:v>48029</c:v>
                </c:pt>
                <c:pt idx="85">
                  <c:v>48060</c:v>
                </c:pt>
                <c:pt idx="86">
                  <c:v>48091</c:v>
                </c:pt>
                <c:pt idx="87">
                  <c:v>48121</c:v>
                </c:pt>
                <c:pt idx="88">
                  <c:v>48152</c:v>
                </c:pt>
                <c:pt idx="89">
                  <c:v>48182</c:v>
                </c:pt>
                <c:pt idx="90">
                  <c:v>48213</c:v>
                </c:pt>
                <c:pt idx="91">
                  <c:v>48244</c:v>
                </c:pt>
                <c:pt idx="92">
                  <c:v>48273</c:v>
                </c:pt>
                <c:pt idx="93">
                  <c:v>48304</c:v>
                </c:pt>
                <c:pt idx="94">
                  <c:v>48334</c:v>
                </c:pt>
                <c:pt idx="95">
                  <c:v>48365</c:v>
                </c:pt>
                <c:pt idx="96">
                  <c:v>48395</c:v>
                </c:pt>
                <c:pt idx="97">
                  <c:v>48426</c:v>
                </c:pt>
                <c:pt idx="98">
                  <c:v>48457</c:v>
                </c:pt>
                <c:pt idx="99">
                  <c:v>48487</c:v>
                </c:pt>
                <c:pt idx="100">
                  <c:v>48518</c:v>
                </c:pt>
                <c:pt idx="101">
                  <c:v>48548</c:v>
                </c:pt>
                <c:pt idx="102">
                  <c:v>48579</c:v>
                </c:pt>
                <c:pt idx="103">
                  <c:v>48610</c:v>
                </c:pt>
                <c:pt idx="104">
                  <c:v>48638</c:v>
                </c:pt>
                <c:pt idx="105">
                  <c:v>48669</c:v>
                </c:pt>
                <c:pt idx="106">
                  <c:v>48699</c:v>
                </c:pt>
                <c:pt idx="107">
                  <c:v>48730</c:v>
                </c:pt>
                <c:pt idx="108">
                  <c:v>48760</c:v>
                </c:pt>
                <c:pt idx="109">
                  <c:v>48791</c:v>
                </c:pt>
                <c:pt idx="110">
                  <c:v>48822</c:v>
                </c:pt>
                <c:pt idx="111">
                  <c:v>48852</c:v>
                </c:pt>
                <c:pt idx="112">
                  <c:v>48883</c:v>
                </c:pt>
                <c:pt idx="113">
                  <c:v>48913</c:v>
                </c:pt>
                <c:pt idx="114">
                  <c:v>48944</c:v>
                </c:pt>
                <c:pt idx="115">
                  <c:v>48975</c:v>
                </c:pt>
                <c:pt idx="116">
                  <c:v>49003</c:v>
                </c:pt>
                <c:pt idx="117">
                  <c:v>49034</c:v>
                </c:pt>
                <c:pt idx="118">
                  <c:v>49064</c:v>
                </c:pt>
                <c:pt idx="119">
                  <c:v>49095</c:v>
                </c:pt>
                <c:pt idx="120">
                  <c:v>49125</c:v>
                </c:pt>
                <c:pt idx="121">
                  <c:v>49156</c:v>
                </c:pt>
                <c:pt idx="122">
                  <c:v>49187</c:v>
                </c:pt>
                <c:pt idx="123">
                  <c:v>49217</c:v>
                </c:pt>
                <c:pt idx="124">
                  <c:v>49248</c:v>
                </c:pt>
                <c:pt idx="125">
                  <c:v>49278</c:v>
                </c:pt>
                <c:pt idx="126">
                  <c:v>49309</c:v>
                </c:pt>
                <c:pt idx="127">
                  <c:v>49340</c:v>
                </c:pt>
                <c:pt idx="128">
                  <c:v>49368</c:v>
                </c:pt>
                <c:pt idx="129">
                  <c:v>49399</c:v>
                </c:pt>
                <c:pt idx="130">
                  <c:v>49429</c:v>
                </c:pt>
                <c:pt idx="131">
                  <c:v>49460</c:v>
                </c:pt>
                <c:pt idx="132">
                  <c:v>49490</c:v>
                </c:pt>
                <c:pt idx="133">
                  <c:v>49521</c:v>
                </c:pt>
                <c:pt idx="134">
                  <c:v>49552</c:v>
                </c:pt>
                <c:pt idx="135">
                  <c:v>49582</c:v>
                </c:pt>
                <c:pt idx="136">
                  <c:v>49613</c:v>
                </c:pt>
                <c:pt idx="137">
                  <c:v>49643</c:v>
                </c:pt>
                <c:pt idx="138">
                  <c:v>49674</c:v>
                </c:pt>
                <c:pt idx="139">
                  <c:v>49705</c:v>
                </c:pt>
                <c:pt idx="140">
                  <c:v>49734</c:v>
                </c:pt>
                <c:pt idx="141">
                  <c:v>49765</c:v>
                </c:pt>
                <c:pt idx="142">
                  <c:v>49795</c:v>
                </c:pt>
                <c:pt idx="143">
                  <c:v>49826</c:v>
                </c:pt>
                <c:pt idx="144">
                  <c:v>49856</c:v>
                </c:pt>
                <c:pt idx="145">
                  <c:v>49887</c:v>
                </c:pt>
                <c:pt idx="146">
                  <c:v>49918</c:v>
                </c:pt>
                <c:pt idx="147">
                  <c:v>49948</c:v>
                </c:pt>
                <c:pt idx="148">
                  <c:v>49979</c:v>
                </c:pt>
                <c:pt idx="149">
                  <c:v>50009</c:v>
                </c:pt>
                <c:pt idx="150">
                  <c:v>50040</c:v>
                </c:pt>
                <c:pt idx="151">
                  <c:v>50071</c:v>
                </c:pt>
                <c:pt idx="152">
                  <c:v>50099</c:v>
                </c:pt>
                <c:pt idx="153">
                  <c:v>50130</c:v>
                </c:pt>
                <c:pt idx="154">
                  <c:v>50160</c:v>
                </c:pt>
                <c:pt idx="155">
                  <c:v>50191</c:v>
                </c:pt>
                <c:pt idx="156">
                  <c:v>50221</c:v>
                </c:pt>
                <c:pt idx="157">
                  <c:v>50252</c:v>
                </c:pt>
                <c:pt idx="158">
                  <c:v>50283</c:v>
                </c:pt>
                <c:pt idx="159">
                  <c:v>50313</c:v>
                </c:pt>
                <c:pt idx="160">
                  <c:v>50344</c:v>
                </c:pt>
                <c:pt idx="161">
                  <c:v>50374</c:v>
                </c:pt>
                <c:pt idx="162">
                  <c:v>50405</c:v>
                </c:pt>
                <c:pt idx="163">
                  <c:v>50436</c:v>
                </c:pt>
                <c:pt idx="164">
                  <c:v>50464</c:v>
                </c:pt>
                <c:pt idx="165">
                  <c:v>50495</c:v>
                </c:pt>
                <c:pt idx="166">
                  <c:v>50525</c:v>
                </c:pt>
                <c:pt idx="167">
                  <c:v>50556</c:v>
                </c:pt>
                <c:pt idx="168">
                  <c:v>50586</c:v>
                </c:pt>
                <c:pt idx="169">
                  <c:v>50617</c:v>
                </c:pt>
                <c:pt idx="170">
                  <c:v>50648</c:v>
                </c:pt>
                <c:pt idx="171">
                  <c:v>50678</c:v>
                </c:pt>
                <c:pt idx="172">
                  <c:v>50709</c:v>
                </c:pt>
                <c:pt idx="173">
                  <c:v>50739</c:v>
                </c:pt>
                <c:pt idx="174">
                  <c:v>50770</c:v>
                </c:pt>
                <c:pt idx="175">
                  <c:v>50801</c:v>
                </c:pt>
                <c:pt idx="176">
                  <c:v>50829</c:v>
                </c:pt>
                <c:pt idx="177">
                  <c:v>50860</c:v>
                </c:pt>
                <c:pt idx="178">
                  <c:v>50890</c:v>
                </c:pt>
                <c:pt idx="179">
                  <c:v>50921</c:v>
                </c:pt>
                <c:pt idx="180">
                  <c:v>50951</c:v>
                </c:pt>
                <c:pt idx="181">
                  <c:v>50982</c:v>
                </c:pt>
                <c:pt idx="182">
                  <c:v>51013</c:v>
                </c:pt>
                <c:pt idx="183">
                  <c:v>51043</c:v>
                </c:pt>
                <c:pt idx="184">
                  <c:v>51074</c:v>
                </c:pt>
                <c:pt idx="185">
                  <c:v>51104</c:v>
                </c:pt>
                <c:pt idx="186">
                  <c:v>51135</c:v>
                </c:pt>
                <c:pt idx="187">
                  <c:v>51166</c:v>
                </c:pt>
                <c:pt idx="188">
                  <c:v>51195</c:v>
                </c:pt>
                <c:pt idx="189">
                  <c:v>51226</c:v>
                </c:pt>
                <c:pt idx="190">
                  <c:v>51256</c:v>
                </c:pt>
                <c:pt idx="191">
                  <c:v>51287</c:v>
                </c:pt>
                <c:pt idx="192">
                  <c:v>51317</c:v>
                </c:pt>
                <c:pt idx="193">
                  <c:v>51348</c:v>
                </c:pt>
                <c:pt idx="194">
                  <c:v>51379</c:v>
                </c:pt>
                <c:pt idx="195">
                  <c:v>51409</c:v>
                </c:pt>
                <c:pt idx="196">
                  <c:v>51440</c:v>
                </c:pt>
                <c:pt idx="197">
                  <c:v>51470</c:v>
                </c:pt>
                <c:pt idx="198">
                  <c:v>51501</c:v>
                </c:pt>
                <c:pt idx="199">
                  <c:v>51532</c:v>
                </c:pt>
                <c:pt idx="200">
                  <c:v>51560</c:v>
                </c:pt>
                <c:pt idx="201">
                  <c:v>51591</c:v>
                </c:pt>
                <c:pt idx="202">
                  <c:v>51621</c:v>
                </c:pt>
                <c:pt idx="203">
                  <c:v>51652</c:v>
                </c:pt>
                <c:pt idx="204">
                  <c:v>51682</c:v>
                </c:pt>
                <c:pt idx="205">
                  <c:v>51713</c:v>
                </c:pt>
                <c:pt idx="206">
                  <c:v>51744</c:v>
                </c:pt>
                <c:pt idx="207">
                  <c:v>51774</c:v>
                </c:pt>
                <c:pt idx="208">
                  <c:v>51805</c:v>
                </c:pt>
                <c:pt idx="209">
                  <c:v>51835</c:v>
                </c:pt>
                <c:pt idx="210">
                  <c:v>51866</c:v>
                </c:pt>
                <c:pt idx="211">
                  <c:v>51897</c:v>
                </c:pt>
                <c:pt idx="212">
                  <c:v>51925</c:v>
                </c:pt>
                <c:pt idx="213">
                  <c:v>51956</c:v>
                </c:pt>
                <c:pt idx="214">
                  <c:v>51986</c:v>
                </c:pt>
                <c:pt idx="215">
                  <c:v>52017</c:v>
                </c:pt>
                <c:pt idx="216">
                  <c:v>52047</c:v>
                </c:pt>
                <c:pt idx="217">
                  <c:v>52078</c:v>
                </c:pt>
                <c:pt idx="218">
                  <c:v>52109</c:v>
                </c:pt>
                <c:pt idx="219">
                  <c:v>52139</c:v>
                </c:pt>
                <c:pt idx="220">
                  <c:v>52170</c:v>
                </c:pt>
                <c:pt idx="221">
                  <c:v>52200</c:v>
                </c:pt>
                <c:pt idx="222">
                  <c:v>52231</c:v>
                </c:pt>
                <c:pt idx="223">
                  <c:v>52262</c:v>
                </c:pt>
                <c:pt idx="224">
                  <c:v>52290</c:v>
                </c:pt>
                <c:pt idx="225">
                  <c:v>52321</c:v>
                </c:pt>
                <c:pt idx="226">
                  <c:v>52351</c:v>
                </c:pt>
                <c:pt idx="227">
                  <c:v>52382</c:v>
                </c:pt>
                <c:pt idx="228">
                  <c:v>52412</c:v>
                </c:pt>
                <c:pt idx="229">
                  <c:v>52443</c:v>
                </c:pt>
                <c:pt idx="230">
                  <c:v>52474</c:v>
                </c:pt>
                <c:pt idx="231">
                  <c:v>52504</c:v>
                </c:pt>
                <c:pt idx="232">
                  <c:v>52535</c:v>
                </c:pt>
                <c:pt idx="233">
                  <c:v>52565</c:v>
                </c:pt>
                <c:pt idx="234">
                  <c:v>52596</c:v>
                </c:pt>
                <c:pt idx="235">
                  <c:v>52627</c:v>
                </c:pt>
                <c:pt idx="236">
                  <c:v>52656</c:v>
                </c:pt>
                <c:pt idx="237">
                  <c:v>52687</c:v>
                </c:pt>
                <c:pt idx="238">
                  <c:v>52717</c:v>
                </c:pt>
                <c:pt idx="239">
                  <c:v>52748</c:v>
                </c:pt>
                <c:pt idx="240">
                  <c:v>52778</c:v>
                </c:pt>
                <c:pt idx="241">
                  <c:v>52809</c:v>
                </c:pt>
                <c:pt idx="242">
                  <c:v>52840</c:v>
                </c:pt>
                <c:pt idx="243">
                  <c:v>52870</c:v>
                </c:pt>
                <c:pt idx="244">
                  <c:v>52901</c:v>
                </c:pt>
                <c:pt idx="245">
                  <c:v>52931</c:v>
                </c:pt>
                <c:pt idx="246">
                  <c:v>52962</c:v>
                </c:pt>
                <c:pt idx="247">
                  <c:v>52993</c:v>
                </c:pt>
                <c:pt idx="248">
                  <c:v>53021</c:v>
                </c:pt>
                <c:pt idx="249">
                  <c:v>53052</c:v>
                </c:pt>
                <c:pt idx="250">
                  <c:v>53082</c:v>
                </c:pt>
                <c:pt idx="251">
                  <c:v>53113</c:v>
                </c:pt>
                <c:pt idx="252">
                  <c:v>53143</c:v>
                </c:pt>
                <c:pt idx="253">
                  <c:v>53174</c:v>
                </c:pt>
                <c:pt idx="254">
                  <c:v>53205</c:v>
                </c:pt>
                <c:pt idx="255">
                  <c:v>53235</c:v>
                </c:pt>
                <c:pt idx="256">
                  <c:v>53266</c:v>
                </c:pt>
                <c:pt idx="257">
                  <c:v>53296</c:v>
                </c:pt>
                <c:pt idx="258">
                  <c:v>53327</c:v>
                </c:pt>
                <c:pt idx="259">
                  <c:v>53358</c:v>
                </c:pt>
                <c:pt idx="260">
                  <c:v>53386</c:v>
                </c:pt>
                <c:pt idx="261">
                  <c:v>53417</c:v>
                </c:pt>
                <c:pt idx="262">
                  <c:v>53447</c:v>
                </c:pt>
                <c:pt idx="263">
                  <c:v>53478</c:v>
                </c:pt>
                <c:pt idx="264">
                  <c:v>53508</c:v>
                </c:pt>
                <c:pt idx="265">
                  <c:v>53539</c:v>
                </c:pt>
                <c:pt idx="266">
                  <c:v>53570</c:v>
                </c:pt>
                <c:pt idx="267">
                  <c:v>53600</c:v>
                </c:pt>
                <c:pt idx="268">
                  <c:v>53631</c:v>
                </c:pt>
                <c:pt idx="269">
                  <c:v>53661</c:v>
                </c:pt>
                <c:pt idx="270">
                  <c:v>53692</c:v>
                </c:pt>
                <c:pt idx="271">
                  <c:v>53723</c:v>
                </c:pt>
                <c:pt idx="272">
                  <c:v>53751</c:v>
                </c:pt>
                <c:pt idx="273">
                  <c:v>53782</c:v>
                </c:pt>
                <c:pt idx="274">
                  <c:v>53812</c:v>
                </c:pt>
                <c:pt idx="275">
                  <c:v>53843</c:v>
                </c:pt>
                <c:pt idx="276">
                  <c:v>53873</c:v>
                </c:pt>
                <c:pt idx="277">
                  <c:v>53904</c:v>
                </c:pt>
                <c:pt idx="278">
                  <c:v>53935</c:v>
                </c:pt>
                <c:pt idx="279">
                  <c:v>53965</c:v>
                </c:pt>
                <c:pt idx="280">
                  <c:v>53996</c:v>
                </c:pt>
                <c:pt idx="281">
                  <c:v>54026</c:v>
                </c:pt>
                <c:pt idx="282">
                  <c:v>54057</c:v>
                </c:pt>
                <c:pt idx="283">
                  <c:v>54088</c:v>
                </c:pt>
                <c:pt idx="284">
                  <c:v>54117</c:v>
                </c:pt>
                <c:pt idx="285">
                  <c:v>54148</c:v>
                </c:pt>
                <c:pt idx="286">
                  <c:v>54178</c:v>
                </c:pt>
                <c:pt idx="287">
                  <c:v>54209</c:v>
                </c:pt>
                <c:pt idx="288">
                  <c:v>54239</c:v>
                </c:pt>
                <c:pt idx="289">
                  <c:v>54270</c:v>
                </c:pt>
                <c:pt idx="290">
                  <c:v>54301</c:v>
                </c:pt>
                <c:pt idx="291">
                  <c:v>54331</c:v>
                </c:pt>
                <c:pt idx="292">
                  <c:v>54362</c:v>
                </c:pt>
                <c:pt idx="293">
                  <c:v>54392</c:v>
                </c:pt>
                <c:pt idx="294">
                  <c:v>54423</c:v>
                </c:pt>
                <c:pt idx="295">
                  <c:v>54454</c:v>
                </c:pt>
                <c:pt idx="296">
                  <c:v>54482</c:v>
                </c:pt>
                <c:pt idx="297">
                  <c:v>54513</c:v>
                </c:pt>
                <c:pt idx="298">
                  <c:v>54543</c:v>
                </c:pt>
                <c:pt idx="299">
                  <c:v>54574</c:v>
                </c:pt>
                <c:pt idx="300">
                  <c:v>54604</c:v>
                </c:pt>
                <c:pt idx="301">
                  <c:v>54635</c:v>
                </c:pt>
                <c:pt idx="302">
                  <c:v>54666</c:v>
                </c:pt>
                <c:pt idx="303">
                  <c:v>54696</c:v>
                </c:pt>
                <c:pt idx="304">
                  <c:v>54727</c:v>
                </c:pt>
                <c:pt idx="305">
                  <c:v>54757</c:v>
                </c:pt>
                <c:pt idx="306">
                  <c:v>54788</c:v>
                </c:pt>
                <c:pt idx="307">
                  <c:v>54819</c:v>
                </c:pt>
                <c:pt idx="308">
                  <c:v>54847</c:v>
                </c:pt>
                <c:pt idx="309">
                  <c:v>54878</c:v>
                </c:pt>
                <c:pt idx="310">
                  <c:v>54908</c:v>
                </c:pt>
                <c:pt idx="311">
                  <c:v>54939</c:v>
                </c:pt>
                <c:pt idx="312">
                  <c:v>54969</c:v>
                </c:pt>
                <c:pt idx="313">
                  <c:v>55000</c:v>
                </c:pt>
                <c:pt idx="314">
                  <c:v>55031</c:v>
                </c:pt>
                <c:pt idx="315">
                  <c:v>55061</c:v>
                </c:pt>
                <c:pt idx="316">
                  <c:v>55092</c:v>
                </c:pt>
                <c:pt idx="317">
                  <c:v>55122</c:v>
                </c:pt>
                <c:pt idx="318">
                  <c:v>55153</c:v>
                </c:pt>
                <c:pt idx="319">
                  <c:v>55184</c:v>
                </c:pt>
                <c:pt idx="320">
                  <c:v>55212</c:v>
                </c:pt>
                <c:pt idx="321">
                  <c:v>55243</c:v>
                </c:pt>
                <c:pt idx="322">
                  <c:v>55273</c:v>
                </c:pt>
                <c:pt idx="323">
                  <c:v>55304</c:v>
                </c:pt>
                <c:pt idx="324">
                  <c:v>55334</c:v>
                </c:pt>
                <c:pt idx="325">
                  <c:v>55365</c:v>
                </c:pt>
                <c:pt idx="326">
                  <c:v>55396</c:v>
                </c:pt>
                <c:pt idx="327">
                  <c:v>55426</c:v>
                </c:pt>
                <c:pt idx="328">
                  <c:v>55457</c:v>
                </c:pt>
                <c:pt idx="329">
                  <c:v>55487</c:v>
                </c:pt>
                <c:pt idx="330">
                  <c:v>55518</c:v>
                </c:pt>
                <c:pt idx="331">
                  <c:v>55549</c:v>
                </c:pt>
                <c:pt idx="332">
                  <c:v>55578</c:v>
                </c:pt>
                <c:pt idx="333">
                  <c:v>55609</c:v>
                </c:pt>
                <c:pt idx="334">
                  <c:v>55639</c:v>
                </c:pt>
                <c:pt idx="335">
                  <c:v>55670</c:v>
                </c:pt>
                <c:pt idx="336">
                  <c:v>55700</c:v>
                </c:pt>
                <c:pt idx="337">
                  <c:v>55731</c:v>
                </c:pt>
                <c:pt idx="338">
                  <c:v>55762</c:v>
                </c:pt>
                <c:pt idx="339">
                  <c:v>55792</c:v>
                </c:pt>
                <c:pt idx="340">
                  <c:v>55823</c:v>
                </c:pt>
                <c:pt idx="341">
                  <c:v>55853</c:v>
                </c:pt>
                <c:pt idx="342">
                  <c:v>55884</c:v>
                </c:pt>
                <c:pt idx="343">
                  <c:v>55915</c:v>
                </c:pt>
                <c:pt idx="344">
                  <c:v>55943</c:v>
                </c:pt>
                <c:pt idx="345">
                  <c:v>55974</c:v>
                </c:pt>
                <c:pt idx="346">
                  <c:v>56004</c:v>
                </c:pt>
                <c:pt idx="347">
                  <c:v>56035</c:v>
                </c:pt>
                <c:pt idx="348">
                  <c:v>56065</c:v>
                </c:pt>
                <c:pt idx="349">
                  <c:v>56096</c:v>
                </c:pt>
                <c:pt idx="350">
                  <c:v>56127</c:v>
                </c:pt>
                <c:pt idx="351">
                  <c:v>56157</c:v>
                </c:pt>
                <c:pt idx="352">
                  <c:v>56188</c:v>
                </c:pt>
                <c:pt idx="353">
                  <c:v>56218</c:v>
                </c:pt>
                <c:pt idx="354">
                  <c:v>56249</c:v>
                </c:pt>
                <c:pt idx="355">
                  <c:v>56280</c:v>
                </c:pt>
                <c:pt idx="356">
                  <c:v>56308</c:v>
                </c:pt>
                <c:pt idx="357">
                  <c:v>56339</c:v>
                </c:pt>
                <c:pt idx="358">
                  <c:v>56369</c:v>
                </c:pt>
                <c:pt idx="359">
                  <c:v>56400</c:v>
                </c:pt>
                <c:pt idx="360">
                  <c:v>56430</c:v>
                </c:pt>
                <c:pt idx="361">
                  <c:v>56461</c:v>
                </c:pt>
                <c:pt idx="362">
                  <c:v>56492</c:v>
                </c:pt>
                <c:pt idx="363">
                  <c:v>56522</c:v>
                </c:pt>
                <c:pt idx="364">
                  <c:v>56553</c:v>
                </c:pt>
                <c:pt idx="365">
                  <c:v>56583</c:v>
                </c:pt>
                <c:pt idx="366">
                  <c:v>56614</c:v>
                </c:pt>
                <c:pt idx="367">
                  <c:v>56645</c:v>
                </c:pt>
                <c:pt idx="368">
                  <c:v>56673</c:v>
                </c:pt>
                <c:pt idx="369">
                  <c:v>56704</c:v>
                </c:pt>
                <c:pt idx="370">
                  <c:v>56734</c:v>
                </c:pt>
                <c:pt idx="371">
                  <c:v>56765</c:v>
                </c:pt>
                <c:pt idx="372">
                  <c:v>56795</c:v>
                </c:pt>
                <c:pt idx="373">
                  <c:v>56826</c:v>
                </c:pt>
                <c:pt idx="374">
                  <c:v>56857</c:v>
                </c:pt>
                <c:pt idx="375">
                  <c:v>56887</c:v>
                </c:pt>
                <c:pt idx="376">
                  <c:v>56918</c:v>
                </c:pt>
                <c:pt idx="377">
                  <c:v>56948</c:v>
                </c:pt>
                <c:pt idx="378">
                  <c:v>56979</c:v>
                </c:pt>
                <c:pt idx="379">
                  <c:v>57010</c:v>
                </c:pt>
                <c:pt idx="380">
                  <c:v>57039</c:v>
                </c:pt>
                <c:pt idx="381">
                  <c:v>57070</c:v>
                </c:pt>
                <c:pt idx="382">
                  <c:v>57100</c:v>
                </c:pt>
                <c:pt idx="383">
                  <c:v>57131</c:v>
                </c:pt>
                <c:pt idx="384">
                  <c:v>57161</c:v>
                </c:pt>
                <c:pt idx="385">
                  <c:v>57192</c:v>
                </c:pt>
                <c:pt idx="386">
                  <c:v>57223</c:v>
                </c:pt>
                <c:pt idx="387">
                  <c:v>57253</c:v>
                </c:pt>
                <c:pt idx="388">
                  <c:v>57284</c:v>
                </c:pt>
                <c:pt idx="389">
                  <c:v>57314</c:v>
                </c:pt>
                <c:pt idx="390">
                  <c:v>57345</c:v>
                </c:pt>
                <c:pt idx="391">
                  <c:v>57376</c:v>
                </c:pt>
                <c:pt idx="392">
                  <c:v>57404</c:v>
                </c:pt>
                <c:pt idx="393">
                  <c:v>57435</c:v>
                </c:pt>
                <c:pt idx="394">
                  <c:v>57465</c:v>
                </c:pt>
                <c:pt idx="395">
                  <c:v>57496</c:v>
                </c:pt>
                <c:pt idx="396">
                  <c:v>57526</c:v>
                </c:pt>
                <c:pt idx="397">
                  <c:v>57557</c:v>
                </c:pt>
                <c:pt idx="398">
                  <c:v>57588</c:v>
                </c:pt>
                <c:pt idx="399">
                  <c:v>57618</c:v>
                </c:pt>
                <c:pt idx="400">
                  <c:v>57649</c:v>
                </c:pt>
                <c:pt idx="401">
                  <c:v>57679</c:v>
                </c:pt>
                <c:pt idx="402">
                  <c:v>57710</c:v>
                </c:pt>
                <c:pt idx="403">
                  <c:v>57741</c:v>
                </c:pt>
                <c:pt idx="404">
                  <c:v>57769</c:v>
                </c:pt>
                <c:pt idx="405">
                  <c:v>57800</c:v>
                </c:pt>
                <c:pt idx="406">
                  <c:v>57830</c:v>
                </c:pt>
                <c:pt idx="407">
                  <c:v>57861</c:v>
                </c:pt>
                <c:pt idx="408">
                  <c:v>57891</c:v>
                </c:pt>
                <c:pt idx="409">
                  <c:v>57922</c:v>
                </c:pt>
                <c:pt idx="410">
                  <c:v>57953</c:v>
                </c:pt>
                <c:pt idx="411">
                  <c:v>57983</c:v>
                </c:pt>
                <c:pt idx="412">
                  <c:v>58014</c:v>
                </c:pt>
                <c:pt idx="413">
                  <c:v>58044</c:v>
                </c:pt>
                <c:pt idx="414">
                  <c:v>58075</c:v>
                </c:pt>
                <c:pt idx="415">
                  <c:v>58106</c:v>
                </c:pt>
                <c:pt idx="416">
                  <c:v>58134</c:v>
                </c:pt>
                <c:pt idx="417">
                  <c:v>58165</c:v>
                </c:pt>
                <c:pt idx="418">
                  <c:v>58195</c:v>
                </c:pt>
                <c:pt idx="419">
                  <c:v>58226</c:v>
                </c:pt>
                <c:pt idx="420">
                  <c:v>58256</c:v>
                </c:pt>
                <c:pt idx="421">
                  <c:v>58287</c:v>
                </c:pt>
                <c:pt idx="422">
                  <c:v>58318</c:v>
                </c:pt>
                <c:pt idx="423">
                  <c:v>58348</c:v>
                </c:pt>
                <c:pt idx="424">
                  <c:v>58379</c:v>
                </c:pt>
                <c:pt idx="425">
                  <c:v>58409</c:v>
                </c:pt>
                <c:pt idx="426">
                  <c:v>58440</c:v>
                </c:pt>
                <c:pt idx="427">
                  <c:v>58471</c:v>
                </c:pt>
                <c:pt idx="428">
                  <c:v>58500</c:v>
                </c:pt>
                <c:pt idx="429">
                  <c:v>58531</c:v>
                </c:pt>
                <c:pt idx="430">
                  <c:v>58561</c:v>
                </c:pt>
                <c:pt idx="431">
                  <c:v>58592</c:v>
                </c:pt>
                <c:pt idx="432">
                  <c:v>58622</c:v>
                </c:pt>
                <c:pt idx="433">
                  <c:v>58653</c:v>
                </c:pt>
                <c:pt idx="434">
                  <c:v>58684</c:v>
                </c:pt>
                <c:pt idx="435">
                  <c:v>58714</c:v>
                </c:pt>
                <c:pt idx="436">
                  <c:v>58745</c:v>
                </c:pt>
                <c:pt idx="437">
                  <c:v>58775</c:v>
                </c:pt>
                <c:pt idx="438">
                  <c:v>58806</c:v>
                </c:pt>
                <c:pt idx="439">
                  <c:v>58837</c:v>
                </c:pt>
                <c:pt idx="440">
                  <c:v>58865</c:v>
                </c:pt>
                <c:pt idx="441">
                  <c:v>58896</c:v>
                </c:pt>
                <c:pt idx="442">
                  <c:v>58926</c:v>
                </c:pt>
                <c:pt idx="443">
                  <c:v>58957</c:v>
                </c:pt>
                <c:pt idx="444">
                  <c:v>58987</c:v>
                </c:pt>
                <c:pt idx="445">
                  <c:v>59018</c:v>
                </c:pt>
                <c:pt idx="446">
                  <c:v>59049</c:v>
                </c:pt>
                <c:pt idx="447">
                  <c:v>59079</c:v>
                </c:pt>
                <c:pt idx="448">
                  <c:v>59110</c:v>
                </c:pt>
                <c:pt idx="449">
                  <c:v>59140</c:v>
                </c:pt>
                <c:pt idx="450">
                  <c:v>59171</c:v>
                </c:pt>
                <c:pt idx="451">
                  <c:v>59202</c:v>
                </c:pt>
                <c:pt idx="452">
                  <c:v>59230</c:v>
                </c:pt>
                <c:pt idx="453">
                  <c:v>59261</c:v>
                </c:pt>
                <c:pt idx="454">
                  <c:v>59291</c:v>
                </c:pt>
                <c:pt idx="455">
                  <c:v>59322</c:v>
                </c:pt>
                <c:pt idx="456">
                  <c:v>59352</c:v>
                </c:pt>
                <c:pt idx="457">
                  <c:v>59383</c:v>
                </c:pt>
                <c:pt idx="458">
                  <c:v>59414</c:v>
                </c:pt>
                <c:pt idx="459">
                  <c:v>59444</c:v>
                </c:pt>
                <c:pt idx="460">
                  <c:v>59475</c:v>
                </c:pt>
                <c:pt idx="461">
                  <c:v>59505</c:v>
                </c:pt>
                <c:pt idx="462">
                  <c:v>59536</c:v>
                </c:pt>
                <c:pt idx="463">
                  <c:v>59567</c:v>
                </c:pt>
                <c:pt idx="464">
                  <c:v>59595</c:v>
                </c:pt>
                <c:pt idx="465">
                  <c:v>59626</c:v>
                </c:pt>
                <c:pt idx="466">
                  <c:v>59656</c:v>
                </c:pt>
                <c:pt idx="467">
                  <c:v>59687</c:v>
                </c:pt>
                <c:pt idx="468">
                  <c:v>59717</c:v>
                </c:pt>
                <c:pt idx="469">
                  <c:v>59748</c:v>
                </c:pt>
                <c:pt idx="470">
                  <c:v>59779</c:v>
                </c:pt>
                <c:pt idx="471">
                  <c:v>59809</c:v>
                </c:pt>
                <c:pt idx="472">
                  <c:v>59840</c:v>
                </c:pt>
                <c:pt idx="473">
                  <c:v>59870</c:v>
                </c:pt>
                <c:pt idx="474">
                  <c:v>59901</c:v>
                </c:pt>
                <c:pt idx="475">
                  <c:v>59932</c:v>
                </c:pt>
                <c:pt idx="476">
                  <c:v>59961</c:v>
                </c:pt>
                <c:pt idx="477">
                  <c:v>59992</c:v>
                </c:pt>
                <c:pt idx="478">
                  <c:v>60022</c:v>
                </c:pt>
                <c:pt idx="479">
                  <c:v>60053</c:v>
                </c:pt>
                <c:pt idx="480">
                  <c:v>60083</c:v>
                </c:pt>
                <c:pt idx="481">
                  <c:v>60114</c:v>
                </c:pt>
                <c:pt idx="482">
                  <c:v>60145</c:v>
                </c:pt>
                <c:pt idx="483">
                  <c:v>60175</c:v>
                </c:pt>
                <c:pt idx="484">
                  <c:v>60206</c:v>
                </c:pt>
                <c:pt idx="485">
                  <c:v>60236</c:v>
                </c:pt>
                <c:pt idx="486">
                  <c:v>60267</c:v>
                </c:pt>
                <c:pt idx="487">
                  <c:v>60298</c:v>
                </c:pt>
                <c:pt idx="488">
                  <c:v>60326</c:v>
                </c:pt>
                <c:pt idx="489">
                  <c:v>60357</c:v>
                </c:pt>
                <c:pt idx="490">
                  <c:v>60387</c:v>
                </c:pt>
                <c:pt idx="491">
                  <c:v>60418</c:v>
                </c:pt>
                <c:pt idx="492">
                  <c:v>60448</c:v>
                </c:pt>
                <c:pt idx="493">
                  <c:v>60479</c:v>
                </c:pt>
                <c:pt idx="494">
                  <c:v>60510</c:v>
                </c:pt>
                <c:pt idx="495">
                  <c:v>60540</c:v>
                </c:pt>
                <c:pt idx="496">
                  <c:v>60571</c:v>
                </c:pt>
                <c:pt idx="497">
                  <c:v>60601</c:v>
                </c:pt>
                <c:pt idx="498">
                  <c:v>60632</c:v>
                </c:pt>
                <c:pt idx="499">
                  <c:v>60663</c:v>
                </c:pt>
                <c:pt idx="500">
                  <c:v>60691</c:v>
                </c:pt>
                <c:pt idx="501">
                  <c:v>60722</c:v>
                </c:pt>
                <c:pt idx="502">
                  <c:v>60752</c:v>
                </c:pt>
                <c:pt idx="503">
                  <c:v>60783</c:v>
                </c:pt>
                <c:pt idx="504">
                  <c:v>60813</c:v>
                </c:pt>
                <c:pt idx="505">
                  <c:v>60844</c:v>
                </c:pt>
                <c:pt idx="506">
                  <c:v>60875</c:v>
                </c:pt>
                <c:pt idx="507">
                  <c:v>60905</c:v>
                </c:pt>
                <c:pt idx="508">
                  <c:v>60936</c:v>
                </c:pt>
                <c:pt idx="509">
                  <c:v>60966</c:v>
                </c:pt>
                <c:pt idx="510">
                  <c:v>60997</c:v>
                </c:pt>
                <c:pt idx="511">
                  <c:v>61028</c:v>
                </c:pt>
                <c:pt idx="512">
                  <c:v>61056</c:v>
                </c:pt>
                <c:pt idx="513">
                  <c:v>61087</c:v>
                </c:pt>
                <c:pt idx="514">
                  <c:v>61117</c:v>
                </c:pt>
                <c:pt idx="515">
                  <c:v>61148</c:v>
                </c:pt>
                <c:pt idx="516">
                  <c:v>61178</c:v>
                </c:pt>
                <c:pt idx="517">
                  <c:v>61209</c:v>
                </c:pt>
                <c:pt idx="518">
                  <c:v>61240</c:v>
                </c:pt>
                <c:pt idx="519">
                  <c:v>61270</c:v>
                </c:pt>
                <c:pt idx="520">
                  <c:v>61301</c:v>
                </c:pt>
                <c:pt idx="521">
                  <c:v>61331</c:v>
                </c:pt>
                <c:pt idx="522">
                  <c:v>61362</c:v>
                </c:pt>
                <c:pt idx="523">
                  <c:v>61393</c:v>
                </c:pt>
                <c:pt idx="524">
                  <c:v>61422</c:v>
                </c:pt>
                <c:pt idx="525">
                  <c:v>61453</c:v>
                </c:pt>
                <c:pt idx="526">
                  <c:v>61483</c:v>
                </c:pt>
                <c:pt idx="527">
                  <c:v>61514</c:v>
                </c:pt>
                <c:pt idx="528">
                  <c:v>61544</c:v>
                </c:pt>
                <c:pt idx="529">
                  <c:v>61575</c:v>
                </c:pt>
                <c:pt idx="530">
                  <c:v>61606</c:v>
                </c:pt>
                <c:pt idx="531">
                  <c:v>61636</c:v>
                </c:pt>
                <c:pt idx="532">
                  <c:v>61667</c:v>
                </c:pt>
                <c:pt idx="533">
                  <c:v>61697</c:v>
                </c:pt>
                <c:pt idx="534">
                  <c:v>61728</c:v>
                </c:pt>
                <c:pt idx="535">
                  <c:v>61759</c:v>
                </c:pt>
                <c:pt idx="536">
                  <c:v>61787</c:v>
                </c:pt>
                <c:pt idx="537">
                  <c:v>61818</c:v>
                </c:pt>
                <c:pt idx="538">
                  <c:v>61848</c:v>
                </c:pt>
                <c:pt idx="539">
                  <c:v>61879</c:v>
                </c:pt>
                <c:pt idx="540">
                  <c:v>61909</c:v>
                </c:pt>
                <c:pt idx="541">
                  <c:v>61940</c:v>
                </c:pt>
                <c:pt idx="542">
                  <c:v>61971</c:v>
                </c:pt>
                <c:pt idx="543">
                  <c:v>62001</c:v>
                </c:pt>
                <c:pt idx="544">
                  <c:v>62032</c:v>
                </c:pt>
                <c:pt idx="545">
                  <c:v>62062</c:v>
                </c:pt>
                <c:pt idx="546">
                  <c:v>62093</c:v>
                </c:pt>
                <c:pt idx="547">
                  <c:v>62124</c:v>
                </c:pt>
                <c:pt idx="548">
                  <c:v>62152</c:v>
                </c:pt>
                <c:pt idx="549">
                  <c:v>62183</c:v>
                </c:pt>
                <c:pt idx="550">
                  <c:v>62213</c:v>
                </c:pt>
                <c:pt idx="551">
                  <c:v>62244</c:v>
                </c:pt>
                <c:pt idx="552">
                  <c:v>62274</c:v>
                </c:pt>
                <c:pt idx="553">
                  <c:v>62305</c:v>
                </c:pt>
                <c:pt idx="554">
                  <c:v>62336</c:v>
                </c:pt>
                <c:pt idx="555">
                  <c:v>62366</c:v>
                </c:pt>
                <c:pt idx="556">
                  <c:v>62397</c:v>
                </c:pt>
                <c:pt idx="557">
                  <c:v>62427</c:v>
                </c:pt>
                <c:pt idx="558">
                  <c:v>62458</c:v>
                </c:pt>
                <c:pt idx="559">
                  <c:v>62489</c:v>
                </c:pt>
                <c:pt idx="560">
                  <c:v>62517</c:v>
                </c:pt>
                <c:pt idx="561">
                  <c:v>62548</c:v>
                </c:pt>
                <c:pt idx="562">
                  <c:v>62578</c:v>
                </c:pt>
                <c:pt idx="563">
                  <c:v>62609</c:v>
                </c:pt>
                <c:pt idx="564">
                  <c:v>62639</c:v>
                </c:pt>
                <c:pt idx="565">
                  <c:v>62670</c:v>
                </c:pt>
                <c:pt idx="566">
                  <c:v>62701</c:v>
                </c:pt>
                <c:pt idx="567">
                  <c:v>62731</c:v>
                </c:pt>
                <c:pt idx="568">
                  <c:v>62762</c:v>
                </c:pt>
                <c:pt idx="569">
                  <c:v>62792</c:v>
                </c:pt>
                <c:pt idx="570">
                  <c:v>62823</c:v>
                </c:pt>
                <c:pt idx="571">
                  <c:v>62854</c:v>
                </c:pt>
                <c:pt idx="572">
                  <c:v>62883</c:v>
                </c:pt>
                <c:pt idx="573">
                  <c:v>62914</c:v>
                </c:pt>
                <c:pt idx="574">
                  <c:v>62944</c:v>
                </c:pt>
                <c:pt idx="575">
                  <c:v>62975</c:v>
                </c:pt>
                <c:pt idx="576">
                  <c:v>63005</c:v>
                </c:pt>
                <c:pt idx="577">
                  <c:v>63036</c:v>
                </c:pt>
                <c:pt idx="578">
                  <c:v>63067</c:v>
                </c:pt>
                <c:pt idx="579">
                  <c:v>63097</c:v>
                </c:pt>
                <c:pt idx="580">
                  <c:v>63128</c:v>
                </c:pt>
                <c:pt idx="581">
                  <c:v>63158</c:v>
                </c:pt>
                <c:pt idx="582">
                  <c:v>63189</c:v>
                </c:pt>
                <c:pt idx="583">
                  <c:v>63220</c:v>
                </c:pt>
                <c:pt idx="584">
                  <c:v>63248</c:v>
                </c:pt>
                <c:pt idx="585">
                  <c:v>63279</c:v>
                </c:pt>
                <c:pt idx="586">
                  <c:v>63309</c:v>
                </c:pt>
                <c:pt idx="587">
                  <c:v>63340</c:v>
                </c:pt>
                <c:pt idx="588">
                  <c:v>63370</c:v>
                </c:pt>
                <c:pt idx="589">
                  <c:v>63401</c:v>
                </c:pt>
                <c:pt idx="590">
                  <c:v>63432</c:v>
                </c:pt>
                <c:pt idx="591">
                  <c:v>63462</c:v>
                </c:pt>
                <c:pt idx="592">
                  <c:v>63493</c:v>
                </c:pt>
                <c:pt idx="593">
                  <c:v>63523</c:v>
                </c:pt>
                <c:pt idx="594">
                  <c:v>63554</c:v>
                </c:pt>
                <c:pt idx="595">
                  <c:v>63585</c:v>
                </c:pt>
                <c:pt idx="596">
                  <c:v>63613</c:v>
                </c:pt>
                <c:pt idx="597">
                  <c:v>63644</c:v>
                </c:pt>
                <c:pt idx="598">
                  <c:v>63674</c:v>
                </c:pt>
                <c:pt idx="599">
                  <c:v>63705</c:v>
                </c:pt>
                <c:pt idx="600">
                  <c:v>63735</c:v>
                </c:pt>
                <c:pt idx="601">
                  <c:v>63766</c:v>
                </c:pt>
                <c:pt idx="602">
                  <c:v>63797</c:v>
                </c:pt>
                <c:pt idx="603">
                  <c:v>63827</c:v>
                </c:pt>
                <c:pt idx="604">
                  <c:v>63858</c:v>
                </c:pt>
                <c:pt idx="605">
                  <c:v>63888</c:v>
                </c:pt>
                <c:pt idx="606">
                  <c:v>63919</c:v>
                </c:pt>
                <c:pt idx="607">
                  <c:v>63950</c:v>
                </c:pt>
                <c:pt idx="608">
                  <c:v>63978</c:v>
                </c:pt>
                <c:pt idx="609">
                  <c:v>64009</c:v>
                </c:pt>
                <c:pt idx="610">
                  <c:v>64039</c:v>
                </c:pt>
                <c:pt idx="611">
                  <c:v>64070</c:v>
                </c:pt>
                <c:pt idx="612">
                  <c:v>64100</c:v>
                </c:pt>
                <c:pt idx="613">
                  <c:v>64131</c:v>
                </c:pt>
                <c:pt idx="614">
                  <c:v>64162</c:v>
                </c:pt>
                <c:pt idx="615">
                  <c:v>64192</c:v>
                </c:pt>
                <c:pt idx="616">
                  <c:v>64223</c:v>
                </c:pt>
                <c:pt idx="617">
                  <c:v>64253</c:v>
                </c:pt>
                <c:pt idx="618">
                  <c:v>64284</c:v>
                </c:pt>
                <c:pt idx="619">
                  <c:v>64315</c:v>
                </c:pt>
                <c:pt idx="620">
                  <c:v>64344</c:v>
                </c:pt>
                <c:pt idx="621">
                  <c:v>64375</c:v>
                </c:pt>
                <c:pt idx="622">
                  <c:v>64405</c:v>
                </c:pt>
                <c:pt idx="623">
                  <c:v>64436</c:v>
                </c:pt>
                <c:pt idx="624">
                  <c:v>64466</c:v>
                </c:pt>
                <c:pt idx="625">
                  <c:v>64497</c:v>
                </c:pt>
                <c:pt idx="626">
                  <c:v>64528</c:v>
                </c:pt>
                <c:pt idx="627">
                  <c:v>64558</c:v>
                </c:pt>
                <c:pt idx="628">
                  <c:v>64589</c:v>
                </c:pt>
                <c:pt idx="629">
                  <c:v>64619</c:v>
                </c:pt>
                <c:pt idx="630">
                  <c:v>64650</c:v>
                </c:pt>
                <c:pt idx="631">
                  <c:v>64681</c:v>
                </c:pt>
                <c:pt idx="632">
                  <c:v>64709</c:v>
                </c:pt>
                <c:pt idx="633">
                  <c:v>64740</c:v>
                </c:pt>
                <c:pt idx="634">
                  <c:v>64770</c:v>
                </c:pt>
                <c:pt idx="635">
                  <c:v>64801</c:v>
                </c:pt>
                <c:pt idx="636">
                  <c:v>64831</c:v>
                </c:pt>
                <c:pt idx="637">
                  <c:v>64862</c:v>
                </c:pt>
                <c:pt idx="638">
                  <c:v>64893</c:v>
                </c:pt>
                <c:pt idx="639">
                  <c:v>64923</c:v>
                </c:pt>
                <c:pt idx="640">
                  <c:v>64954</c:v>
                </c:pt>
                <c:pt idx="641">
                  <c:v>64984</c:v>
                </c:pt>
                <c:pt idx="642">
                  <c:v>65015</c:v>
                </c:pt>
                <c:pt idx="643">
                  <c:v>65046</c:v>
                </c:pt>
                <c:pt idx="644">
                  <c:v>65074</c:v>
                </c:pt>
                <c:pt idx="645">
                  <c:v>65105</c:v>
                </c:pt>
                <c:pt idx="646">
                  <c:v>65135</c:v>
                </c:pt>
                <c:pt idx="647">
                  <c:v>65166</c:v>
                </c:pt>
                <c:pt idx="648">
                  <c:v>65196</c:v>
                </c:pt>
                <c:pt idx="649">
                  <c:v>65227</c:v>
                </c:pt>
                <c:pt idx="650">
                  <c:v>65258</c:v>
                </c:pt>
                <c:pt idx="651">
                  <c:v>65288</c:v>
                </c:pt>
                <c:pt idx="652">
                  <c:v>65319</c:v>
                </c:pt>
                <c:pt idx="653">
                  <c:v>65349</c:v>
                </c:pt>
                <c:pt idx="654">
                  <c:v>65380</c:v>
                </c:pt>
                <c:pt idx="655">
                  <c:v>65411</c:v>
                </c:pt>
                <c:pt idx="656">
                  <c:v>65439</c:v>
                </c:pt>
                <c:pt idx="657">
                  <c:v>65470</c:v>
                </c:pt>
                <c:pt idx="658">
                  <c:v>65500</c:v>
                </c:pt>
                <c:pt idx="659">
                  <c:v>65531</c:v>
                </c:pt>
                <c:pt idx="660">
                  <c:v>65561</c:v>
                </c:pt>
                <c:pt idx="661">
                  <c:v>65592</c:v>
                </c:pt>
                <c:pt idx="662">
                  <c:v>65623</c:v>
                </c:pt>
                <c:pt idx="663">
                  <c:v>65653</c:v>
                </c:pt>
                <c:pt idx="664">
                  <c:v>65684</c:v>
                </c:pt>
                <c:pt idx="665">
                  <c:v>65714</c:v>
                </c:pt>
                <c:pt idx="666">
                  <c:v>65745</c:v>
                </c:pt>
                <c:pt idx="667">
                  <c:v>65776</c:v>
                </c:pt>
                <c:pt idx="668">
                  <c:v>65805</c:v>
                </c:pt>
                <c:pt idx="669">
                  <c:v>65836</c:v>
                </c:pt>
                <c:pt idx="670">
                  <c:v>65866</c:v>
                </c:pt>
                <c:pt idx="671">
                  <c:v>65897</c:v>
                </c:pt>
                <c:pt idx="672">
                  <c:v>65927</c:v>
                </c:pt>
                <c:pt idx="673">
                  <c:v>65958</c:v>
                </c:pt>
                <c:pt idx="674">
                  <c:v>65989</c:v>
                </c:pt>
                <c:pt idx="675">
                  <c:v>66019</c:v>
                </c:pt>
                <c:pt idx="676">
                  <c:v>66050</c:v>
                </c:pt>
                <c:pt idx="677">
                  <c:v>66080</c:v>
                </c:pt>
                <c:pt idx="678">
                  <c:v>66111</c:v>
                </c:pt>
                <c:pt idx="679">
                  <c:v>66142</c:v>
                </c:pt>
                <c:pt idx="680">
                  <c:v>66170</c:v>
                </c:pt>
                <c:pt idx="681">
                  <c:v>66201</c:v>
                </c:pt>
                <c:pt idx="682">
                  <c:v>66231</c:v>
                </c:pt>
                <c:pt idx="683">
                  <c:v>66262</c:v>
                </c:pt>
                <c:pt idx="684">
                  <c:v>66292</c:v>
                </c:pt>
                <c:pt idx="685">
                  <c:v>66323</c:v>
                </c:pt>
                <c:pt idx="686">
                  <c:v>66354</c:v>
                </c:pt>
                <c:pt idx="687">
                  <c:v>66384</c:v>
                </c:pt>
                <c:pt idx="688">
                  <c:v>66415</c:v>
                </c:pt>
                <c:pt idx="689">
                  <c:v>66445</c:v>
                </c:pt>
                <c:pt idx="690">
                  <c:v>66476</c:v>
                </c:pt>
                <c:pt idx="691">
                  <c:v>66507</c:v>
                </c:pt>
                <c:pt idx="692">
                  <c:v>66535</c:v>
                </c:pt>
                <c:pt idx="693">
                  <c:v>66566</c:v>
                </c:pt>
                <c:pt idx="694">
                  <c:v>66596</c:v>
                </c:pt>
                <c:pt idx="695">
                  <c:v>66627</c:v>
                </c:pt>
                <c:pt idx="696">
                  <c:v>66657</c:v>
                </c:pt>
                <c:pt idx="697">
                  <c:v>66688</c:v>
                </c:pt>
                <c:pt idx="698">
                  <c:v>66719</c:v>
                </c:pt>
                <c:pt idx="699">
                  <c:v>66749</c:v>
                </c:pt>
                <c:pt idx="700">
                  <c:v>66780</c:v>
                </c:pt>
                <c:pt idx="701">
                  <c:v>66810</c:v>
                </c:pt>
                <c:pt idx="702">
                  <c:v>66841</c:v>
                </c:pt>
                <c:pt idx="703">
                  <c:v>66872</c:v>
                </c:pt>
                <c:pt idx="704">
                  <c:v>66900</c:v>
                </c:pt>
                <c:pt idx="705">
                  <c:v>66931</c:v>
                </c:pt>
                <c:pt idx="706">
                  <c:v>66961</c:v>
                </c:pt>
                <c:pt idx="707">
                  <c:v>66992</c:v>
                </c:pt>
                <c:pt idx="708">
                  <c:v>67022</c:v>
                </c:pt>
                <c:pt idx="709">
                  <c:v>67053</c:v>
                </c:pt>
                <c:pt idx="710">
                  <c:v>67084</c:v>
                </c:pt>
                <c:pt idx="711">
                  <c:v>67114</c:v>
                </c:pt>
                <c:pt idx="712">
                  <c:v>67145</c:v>
                </c:pt>
                <c:pt idx="713">
                  <c:v>67175</c:v>
                </c:pt>
                <c:pt idx="714">
                  <c:v>67206</c:v>
                </c:pt>
                <c:pt idx="715">
                  <c:v>67237</c:v>
                </c:pt>
                <c:pt idx="716">
                  <c:v>67266</c:v>
                </c:pt>
                <c:pt idx="717">
                  <c:v>67297</c:v>
                </c:pt>
                <c:pt idx="718">
                  <c:v>67327</c:v>
                </c:pt>
                <c:pt idx="719">
                  <c:v>67358</c:v>
                </c:pt>
                <c:pt idx="720">
                  <c:v>67388</c:v>
                </c:pt>
                <c:pt idx="721">
                  <c:v>67419</c:v>
                </c:pt>
                <c:pt idx="722">
                  <c:v>67450</c:v>
                </c:pt>
                <c:pt idx="723">
                  <c:v>67480</c:v>
                </c:pt>
                <c:pt idx="724">
                  <c:v>67511</c:v>
                </c:pt>
                <c:pt idx="725">
                  <c:v>67541</c:v>
                </c:pt>
                <c:pt idx="726">
                  <c:v>67572</c:v>
                </c:pt>
                <c:pt idx="727">
                  <c:v>67603</c:v>
                </c:pt>
                <c:pt idx="728">
                  <c:v>67631</c:v>
                </c:pt>
                <c:pt idx="729">
                  <c:v>67662</c:v>
                </c:pt>
                <c:pt idx="730">
                  <c:v>67692</c:v>
                </c:pt>
                <c:pt idx="731">
                  <c:v>67723</c:v>
                </c:pt>
                <c:pt idx="732">
                  <c:v>67753</c:v>
                </c:pt>
                <c:pt idx="733">
                  <c:v>67784</c:v>
                </c:pt>
                <c:pt idx="734">
                  <c:v>67815</c:v>
                </c:pt>
                <c:pt idx="735">
                  <c:v>67845</c:v>
                </c:pt>
                <c:pt idx="736">
                  <c:v>67876</c:v>
                </c:pt>
                <c:pt idx="737">
                  <c:v>67906</c:v>
                </c:pt>
                <c:pt idx="738">
                  <c:v>67937</c:v>
                </c:pt>
                <c:pt idx="739">
                  <c:v>67968</c:v>
                </c:pt>
                <c:pt idx="740">
                  <c:v>67996</c:v>
                </c:pt>
                <c:pt idx="741">
                  <c:v>68027</c:v>
                </c:pt>
                <c:pt idx="742">
                  <c:v>68057</c:v>
                </c:pt>
                <c:pt idx="743">
                  <c:v>68088</c:v>
                </c:pt>
                <c:pt idx="744">
                  <c:v>68118</c:v>
                </c:pt>
                <c:pt idx="745">
                  <c:v>68149</c:v>
                </c:pt>
                <c:pt idx="746">
                  <c:v>68180</c:v>
                </c:pt>
                <c:pt idx="747">
                  <c:v>68210</c:v>
                </c:pt>
                <c:pt idx="748">
                  <c:v>68241</c:v>
                </c:pt>
                <c:pt idx="749">
                  <c:v>68271</c:v>
                </c:pt>
                <c:pt idx="750">
                  <c:v>68302</c:v>
                </c:pt>
                <c:pt idx="751">
                  <c:v>68333</c:v>
                </c:pt>
                <c:pt idx="752">
                  <c:v>68361</c:v>
                </c:pt>
                <c:pt idx="753">
                  <c:v>68392</c:v>
                </c:pt>
                <c:pt idx="754">
                  <c:v>68422</c:v>
                </c:pt>
                <c:pt idx="755">
                  <c:v>68453</c:v>
                </c:pt>
                <c:pt idx="756">
                  <c:v>68483</c:v>
                </c:pt>
                <c:pt idx="757">
                  <c:v>68514</c:v>
                </c:pt>
                <c:pt idx="758">
                  <c:v>68545</c:v>
                </c:pt>
                <c:pt idx="759">
                  <c:v>68575</c:v>
                </c:pt>
                <c:pt idx="760">
                  <c:v>68606</c:v>
                </c:pt>
                <c:pt idx="761">
                  <c:v>68636</c:v>
                </c:pt>
                <c:pt idx="762">
                  <c:v>68667</c:v>
                </c:pt>
                <c:pt idx="763">
                  <c:v>68698</c:v>
                </c:pt>
                <c:pt idx="764">
                  <c:v>68727</c:v>
                </c:pt>
                <c:pt idx="765">
                  <c:v>68758</c:v>
                </c:pt>
                <c:pt idx="766">
                  <c:v>68788</c:v>
                </c:pt>
                <c:pt idx="767">
                  <c:v>68819</c:v>
                </c:pt>
                <c:pt idx="768">
                  <c:v>68849</c:v>
                </c:pt>
                <c:pt idx="769">
                  <c:v>68880</c:v>
                </c:pt>
                <c:pt idx="770">
                  <c:v>68911</c:v>
                </c:pt>
                <c:pt idx="771">
                  <c:v>68941</c:v>
                </c:pt>
                <c:pt idx="772">
                  <c:v>68972</c:v>
                </c:pt>
                <c:pt idx="773">
                  <c:v>69002</c:v>
                </c:pt>
                <c:pt idx="774">
                  <c:v>69033</c:v>
                </c:pt>
                <c:pt idx="775">
                  <c:v>69064</c:v>
                </c:pt>
                <c:pt idx="776">
                  <c:v>69092</c:v>
                </c:pt>
                <c:pt idx="777">
                  <c:v>69123</c:v>
                </c:pt>
                <c:pt idx="778">
                  <c:v>69153</c:v>
                </c:pt>
                <c:pt idx="779">
                  <c:v>69184</c:v>
                </c:pt>
                <c:pt idx="780">
                  <c:v>69214</c:v>
                </c:pt>
                <c:pt idx="781">
                  <c:v>69245</c:v>
                </c:pt>
                <c:pt idx="782">
                  <c:v>69276</c:v>
                </c:pt>
                <c:pt idx="783">
                  <c:v>69306</c:v>
                </c:pt>
                <c:pt idx="784">
                  <c:v>69337</c:v>
                </c:pt>
                <c:pt idx="785">
                  <c:v>69367</c:v>
                </c:pt>
                <c:pt idx="786">
                  <c:v>69398</c:v>
                </c:pt>
                <c:pt idx="787">
                  <c:v>69429</c:v>
                </c:pt>
                <c:pt idx="788">
                  <c:v>69457</c:v>
                </c:pt>
                <c:pt idx="789">
                  <c:v>69488</c:v>
                </c:pt>
                <c:pt idx="790">
                  <c:v>69518</c:v>
                </c:pt>
                <c:pt idx="791">
                  <c:v>69549</c:v>
                </c:pt>
                <c:pt idx="792">
                  <c:v>69579</c:v>
                </c:pt>
                <c:pt idx="793">
                  <c:v>69610</c:v>
                </c:pt>
                <c:pt idx="794">
                  <c:v>69641</c:v>
                </c:pt>
                <c:pt idx="795">
                  <c:v>69671</c:v>
                </c:pt>
                <c:pt idx="796">
                  <c:v>69702</c:v>
                </c:pt>
                <c:pt idx="797">
                  <c:v>69732</c:v>
                </c:pt>
                <c:pt idx="798">
                  <c:v>69763</c:v>
                </c:pt>
                <c:pt idx="799">
                  <c:v>69794</c:v>
                </c:pt>
                <c:pt idx="800">
                  <c:v>69822</c:v>
                </c:pt>
                <c:pt idx="801">
                  <c:v>69853</c:v>
                </c:pt>
                <c:pt idx="802">
                  <c:v>69883</c:v>
                </c:pt>
                <c:pt idx="803">
                  <c:v>69914</c:v>
                </c:pt>
                <c:pt idx="804">
                  <c:v>69944</c:v>
                </c:pt>
                <c:pt idx="805">
                  <c:v>69975</c:v>
                </c:pt>
                <c:pt idx="806">
                  <c:v>70006</c:v>
                </c:pt>
                <c:pt idx="807">
                  <c:v>70036</c:v>
                </c:pt>
                <c:pt idx="808">
                  <c:v>70067</c:v>
                </c:pt>
                <c:pt idx="809">
                  <c:v>70097</c:v>
                </c:pt>
                <c:pt idx="810">
                  <c:v>70128</c:v>
                </c:pt>
                <c:pt idx="811">
                  <c:v>70159</c:v>
                </c:pt>
                <c:pt idx="812">
                  <c:v>70188</c:v>
                </c:pt>
                <c:pt idx="813">
                  <c:v>70219</c:v>
                </c:pt>
                <c:pt idx="814">
                  <c:v>70249</c:v>
                </c:pt>
                <c:pt idx="815">
                  <c:v>70280</c:v>
                </c:pt>
                <c:pt idx="816">
                  <c:v>70310</c:v>
                </c:pt>
                <c:pt idx="817">
                  <c:v>70341</c:v>
                </c:pt>
                <c:pt idx="818">
                  <c:v>70372</c:v>
                </c:pt>
                <c:pt idx="819">
                  <c:v>70402</c:v>
                </c:pt>
                <c:pt idx="820">
                  <c:v>70433</c:v>
                </c:pt>
                <c:pt idx="821">
                  <c:v>70463</c:v>
                </c:pt>
                <c:pt idx="822">
                  <c:v>70494</c:v>
                </c:pt>
                <c:pt idx="823">
                  <c:v>70525</c:v>
                </c:pt>
                <c:pt idx="824">
                  <c:v>70553</c:v>
                </c:pt>
                <c:pt idx="825">
                  <c:v>70584</c:v>
                </c:pt>
                <c:pt idx="826">
                  <c:v>70614</c:v>
                </c:pt>
                <c:pt idx="827">
                  <c:v>70645</c:v>
                </c:pt>
                <c:pt idx="828">
                  <c:v>70675</c:v>
                </c:pt>
                <c:pt idx="829">
                  <c:v>70706</c:v>
                </c:pt>
                <c:pt idx="830">
                  <c:v>70737</c:v>
                </c:pt>
                <c:pt idx="831">
                  <c:v>70767</c:v>
                </c:pt>
                <c:pt idx="832">
                  <c:v>70798</c:v>
                </c:pt>
                <c:pt idx="833">
                  <c:v>70828</c:v>
                </c:pt>
                <c:pt idx="834">
                  <c:v>70859</c:v>
                </c:pt>
                <c:pt idx="835">
                  <c:v>70890</c:v>
                </c:pt>
                <c:pt idx="836">
                  <c:v>70918</c:v>
                </c:pt>
                <c:pt idx="837">
                  <c:v>70949</c:v>
                </c:pt>
                <c:pt idx="838">
                  <c:v>70979</c:v>
                </c:pt>
                <c:pt idx="839">
                  <c:v>71010</c:v>
                </c:pt>
                <c:pt idx="840">
                  <c:v>71040</c:v>
                </c:pt>
                <c:pt idx="841">
                  <c:v>71071</c:v>
                </c:pt>
                <c:pt idx="842">
                  <c:v>71102</c:v>
                </c:pt>
                <c:pt idx="843">
                  <c:v>71132</c:v>
                </c:pt>
                <c:pt idx="844">
                  <c:v>71163</c:v>
                </c:pt>
                <c:pt idx="845">
                  <c:v>71193</c:v>
                </c:pt>
                <c:pt idx="846">
                  <c:v>71224</c:v>
                </c:pt>
                <c:pt idx="847">
                  <c:v>71255</c:v>
                </c:pt>
                <c:pt idx="848">
                  <c:v>71283</c:v>
                </c:pt>
                <c:pt idx="849">
                  <c:v>71314</c:v>
                </c:pt>
                <c:pt idx="850">
                  <c:v>71344</c:v>
                </c:pt>
                <c:pt idx="851">
                  <c:v>71375</c:v>
                </c:pt>
                <c:pt idx="852">
                  <c:v>71405</c:v>
                </c:pt>
                <c:pt idx="853">
                  <c:v>71436</c:v>
                </c:pt>
                <c:pt idx="854">
                  <c:v>71467</c:v>
                </c:pt>
                <c:pt idx="855">
                  <c:v>71497</c:v>
                </c:pt>
                <c:pt idx="856">
                  <c:v>71528</c:v>
                </c:pt>
                <c:pt idx="857">
                  <c:v>71558</c:v>
                </c:pt>
                <c:pt idx="858">
                  <c:v>71589</c:v>
                </c:pt>
                <c:pt idx="859">
                  <c:v>71620</c:v>
                </c:pt>
                <c:pt idx="860">
                  <c:v>71649</c:v>
                </c:pt>
                <c:pt idx="861">
                  <c:v>71680</c:v>
                </c:pt>
                <c:pt idx="862">
                  <c:v>71710</c:v>
                </c:pt>
                <c:pt idx="863">
                  <c:v>71741</c:v>
                </c:pt>
                <c:pt idx="864">
                  <c:v>71771</c:v>
                </c:pt>
                <c:pt idx="865">
                  <c:v>71802</c:v>
                </c:pt>
                <c:pt idx="866">
                  <c:v>71833</c:v>
                </c:pt>
                <c:pt idx="867">
                  <c:v>71863</c:v>
                </c:pt>
                <c:pt idx="868">
                  <c:v>71894</c:v>
                </c:pt>
                <c:pt idx="869">
                  <c:v>71924</c:v>
                </c:pt>
                <c:pt idx="870">
                  <c:v>71955</c:v>
                </c:pt>
                <c:pt idx="871">
                  <c:v>71986</c:v>
                </c:pt>
                <c:pt idx="872">
                  <c:v>72014</c:v>
                </c:pt>
                <c:pt idx="873">
                  <c:v>72045</c:v>
                </c:pt>
                <c:pt idx="874">
                  <c:v>72075</c:v>
                </c:pt>
                <c:pt idx="875">
                  <c:v>72106</c:v>
                </c:pt>
                <c:pt idx="876">
                  <c:v>72136</c:v>
                </c:pt>
                <c:pt idx="877">
                  <c:v>72167</c:v>
                </c:pt>
                <c:pt idx="878">
                  <c:v>72198</c:v>
                </c:pt>
                <c:pt idx="879">
                  <c:v>72228</c:v>
                </c:pt>
                <c:pt idx="880">
                  <c:v>72259</c:v>
                </c:pt>
                <c:pt idx="881">
                  <c:v>72289</c:v>
                </c:pt>
                <c:pt idx="882">
                  <c:v>72320</c:v>
                </c:pt>
                <c:pt idx="883">
                  <c:v>72351</c:v>
                </c:pt>
                <c:pt idx="884">
                  <c:v>72379</c:v>
                </c:pt>
                <c:pt idx="885">
                  <c:v>72410</c:v>
                </c:pt>
                <c:pt idx="886">
                  <c:v>72440</c:v>
                </c:pt>
                <c:pt idx="887">
                  <c:v>72471</c:v>
                </c:pt>
                <c:pt idx="888">
                  <c:v>72501</c:v>
                </c:pt>
                <c:pt idx="889">
                  <c:v>72532</c:v>
                </c:pt>
                <c:pt idx="890">
                  <c:v>72563</c:v>
                </c:pt>
                <c:pt idx="891">
                  <c:v>72593</c:v>
                </c:pt>
                <c:pt idx="892">
                  <c:v>72624</c:v>
                </c:pt>
                <c:pt idx="893">
                  <c:v>72654</c:v>
                </c:pt>
                <c:pt idx="894">
                  <c:v>72685</c:v>
                </c:pt>
                <c:pt idx="895">
                  <c:v>72716</c:v>
                </c:pt>
                <c:pt idx="896">
                  <c:v>72744</c:v>
                </c:pt>
                <c:pt idx="897">
                  <c:v>72775</c:v>
                </c:pt>
                <c:pt idx="898">
                  <c:v>72805</c:v>
                </c:pt>
                <c:pt idx="899">
                  <c:v>72836</c:v>
                </c:pt>
                <c:pt idx="900">
                  <c:v>72866</c:v>
                </c:pt>
                <c:pt idx="901">
                  <c:v>72897</c:v>
                </c:pt>
                <c:pt idx="902">
                  <c:v>72928</c:v>
                </c:pt>
                <c:pt idx="903">
                  <c:v>72958</c:v>
                </c:pt>
                <c:pt idx="904">
                  <c:v>72989</c:v>
                </c:pt>
                <c:pt idx="905">
                  <c:v>73019</c:v>
                </c:pt>
                <c:pt idx="906">
                  <c:v>73050</c:v>
                </c:pt>
              </c:numCache>
            </c:numRef>
          </c:cat>
          <c:val>
            <c:numRef>
              <c:f>Projections!$AA$7:$AA$913</c:f>
              <c:numCache>
                <c:formatCode>#,##0</c:formatCode>
                <c:ptCount val="907"/>
                <c:pt idx="0">
                  <c:v>184755.11110489536</c:v>
                </c:pt>
                <c:pt idx="1">
                  <c:v>184400.05947832391</c:v>
                </c:pt>
                <c:pt idx="2">
                  <c:v>184045.41462392453</c:v>
                </c:pt>
                <c:pt idx="3">
                  <c:v>183691.17614595126</c:v>
                </c:pt>
                <c:pt idx="4">
                  <c:v>183337.34364902508</c:v>
                </c:pt>
                <c:pt idx="5">
                  <c:v>182983.91673811153</c:v>
                </c:pt>
                <c:pt idx="6">
                  <c:v>182613.99685736746</c:v>
                </c:pt>
                <c:pt idx="7">
                  <c:v>182246.90087107383</c:v>
                </c:pt>
                <c:pt idx="8">
                  <c:v>181880.24317397829</c:v>
                </c:pt>
                <c:pt idx="9">
                  <c:v>181514.02332198154</c:v>
                </c:pt>
                <c:pt idx="10">
                  <c:v>181148.24087139871</c:v>
                </c:pt>
                <c:pt idx="11">
                  <c:v>180782.8953789575</c:v>
                </c:pt>
                <c:pt idx="12">
                  <c:v>180417.98640180286</c:v>
                </c:pt>
                <c:pt idx="13">
                  <c:v>180053.51349749137</c:v>
                </c:pt>
                <c:pt idx="14">
                  <c:v>179689.47622399312</c:v>
                </c:pt>
                <c:pt idx="15">
                  <c:v>179325.87413969263</c:v>
                </c:pt>
                <c:pt idx="16">
                  <c:v>178962.7068033861</c:v>
                </c:pt>
                <c:pt idx="17">
                  <c:v>178599.97377427761</c:v>
                </c:pt>
                <c:pt idx="18">
                  <c:v>178217.28598510567</c:v>
                </c:pt>
                <c:pt idx="19">
                  <c:v>177838.30316335987</c:v>
                </c:pt>
                <c:pt idx="20">
                  <c:v>177459.79525207821</c:v>
                </c:pt>
                <c:pt idx="21">
                  <c:v>177081.76174683031</c:v>
                </c:pt>
                <c:pt idx="22">
                  <c:v>176704.2021436803</c:v>
                </c:pt>
                <c:pt idx="23">
                  <c:v>176327.11593918223</c:v>
                </c:pt>
                <c:pt idx="24">
                  <c:v>175950.50263038091</c:v>
                </c:pt>
                <c:pt idx="25">
                  <c:v>175574.3617148241</c:v>
                </c:pt>
                <c:pt idx="26">
                  <c:v>175198.69269053731</c:v>
                </c:pt>
                <c:pt idx="27">
                  <c:v>174823.4950560471</c:v>
                </c:pt>
                <c:pt idx="28">
                  <c:v>174448.76831036527</c:v>
                </c:pt>
                <c:pt idx="29">
                  <c:v>174074.51195300091</c:v>
                </c:pt>
                <c:pt idx="30">
                  <c:v>173675.49124111235</c:v>
                </c:pt>
                <c:pt idx="31">
                  <c:v>173281.00656846352</c:v>
                </c:pt>
                <c:pt idx="32">
                  <c:v>172887.04545466974</c:v>
                </c:pt>
                <c:pt idx="33">
                  <c:v>172493.60731153004</c:v>
                </c:pt>
                <c:pt idx="34">
                  <c:v>172100.69155145343</c:v>
                </c:pt>
                <c:pt idx="35">
                  <c:v>171708.29758745711</c:v>
                </c:pt>
                <c:pt idx="36">
                  <c:v>171316.42483316828</c:v>
                </c:pt>
                <c:pt idx="37">
                  <c:v>170925.07270281482</c:v>
                </c:pt>
                <c:pt idx="38">
                  <c:v>170534.24061123654</c:v>
                </c:pt>
                <c:pt idx="39">
                  <c:v>170143.92797387578</c:v>
                </c:pt>
                <c:pt idx="40">
                  <c:v>169754.1342067821</c:v>
                </c:pt>
                <c:pt idx="41">
                  <c:v>169364.85872660764</c:v>
                </c:pt>
                <c:pt idx="42">
                  <c:v>168946.13692226727</c:v>
                </c:pt>
                <c:pt idx="43">
                  <c:v>168532.7338721538</c:v>
                </c:pt>
                <c:pt idx="44">
                  <c:v>168119.91647095885</c:v>
                </c:pt>
                <c:pt idx="45">
                  <c:v>167707.68401737884</c:v>
                </c:pt>
                <c:pt idx="46">
                  <c:v>167296.0358108785</c:v>
                </c:pt>
                <c:pt idx="47">
                  <c:v>166884.97115169745</c:v>
                </c:pt>
                <c:pt idx="48">
                  <c:v>166474.48934084456</c:v>
                </c:pt>
                <c:pt idx="49">
                  <c:v>166064.58968009986</c:v>
                </c:pt>
                <c:pt idx="50">
                  <c:v>165655.27147201356</c:v>
                </c:pt>
                <c:pt idx="51">
                  <c:v>165246.53401990794</c:v>
                </c:pt>
                <c:pt idx="52">
                  <c:v>164838.37662786525</c:v>
                </c:pt>
                <c:pt idx="53">
                  <c:v>164430.79860074539</c:v>
                </c:pt>
                <c:pt idx="54">
                  <c:v>163988.84693992883</c:v>
                </c:pt>
                <c:pt idx="55">
                  <c:v>163552.9587653717</c:v>
                </c:pt>
                <c:pt idx="56">
                  <c:v>163117.73459539935</c:v>
                </c:pt>
                <c:pt idx="57">
                  <c:v>162683.17357631307</c:v>
                </c:pt>
                <c:pt idx="58">
                  <c:v>162249.27485541534</c:v>
                </c:pt>
                <c:pt idx="59">
                  <c:v>161816.03758102283</c:v>
                </c:pt>
                <c:pt idx="60">
                  <c:v>161383.46090245713</c:v>
                </c:pt>
                <c:pt idx="61">
                  <c:v>160951.5439700475</c:v>
                </c:pt>
                <c:pt idx="62">
                  <c:v>160520.28593512625</c:v>
                </c:pt>
                <c:pt idx="63">
                  <c:v>160089.68595003244</c:v>
                </c:pt>
                <c:pt idx="64">
                  <c:v>159659.74316810723</c:v>
                </c:pt>
                <c:pt idx="65">
                  <c:v>159230.45674369205</c:v>
                </c:pt>
                <c:pt idx="66">
                  <c:v>158760.98663802445</c:v>
                </c:pt>
                <c:pt idx="67">
                  <c:v>158298.27326918393</c:v>
                </c:pt>
                <c:pt idx="68">
                  <c:v>157836.32413572446</c:v>
                </c:pt>
                <c:pt idx="69">
                  <c:v>157375.13817410544</c:v>
                </c:pt>
                <c:pt idx="70">
                  <c:v>156914.7143221423</c:v>
                </c:pt>
                <c:pt idx="71">
                  <c:v>156455.0515190158</c:v>
                </c:pt>
                <c:pt idx="72">
                  <c:v>155996.14870525897</c:v>
                </c:pt>
                <c:pt idx="73">
                  <c:v>155538.00482276455</c:v>
                </c:pt>
                <c:pt idx="74">
                  <c:v>155080.61881477572</c:v>
                </c:pt>
                <c:pt idx="75">
                  <c:v>154623.98962589167</c:v>
                </c:pt>
                <c:pt idx="76">
                  <c:v>154168.116202062</c:v>
                </c:pt>
                <c:pt idx="77">
                  <c:v>153712.99749058392</c:v>
                </c:pt>
                <c:pt idx="78">
                  <c:v>153211.12030286435</c:v>
                </c:pt>
                <c:pt idx="79">
                  <c:v>152716.65125067905</c:v>
                </c:pt>
                <c:pt idx="80">
                  <c:v>152223.07518947683</c:v>
                </c:pt>
                <c:pt idx="81">
                  <c:v>151730.39076292422</c:v>
                </c:pt>
                <c:pt idx="82">
                  <c:v>151238.59661658481</c:v>
                </c:pt>
                <c:pt idx="83">
                  <c:v>150747.69139790069</c:v>
                </c:pt>
                <c:pt idx="84">
                  <c:v>150257.67375621479</c:v>
                </c:pt>
                <c:pt idx="85">
                  <c:v>149768.54234274756</c:v>
                </c:pt>
                <c:pt idx="86">
                  <c:v>149280.29581060447</c:v>
                </c:pt>
                <c:pt idx="87">
                  <c:v>148792.93281477317</c:v>
                </c:pt>
                <c:pt idx="88">
                  <c:v>148306.45201211702</c:v>
                </c:pt>
                <c:pt idx="89">
                  <c:v>147820.85206137691</c:v>
                </c:pt>
                <c:pt idx="90">
                  <c:v>147282.1488384651</c:v>
                </c:pt>
                <c:pt idx="91">
                  <c:v>146751.49989657011</c:v>
                </c:pt>
                <c:pt idx="92">
                  <c:v>146221.90556992497</c:v>
                </c:pt>
                <c:pt idx="93">
                  <c:v>145693.36409937404</c:v>
                </c:pt>
                <c:pt idx="94">
                  <c:v>145165.87372846622</c:v>
                </c:pt>
                <c:pt idx="95">
                  <c:v>144639.43270343449</c:v>
                </c:pt>
                <c:pt idx="96">
                  <c:v>144114.03927320335</c:v>
                </c:pt>
                <c:pt idx="97">
                  <c:v>143589.69168937486</c:v>
                </c:pt>
                <c:pt idx="98">
                  <c:v>143066.3882062342</c:v>
                </c:pt>
                <c:pt idx="99">
                  <c:v>142544.12708073854</c:v>
                </c:pt>
                <c:pt idx="100">
                  <c:v>142022.90657251701</c:v>
                </c:pt>
                <c:pt idx="101">
                  <c:v>141502.72494386788</c:v>
                </c:pt>
                <c:pt idx="102">
                  <c:v>140923.56672117207</c:v>
                </c:pt>
                <c:pt idx="103">
                  <c:v>140353.15441044793</c:v>
                </c:pt>
                <c:pt idx="104">
                  <c:v>139783.99490139633</c:v>
                </c:pt>
                <c:pt idx="105">
                  <c:v>139216.08588991035</c:v>
                </c:pt>
                <c:pt idx="106">
                  <c:v>138649.42507577129</c:v>
                </c:pt>
                <c:pt idx="107">
                  <c:v>138084.01016264036</c:v>
                </c:pt>
                <c:pt idx="108">
                  <c:v>137519.83885805961</c:v>
                </c:pt>
                <c:pt idx="109">
                  <c:v>136956.90887343418</c:v>
                </c:pt>
                <c:pt idx="110">
                  <c:v>136395.21792403515</c:v>
                </c:pt>
                <c:pt idx="111">
                  <c:v>135834.76372899394</c:v>
                </c:pt>
                <c:pt idx="112">
                  <c:v>135275.54401128832</c:v>
                </c:pt>
                <c:pt idx="113">
                  <c:v>134717.55649774428</c:v>
                </c:pt>
                <c:pt idx="114">
                  <c:v>134092.71028763801</c:v>
                </c:pt>
                <c:pt idx="115">
                  <c:v>133477.31196403783</c:v>
                </c:pt>
                <c:pt idx="116">
                  <c:v>132863.4172234647</c:v>
                </c:pt>
                <c:pt idx="117">
                  <c:v>132251.0229975665</c:v>
                </c:pt>
                <c:pt idx="118">
                  <c:v>131640.12622373272</c:v>
                </c:pt>
                <c:pt idx="119">
                  <c:v>131030.72384507954</c:v>
                </c:pt>
                <c:pt idx="120">
                  <c:v>130422.81281044614</c:v>
                </c:pt>
                <c:pt idx="121">
                  <c:v>129816.39007437788</c:v>
                </c:pt>
                <c:pt idx="122">
                  <c:v>129211.45259712636</c:v>
                </c:pt>
                <c:pt idx="123">
                  <c:v>128607.99734462611</c:v>
                </c:pt>
                <c:pt idx="124">
                  <c:v>128006.02128849551</c:v>
                </c:pt>
                <c:pt idx="125">
                  <c:v>127405.5214060219</c:v>
                </c:pt>
                <c:pt idx="126">
                  <c:v>126730.34599153139</c:v>
                </c:pt>
                <c:pt idx="127">
                  <c:v>126065.34805245791</c:v>
                </c:pt>
                <c:pt idx="128">
                  <c:v>125402.16684378684</c:v>
                </c:pt>
                <c:pt idx="129">
                  <c:v>124740.79823222756</c:v>
                </c:pt>
                <c:pt idx="130">
                  <c:v>124081.23809309769</c:v>
                </c:pt>
                <c:pt idx="131">
                  <c:v>123423.48231031187</c:v>
                </c:pt>
                <c:pt idx="132">
                  <c:v>122767.526776365</c:v>
                </c:pt>
                <c:pt idx="133">
                  <c:v>122113.36739231367</c:v>
                </c:pt>
                <c:pt idx="134">
                  <c:v>121461.00006775744</c:v>
                </c:pt>
                <c:pt idx="135">
                  <c:v>120810.4207208259</c:v>
                </c:pt>
                <c:pt idx="136">
                  <c:v>120161.62527816184</c:v>
                </c:pt>
                <c:pt idx="137">
                  <c:v>119514.60967489704</c:v>
                </c:pt>
                <c:pt idx="138">
                  <c:v>118786.56952366699</c:v>
                </c:pt>
                <c:pt idx="139">
                  <c:v>118069.52524150535</c:v>
                </c:pt>
                <c:pt idx="140">
                  <c:v>117354.6756285876</c:v>
                </c:pt>
                <c:pt idx="141">
                  <c:v>116642.01510951575</c:v>
                </c:pt>
                <c:pt idx="142">
                  <c:v>115931.53812184185</c:v>
                </c:pt>
                <c:pt idx="143">
                  <c:v>115223.23911605496</c:v>
                </c:pt>
                <c:pt idx="144">
                  <c:v>114517.11255554017</c:v>
                </c:pt>
                <c:pt idx="145">
                  <c:v>113813.15291655809</c:v>
                </c:pt>
                <c:pt idx="146">
                  <c:v>113111.35468821414</c:v>
                </c:pt>
                <c:pt idx="147">
                  <c:v>112411.71237243339</c:v>
                </c:pt>
                <c:pt idx="148">
                  <c:v>111714.22048392147</c:v>
                </c:pt>
                <c:pt idx="149">
                  <c:v>111018.87355015054</c:v>
                </c:pt>
                <c:pt idx="150">
                  <c:v>110233.56149514858</c:v>
                </c:pt>
                <c:pt idx="151">
                  <c:v>109460.09555497486</c:v>
                </c:pt>
                <c:pt idx="152">
                  <c:v>108689.29546100646</c:v>
                </c:pt>
                <c:pt idx="153">
                  <c:v>107921.15361616202</c:v>
                </c:pt>
                <c:pt idx="154">
                  <c:v>107155.66244314518</c:v>
                </c:pt>
                <c:pt idx="155">
                  <c:v>106392.81438438781</c:v>
                </c:pt>
                <c:pt idx="156">
                  <c:v>105632.60190201923</c:v>
                </c:pt>
                <c:pt idx="157">
                  <c:v>104875.01747779641</c:v>
                </c:pt>
                <c:pt idx="158">
                  <c:v>104120.05361306854</c:v>
                </c:pt>
                <c:pt idx="159">
                  <c:v>103367.70282872487</c:v>
                </c:pt>
                <c:pt idx="160">
                  <c:v>102617.95766514912</c:v>
                </c:pt>
                <c:pt idx="161">
                  <c:v>101870.81068216357</c:v>
                </c:pt>
                <c:pt idx="162">
                  <c:v>101026.698826042</c:v>
                </c:pt>
                <c:pt idx="163">
                  <c:v>100195.38747038692</c:v>
                </c:pt>
                <c:pt idx="164">
                  <c:v>99367.308899413794</c:v>
                </c:pt>
                <c:pt idx="165">
                  <c:v>98542.452764525078</c:v>
                </c:pt>
                <c:pt idx="166">
                  <c:v>97720.808747362345</c:v>
                </c:pt>
                <c:pt idx="167">
                  <c:v>96902.366559706628</c:v>
                </c:pt>
                <c:pt idx="168">
                  <c:v>96087.115943406709</c:v>
                </c:pt>
                <c:pt idx="169">
                  <c:v>95275.046670284122</c:v>
                </c:pt>
                <c:pt idx="170">
                  <c:v>94466.148542056791</c:v>
                </c:pt>
                <c:pt idx="171">
                  <c:v>93660.411390255205</c:v>
                </c:pt>
                <c:pt idx="172">
                  <c:v>92857.825076144189</c:v>
                </c:pt>
                <c:pt idx="173">
                  <c:v>92058.379490632564</c:v>
                </c:pt>
                <c:pt idx="174">
                  <c:v>91153.178785623051</c:v>
                </c:pt>
                <c:pt idx="175">
                  <c:v>90261.79369811248</c:v>
                </c:pt>
                <c:pt idx="176">
                  <c:v>89374.335666356608</c:v>
                </c:pt>
                <c:pt idx="177">
                  <c:v>88490.790521982126</c:v>
                </c:pt>
                <c:pt idx="178">
                  <c:v>87611.144143188372</c:v>
                </c:pt>
                <c:pt idx="179">
                  <c:v>86735.382454600185</c:v>
                </c:pt>
                <c:pt idx="180">
                  <c:v>85863.491427122615</c:v>
                </c:pt>
                <c:pt idx="181">
                  <c:v>84995.45707779564</c:v>
                </c:pt>
                <c:pt idx="182">
                  <c:v>84131.265469657257</c:v>
                </c:pt>
                <c:pt idx="183">
                  <c:v>83270.902711591683</c:v>
                </c:pt>
                <c:pt idx="184">
                  <c:v>82414.354958186857</c:v>
                </c:pt>
                <c:pt idx="185">
                  <c:v>81561.608409603126</c:v>
                </c:pt>
                <c:pt idx="186">
                  <c:v>80598.766720333137</c:v>
                </c:pt>
                <c:pt idx="187">
                  <c:v>79650.877714917995</c:v>
                </c:pt>
                <c:pt idx="188">
                  <c:v>78707.716235881671</c:v>
                </c:pt>
                <c:pt idx="189">
                  <c:v>77769.263090390712</c:v>
                </c:pt>
                <c:pt idx="190">
                  <c:v>76835.499156471342</c:v>
                </c:pt>
                <c:pt idx="191">
                  <c:v>75906.4053827608</c:v>
                </c:pt>
                <c:pt idx="192">
                  <c:v>74981.962788253091</c:v>
                </c:pt>
                <c:pt idx="193">
                  <c:v>74062.152462059632</c:v>
                </c:pt>
                <c:pt idx="194">
                  <c:v>73146.955563161522</c:v>
                </c:pt>
                <c:pt idx="195">
                  <c:v>72236.3533201674</c:v>
                </c:pt>
                <c:pt idx="196">
                  <c:v>71330.327031066641</c:v>
                </c:pt>
                <c:pt idx="197">
                  <c:v>70428.858062990941</c:v>
                </c:pt>
                <c:pt idx="198">
                  <c:v>69410.655999979004</c:v>
                </c:pt>
                <c:pt idx="199">
                  <c:v>68408.626687071286</c:v>
                </c:pt>
                <c:pt idx="200">
                  <c:v>67412.270284280181</c:v>
                </c:pt>
                <c:pt idx="201">
                  <c:v>66421.560833352618</c:v>
                </c:pt>
                <c:pt idx="202">
                  <c:v>65436.472483814694</c:v>
                </c:pt>
                <c:pt idx="203">
                  <c:v>64456.979492555372</c:v>
                </c:pt>
                <c:pt idx="204">
                  <c:v>63483.056223396212</c:v>
                </c:pt>
                <c:pt idx="205">
                  <c:v>62514.677146675065</c:v>
                </c:pt>
                <c:pt idx="206">
                  <c:v>61551.816838829778</c:v>
                </c:pt>
                <c:pt idx="207">
                  <c:v>60594.449981979094</c:v>
                </c:pt>
                <c:pt idx="208">
                  <c:v>59642.551363505423</c:v>
                </c:pt>
                <c:pt idx="209">
                  <c:v>58696.095875648782</c:v>
                </c:pt>
                <c:pt idx="210">
                  <c:v>57626.855947206728</c:v>
                </c:pt>
                <c:pt idx="211">
                  <c:v>56575.0900773881</c:v>
                </c:pt>
                <c:pt idx="212">
                  <c:v>55530.103657264262</c:v>
                </c:pt>
                <c:pt idx="213">
                  <c:v>54491.861663497984</c:v>
                </c:pt>
                <c:pt idx="214">
                  <c:v>53460.329236530699</c:v>
                </c:pt>
                <c:pt idx="215">
                  <c:v>52435.471679843031</c:v>
                </c:pt>
                <c:pt idx="216">
                  <c:v>51417.254459246993</c:v>
                </c:pt>
                <c:pt idx="217">
                  <c:v>50405.643202163279</c:v>
                </c:pt>
                <c:pt idx="218">
                  <c:v>49400.60369690787</c:v>
                </c:pt>
                <c:pt idx="219">
                  <c:v>48402.1018919833</c:v>
                </c:pt>
                <c:pt idx="220">
                  <c:v>47410.103895364329</c:v>
                </c:pt>
                <c:pt idx="221">
                  <c:v>46424.575973799452</c:v>
                </c:pt>
                <c:pt idx="222">
                  <c:v>45313.064574993216</c:v>
                </c:pt>
                <c:pt idx="223">
                  <c:v>44220.428360110149</c:v>
                </c:pt>
                <c:pt idx="224">
                  <c:v>43135.823646525852</c:v>
                </c:pt>
                <c:pt idx="225">
                  <c:v>42059.203592468053</c:v>
                </c:pt>
                <c:pt idx="226">
                  <c:v>40990.521602730267</c:v>
                </c:pt>
                <c:pt idx="227">
                  <c:v>39929.731327442452</c:v>
                </c:pt>
                <c:pt idx="228">
                  <c:v>38876.786660841666</c:v>
                </c:pt>
                <c:pt idx="229">
                  <c:v>37831.641740076244</c:v>
                </c:pt>
                <c:pt idx="230">
                  <c:v>36794.250943986699</c:v>
                </c:pt>
                <c:pt idx="231">
                  <c:v>35764.568891910836</c:v>
                </c:pt>
                <c:pt idx="232">
                  <c:v>34742.55044248607</c:v>
                </c:pt>
                <c:pt idx="233">
                  <c:v>33728.150692458265</c:v>
                </c:pt>
                <c:pt idx="234">
                  <c:v>32584.413195267785</c:v>
                </c:pt>
                <c:pt idx="235">
                  <c:v>31461.055223034695</c:v>
                </c:pt>
                <c:pt idx="236">
                  <c:v>30347.147418301553</c:v>
                </c:pt>
                <c:pt idx="237">
                  <c:v>29242.627464883961</c:v>
                </c:pt>
                <c:pt idx="238">
                  <c:v>28147.433416195214</c:v>
                </c:pt>
                <c:pt idx="239">
                  <c:v>27061.503693181556</c:v>
                </c:pt>
                <c:pt idx="240">
                  <c:v>25984.777082267683</c:v>
                </c:pt>
                <c:pt idx="241">
                  <c:v>24917.19273331482</c:v>
                </c:pt>
                <c:pt idx="242">
                  <c:v>23858.690157588106</c:v>
                </c:pt>
                <c:pt idx="243">
                  <c:v>22809.209225732833</c:v>
                </c:pt>
                <c:pt idx="244">
                  <c:v>21768.690165767912</c:v>
                </c:pt>
                <c:pt idx="245">
                  <c:v>20737.073561084922</c:v>
                </c:pt>
                <c:pt idx="246">
                  <c:v>19575.099278357811</c:v>
                </c:pt>
                <c:pt idx="247">
                  <c:v>18435.080193272326</c:v>
                </c:pt>
                <c:pt idx="248">
                  <c:v>17306.077738435008</c:v>
                </c:pt>
                <c:pt idx="249">
                  <c:v>16188.009692410007</c:v>
                </c:pt>
                <c:pt idx="250">
                  <c:v>15080.794383472297</c:v>
                </c:pt>
                <c:pt idx="251">
                  <c:v>13984.350686157588</c:v>
                </c:pt>
                <c:pt idx="252">
                  <c:v>12898.598017817363</c:v>
                </c:pt>
                <c:pt idx="253">
                  <c:v>11823.456335213501</c:v>
                </c:pt>
                <c:pt idx="254">
                  <c:v>10758.846131116152</c:v>
                </c:pt>
                <c:pt idx="255">
                  <c:v>9704.6884309328161</c:v>
                </c:pt>
                <c:pt idx="256">
                  <c:v>8660.9047893546522</c:v>
                </c:pt>
                <c:pt idx="257">
                  <c:v>7627.4172870242037</c:v>
                </c:pt>
                <c:pt idx="258">
                  <c:v>6463.1539887385443</c:v>
                </c:pt>
                <c:pt idx="259">
                  <c:v>5322.4424953772686</c:v>
                </c:pt>
                <c:pt idx="260">
                  <c:v>4194.4704932109453</c:v>
                </c:pt>
                <c:pt idx="261">
                  <c:v>3079.1300982329994</c:v>
                </c:pt>
                <c:pt idx="262">
                  <c:v>1976.3142409403808</c:v>
                </c:pt>
                <c:pt idx="263">
                  <c:v>885.91666055517271</c:v>
                </c:pt>
                <c:pt idx="264">
                  <c:v>-192.16810070537031</c:v>
                </c:pt>
                <c:pt idx="265">
                  <c:v>-1258.0447033210658</c:v>
                </c:pt>
                <c:pt idx="266">
                  <c:v>-2311.8170161256567</c:v>
                </c:pt>
                <c:pt idx="267">
                  <c:v>-3353.5881219287403</c:v>
                </c:pt>
                <c:pt idx="268">
                  <c:v>-4383.4603230860084</c:v>
                </c:pt>
                <c:pt idx="269">
                  <c:v>-5401.5351470466703</c:v>
                </c:pt>
                <c:pt idx="270">
                  <c:v>-6545.9540253398009</c:v>
                </c:pt>
                <c:pt idx="271">
                  <c:v>-7665.2726502371952</c:v>
                </c:pt>
                <c:pt idx="272">
                  <c:v>-8770.0658629168756</c:v>
                </c:pt>
                <c:pt idx="273">
                  <c:v>-9860.4733298472129</c:v>
                </c:pt>
                <c:pt idx="274">
                  <c:v>-10936.633527128026</c:v>
                </c:pt>
                <c:pt idx="275">
                  <c:v>-11998.683749997523</c:v>
                </c:pt>
                <c:pt idx="276">
                  <c:v>-13046.760122259613</c:v>
                </c:pt>
                <c:pt idx="277">
                  <c:v>-14080.997605641838</c:v>
                </c:pt>
                <c:pt idx="278">
                  <c:v>-15101.530009079725</c:v>
                </c:pt>
                <c:pt idx="279">
                  <c:v>-16108.489997930825</c:v>
                </c:pt>
                <c:pt idx="280">
                  <c:v>-17102.009103119839</c:v>
                </c:pt>
                <c:pt idx="281">
                  <c:v>-18082.217730208766</c:v>
                </c:pt>
                <c:pt idx="282">
                  <c:v>-19185.450037825853</c:v>
                </c:pt>
                <c:pt idx="283">
                  <c:v>-20262.153833016288</c:v>
                </c:pt>
                <c:pt idx="284">
                  <c:v>-21322.440006691031</c:v>
                </c:pt>
                <c:pt idx="285">
                  <c:v>-22366.488618072122</c:v>
                </c:pt>
                <c:pt idx="286">
                  <c:v>-23394.477988148574</c:v>
                </c:pt>
                <c:pt idx="287">
                  <c:v>-24406.584715355188</c:v>
                </c:pt>
                <c:pt idx="288">
                  <c:v>-25402.983691104222</c:v>
                </c:pt>
                <c:pt idx="289">
                  <c:v>-26383.848115189932</c:v>
                </c:pt>
                <c:pt idx="290">
                  <c:v>-27349.349511062726</c:v>
                </c:pt>
                <c:pt idx="291">
                  <c:v>-28299.657740963623</c:v>
                </c:pt>
                <c:pt idx="292">
                  <c:v>-29234.941020932514</c:v>
                </c:pt>
                <c:pt idx="293">
                  <c:v>-30155.365935687441</c:v>
                </c:pt>
                <c:pt idx="294">
                  <c:v>-31189.604681102093</c:v>
                </c:pt>
                <c:pt idx="295">
                  <c:v>-32196.145275155548</c:v>
                </c:pt>
                <c:pt idx="296">
                  <c:v>-33184.431874482427</c:v>
                </c:pt>
                <c:pt idx="297">
                  <c:v>-34154.693422888406</c:v>
                </c:pt>
                <c:pt idx="298">
                  <c:v>-35107.156358349603</c:v>
                </c:pt>
                <c:pt idx="299">
                  <c:v>-36042.044638542924</c:v>
                </c:pt>
                <c:pt idx="300">
                  <c:v>-36959.579766136594</c:v>
                </c:pt>
                <c:pt idx="301">
                  <c:v>-37859.980813819449</c:v>
                </c:pt>
                <c:pt idx="302">
                  <c:v>-38743.464449102525</c:v>
                </c:pt>
                <c:pt idx="303">
                  <c:v>-39610.244958867319</c:v>
                </c:pt>
                <c:pt idx="304">
                  <c:v>-40460.534273679834</c:v>
                </c:pt>
                <c:pt idx="305">
                  <c:v>-41294.541991862468</c:v>
                </c:pt>
                <c:pt idx="306">
                  <c:v>-42226.99612536747</c:v>
                </c:pt>
                <c:pt idx="307">
                  <c:v>-43131.054646171164</c:v>
                </c:pt>
                <c:pt idx="308">
                  <c:v>-44015.32060742192</c:v>
                </c:pt>
                <c:pt idx="309">
                  <c:v>-44880.078020662535</c:v>
                </c:pt>
                <c:pt idx="310">
                  <c:v>-45725.607378903776</c:v>
                </c:pt>
                <c:pt idx="311">
                  <c:v>-46552.185697048903</c:v>
                </c:pt>
                <c:pt idx="312">
                  <c:v>-47360.086551869288</c:v>
                </c:pt>
                <c:pt idx="313">
                  <c:v>-48149.58012154419</c:v>
                </c:pt>
                <c:pt idx="314">
                  <c:v>-48920.933224768378</c:v>
                </c:pt>
                <c:pt idx="315">
                  <c:v>-49674.409359422047</c:v>
                </c:pt>
                <c:pt idx="316">
                  <c:v>-50410.268740824424</c:v>
                </c:pt>
                <c:pt idx="317">
                  <c:v>-51128.768339563161</c:v>
                </c:pt>
                <c:pt idx="318">
                  <c:v>-51924.763095140923</c:v>
                </c:pt>
                <c:pt idx="319">
                  <c:v>-52692.528733517509</c:v>
                </c:pt>
                <c:pt idx="320">
                  <c:v>-53439.56760883797</c:v>
                </c:pt>
                <c:pt idx="321">
                  <c:v>-54166.219384492841</c:v>
                </c:pt>
                <c:pt idx="322">
                  <c:v>-54872.818983055651</c:v>
                </c:pt>
                <c:pt idx="323">
                  <c:v>-55559.696647345554</c:v>
                </c:pt>
                <c:pt idx="324">
                  <c:v>-56227.178000749089</c:v>
                </c:pt>
                <c:pt idx="325">
                  <c:v>-56875.584106784314</c:v>
                </c:pt>
                <c:pt idx="326">
                  <c:v>-57505.231527952012</c:v>
                </c:pt>
                <c:pt idx="327">
                  <c:v>-58116.432383849751</c:v>
                </c:pt>
                <c:pt idx="328">
                  <c:v>-58709.49440858094</c:v>
                </c:pt>
                <c:pt idx="329">
                  <c:v>-59284.721007449087</c:v>
                </c:pt>
                <c:pt idx="330">
                  <c:v>-59919.165836454369</c:v>
                </c:pt>
                <c:pt idx="331">
                  <c:v>-60526.325926953461</c:v>
                </c:pt>
                <c:pt idx="332">
                  <c:v>-61112.359318098519</c:v>
                </c:pt>
                <c:pt idx="333">
                  <c:v>-61677.663318099454</c:v>
                </c:pt>
                <c:pt idx="334">
                  <c:v>-62222.628981647315</c:v>
                </c:pt>
                <c:pt idx="335">
                  <c:v>-62747.641200219514</c:v>
                </c:pt>
                <c:pt idx="336">
                  <c:v>-63253.078791136388</c:v>
                </c:pt>
                <c:pt idx="337">
                  <c:v>-63739.314585400978</c:v>
                </c:pt>
                <c:pt idx="338">
                  <c:v>-64206.715514332056</c:v>
                </c:pt>
                <c:pt idx="339">
                  <c:v>-64655.642695000861</c:v>
                </c:pt>
                <c:pt idx="340">
                  <c:v>-65086.451514502522</c:v>
                </c:pt>
                <c:pt idx="341">
                  <c:v>-65499.491713059368</c:v>
                </c:pt>
                <c:pt idx="342">
                  <c:v>-65948.56429311377</c:v>
                </c:pt>
                <c:pt idx="343">
                  <c:v>-66372.359773589997</c:v>
                </c:pt>
                <c:pt idx="344">
                  <c:v>-66775.588249914814</c:v>
                </c:pt>
                <c:pt idx="345">
                  <c:v>-67158.693734550849</c:v>
                </c:pt>
                <c:pt idx="346">
                  <c:v>-67522.112400016515</c:v>
                </c:pt>
                <c:pt idx="347">
                  <c:v>-67866.272704954492</c:v>
                </c:pt>
                <c:pt idx="348">
                  <c:v>-68191.595518278424</c:v>
                </c:pt>
                <c:pt idx="349">
                  <c:v>-68498.494241429027</c:v>
                </c:pt>
                <c:pt idx="350">
                  <c:v>-68787.374928765465</c:v>
                </c:pt>
                <c:pt idx="351">
                  <c:v>-69058.636406119447</c:v>
                </c:pt>
                <c:pt idx="352">
                  <c:v>-69312.670387540711</c:v>
                </c:pt>
                <c:pt idx="353">
                  <c:v>-69549.861590259476</c:v>
                </c:pt>
                <c:pt idx="354">
                  <c:v>-69803.730678458232</c:v>
                </c:pt>
                <c:pt idx="355">
                  <c:v>-70035.171701512765</c:v>
                </c:pt>
                <c:pt idx="356">
                  <c:v>-70247.396089116344</c:v>
                </c:pt>
                <c:pt idx="357">
                  <c:v>-70440.884037393844</c:v>
                </c:pt>
                <c:pt idx="358">
                  <c:v>-70616.106228932273</c:v>
                </c:pt>
                <c:pt idx="359">
                  <c:v>-70773.52400284959</c:v>
                </c:pt>
                <c:pt idx="360">
                  <c:v>-70913.589521999005</c:v>
                </c:pt>
                <c:pt idx="361">
                  <c:v>-71036.745937348809</c:v>
                </c:pt>
                <c:pt idx="362">
                  <c:v>-71143.427549588028</c:v>
                </c:pt>
                <c:pt idx="363">
                  <c:v>-71234.059968000278</c:v>
                </c:pt>
                <c:pt idx="364">
                  <c:v>-71309.060266650515</c:v>
                </c:pt>
                <c:pt idx="365">
                  <c:v>-71368.837137931958</c:v>
                </c:pt>
                <c:pt idx="366">
                  <c:v>-71427.114782990189</c:v>
                </c:pt>
                <c:pt idx="367">
                  <c:v>-71466.681244250154</c:v>
                </c:pt>
                <c:pt idx="368">
                  <c:v>-71489.297218517866</c:v>
                </c:pt>
                <c:pt idx="369">
                  <c:v>-71495.457956996281</c:v>
                </c:pt>
                <c:pt idx="370">
                  <c:v>-71485.647728942102</c:v>
                </c:pt>
                <c:pt idx="371">
                  <c:v>-71460.340038822964</c:v>
                </c:pt>
                <c:pt idx="372">
                  <c:v>-71419.997839438962</c:v>
                </c:pt>
                <c:pt idx="373">
                  <c:v>-71365.073741086526</c:v>
                </c:pt>
                <c:pt idx="374">
                  <c:v>-71296.010216832859</c:v>
                </c:pt>
                <c:pt idx="375">
                  <c:v>-71213.239803972421</c:v>
                </c:pt>
                <c:pt idx="376">
                  <c:v>-71117.185301729478</c:v>
                </c:pt>
                <c:pt idx="377">
                  <c:v>-71008.259965279372</c:v>
                </c:pt>
                <c:pt idx="378">
                  <c:v>-70883.480434505036</c:v>
                </c:pt>
                <c:pt idx="379">
                  <c:v>-70743.967413333245</c:v>
                </c:pt>
                <c:pt idx="380">
                  <c:v>-70590.171449364163</c:v>
                </c:pt>
                <c:pt idx="381">
                  <c:v>-70422.59541511361</c:v>
                </c:pt>
                <c:pt idx="382">
                  <c:v>-70241.72957785381</c:v>
                </c:pt>
                <c:pt idx="383">
                  <c:v>-70048.051877093734</c:v>
                </c:pt>
                <c:pt idx="384">
                  <c:v>-69842.028196366737</c:v>
                </c:pt>
                <c:pt idx="385">
                  <c:v>-69624.112629424431</c:v>
                </c:pt>
                <c:pt idx="386">
                  <c:v>-69394.747740953811</c:v>
                </c:pt>
                <c:pt idx="387">
                  <c:v>-69154.364821925526</c:v>
                </c:pt>
                <c:pt idx="388">
                  <c:v>-68903.384139676695</c:v>
                </c:pt>
                <c:pt idx="389">
                  <c:v>-68642.215182832559</c:v>
                </c:pt>
                <c:pt idx="390">
                  <c:v>-68353.379907523864</c:v>
                </c:pt>
                <c:pt idx="391">
                  <c:v>-68054.251915443689</c:v>
                </c:pt>
                <c:pt idx="392">
                  <c:v>-67744.158658621833</c:v>
                </c:pt>
                <c:pt idx="393">
                  <c:v>-67423.58474758279</c:v>
                </c:pt>
                <c:pt idx="394">
                  <c:v>-67093.001020207186</c:v>
                </c:pt>
                <c:pt idx="395">
                  <c:v>-66752.864878471708</c:v>
                </c:pt>
                <c:pt idx="396">
                  <c:v>-66403.620617568027</c:v>
                </c:pt>
                <c:pt idx="397">
                  <c:v>-66045.699747558567</c:v>
                </c:pt>
                <c:pt idx="398">
                  <c:v>-65679.521307733958</c:v>
                </c:pt>
                <c:pt idx="399">
                  <c:v>-65305.492173829814</c:v>
                </c:pt>
                <c:pt idx="400">
                  <c:v>-64924.007358256378</c:v>
                </c:pt>
                <c:pt idx="401">
                  <c:v>-64535.450303493533</c:v>
                </c:pt>
                <c:pt idx="402">
                  <c:v>-64109.741532151005</c:v>
                </c:pt>
                <c:pt idx="403">
                  <c:v>-63678.181605516816</c:v>
                </c:pt>
                <c:pt idx="404">
                  <c:v>-63239.231433647219</c:v>
                </c:pt>
                <c:pt idx="405">
                  <c:v>-62793.340555508155</c:v>
                </c:pt>
                <c:pt idx="406">
                  <c:v>-62340.943837183528</c:v>
                </c:pt>
                <c:pt idx="407">
                  <c:v>-61882.46187232621</c:v>
                </c:pt>
                <c:pt idx="408">
                  <c:v>-61418.301372584421</c:v>
                </c:pt>
                <c:pt idx="409">
                  <c:v>-60948.855548242806</c:v>
                </c:pt>
                <c:pt idx="410">
                  <c:v>-60474.504479312804</c:v>
                </c:pt>
                <c:pt idx="411">
                  <c:v>-59995.615477297222</c:v>
                </c:pt>
                <c:pt idx="412">
                  <c:v>-59512.543437852757</c:v>
                </c:pt>
                <c:pt idx="413">
                  <c:v>-59025.631184567814</c:v>
                </c:pt>
                <c:pt idx="414">
                  <c:v>-58497.304177693324</c:v>
                </c:pt>
                <c:pt idx="415">
                  <c:v>-57967.500914701144</c:v>
                </c:pt>
                <c:pt idx="416">
                  <c:v>-57434.045976506313</c:v>
                </c:pt>
                <c:pt idx="417">
                  <c:v>-56897.328878040425</c:v>
                </c:pt>
                <c:pt idx="418">
                  <c:v>-56357.724326643278</c:v>
                </c:pt>
                <c:pt idx="419">
                  <c:v>-55815.592673554784</c:v>
                </c:pt>
                <c:pt idx="420">
                  <c:v>-55271.280352943984</c:v>
                </c:pt>
                <c:pt idx="421">
                  <c:v>-54725.120308800309</c:v>
                </c:pt>
                <c:pt idx="422">
                  <c:v>-54177.432410001464</c:v>
                </c:pt>
                <c:pt idx="423">
                  <c:v>-53628.523853870691</c:v>
                </c:pt>
                <c:pt idx="424">
                  <c:v>-53078.689558520913</c:v>
                </c:pt>
                <c:pt idx="425">
                  <c:v>-52528.212544281909</c:v>
                </c:pt>
                <c:pt idx="426">
                  <c:v>-51931.66463195812</c:v>
                </c:pt>
                <c:pt idx="427">
                  <c:v>-51337.517697238538</c:v>
                </c:pt>
                <c:pt idx="428">
                  <c:v>-50743.261097497423</c:v>
                </c:pt>
                <c:pt idx="429">
                  <c:v>-50149.213729818584</c:v>
                </c:pt>
                <c:pt idx="430">
                  <c:v>-49555.679884182231</c:v>
                </c:pt>
                <c:pt idx="431">
                  <c:v>-48962.949746743543</c:v>
                </c:pt>
                <c:pt idx="432">
                  <c:v>-48371.299887681962</c:v>
                </c:pt>
                <c:pt idx="433">
                  <c:v>-47780.993734066607</c:v>
                </c:pt>
                <c:pt idx="434">
                  <c:v>-47192.282028168498</c:v>
                </c:pt>
                <c:pt idx="435">
                  <c:v>-46605.403271640069</c:v>
                </c:pt>
                <c:pt idx="436">
                  <c:v>-46020.58415596711</c:v>
                </c:pt>
                <c:pt idx="437">
                  <c:v>-45438.039979594178</c:v>
                </c:pt>
                <c:pt idx="438">
                  <c:v>-44813.105485052336</c:v>
                </c:pt>
                <c:pt idx="439">
                  <c:v>-44193.933759619133</c:v>
                </c:pt>
                <c:pt idx="440">
                  <c:v>-43577.855506659835</c:v>
                </c:pt>
                <c:pt idx="441">
                  <c:v>-42965.099756032461</c:v>
                </c:pt>
                <c:pt idx="442">
                  <c:v>-42355.882227347814</c:v>
                </c:pt>
                <c:pt idx="443">
                  <c:v>-41750.405850650102</c:v>
                </c:pt>
                <c:pt idx="444">
                  <c:v>-41148.861269421002</c:v>
                </c:pt>
                <c:pt idx="445">
                  <c:v>-40551.427326463803</c:v>
                </c:pt>
                <c:pt idx="446">
                  <c:v>-39958.271533208579</c:v>
                </c:pt>
                <c:pt idx="447">
                  <c:v>-39369.550522962702</c:v>
                </c:pt>
                <c:pt idx="448">
                  <c:v>-38785.41048861586</c:v>
                </c:pt>
                <c:pt idx="449">
                  <c:v>-38205.987605291943</c:v>
                </c:pt>
                <c:pt idx="450">
                  <c:v>-37587.892628171248</c:v>
                </c:pt>
                <c:pt idx="451">
                  <c:v>-36978.100670510961</c:v>
                </c:pt>
                <c:pt idx="452">
                  <c:v>-36373.97815578201</c:v>
                </c:pt>
                <c:pt idx="453">
                  <c:v>-35775.659925955435</c:v>
                </c:pt>
                <c:pt idx="454">
                  <c:v>-35183.269496494322</c:v>
                </c:pt>
                <c:pt idx="455">
                  <c:v>-34596.919567515317</c:v>
                </c:pt>
                <c:pt idx="456">
                  <c:v>-34016.712515656924</c:v>
                </c:pt>
                <c:pt idx="457">
                  <c:v>-33442.740867324756</c:v>
                </c:pt>
                <c:pt idx="458">
                  <c:v>-32875.087753956381</c:v>
                </c:pt>
                <c:pt idx="459">
                  <c:v>-32313.827349932719</c:v>
                </c:pt>
                <c:pt idx="460">
                  <c:v>-31759.025293739629</c:v>
                </c:pt>
                <c:pt idx="461">
                  <c:v>-31210.739092962933</c:v>
                </c:pt>
                <c:pt idx="462">
                  <c:v>-30627.28539405865</c:v>
                </c:pt>
                <c:pt idx="463">
                  <c:v>-30053.775684202323</c:v>
                </c:pt>
                <c:pt idx="464">
                  <c:v>-29487.791156231397</c:v>
                </c:pt>
                <c:pt idx="465">
                  <c:v>-28929.377358236612</c:v>
                </c:pt>
                <c:pt idx="466">
                  <c:v>-28378.570869890042</c:v>
                </c:pt>
                <c:pt idx="467">
                  <c:v>-27835.399784451613</c:v>
                </c:pt>
                <c:pt idx="468">
                  <c:v>-27299.884170351754</c:v>
                </c:pt>
                <c:pt idx="469">
                  <c:v>-26772.03651312954</c:v>
                </c:pt>
                <c:pt idx="470">
                  <c:v>-26251.86213847842</c:v>
                </c:pt>
                <c:pt idx="471">
                  <c:v>-25739.359617123409</c:v>
                </c:pt>
                <c:pt idx="472">
                  <c:v>-25234.52115222883</c:v>
                </c:pt>
                <c:pt idx="473">
                  <c:v>-24737.332950008917</c:v>
                </c:pt>
                <c:pt idx="474">
                  <c:v>-24212.776653675421</c:v>
                </c:pt>
                <c:pt idx="475">
                  <c:v>-23698.89931317739</c:v>
                </c:pt>
                <c:pt idx="476">
                  <c:v>-23193.566157751149</c:v>
                </c:pt>
                <c:pt idx="477">
                  <c:v>-22696.74298896399</c:v>
                </c:pt>
                <c:pt idx="478">
                  <c:v>-22208.389457780882</c:v>
                </c:pt>
                <c:pt idx="479">
                  <c:v>-21728.45948084812</c:v>
                </c:pt>
                <c:pt idx="480">
                  <c:v>-21256.901636806651</c:v>
                </c:pt>
                <c:pt idx="481">
                  <c:v>-20793.659543475354</c:v>
                </c:pt>
                <c:pt idx="482">
                  <c:v>-20338.67221671225</c:v>
                </c:pt>
                <c:pt idx="483">
                  <c:v>-19891.874411728873</c:v>
                </c:pt>
                <c:pt idx="484">
                  <c:v>-19453.196947603603</c:v>
                </c:pt>
                <c:pt idx="485">
                  <c:v>-19022.567015709268</c:v>
                </c:pt>
                <c:pt idx="486">
                  <c:v>-18569.156115430815</c:v>
                </c:pt>
                <c:pt idx="487">
                  <c:v>-18126.373834341823</c:v>
                </c:pt>
                <c:pt idx="488">
                  <c:v>-17692.444819031749</c:v>
                </c:pt>
                <c:pt idx="489">
                  <c:v>-17267.272134771672</c:v>
                </c:pt>
                <c:pt idx="490">
                  <c:v>-16850.755422087634</c:v>
                </c:pt>
                <c:pt idx="491">
                  <c:v>-16442.79123467805</c:v>
                </c:pt>
                <c:pt idx="492">
                  <c:v>-16043.273358537866</c:v>
                </c:pt>
                <c:pt idx="493">
                  <c:v>-15652.09311316911</c:v>
                </c:pt>
                <c:pt idx="494">
                  <c:v>-15269.139635720552</c:v>
                </c:pt>
                <c:pt idx="495">
                  <c:v>-14894.300148861701</c:v>
                </c:pt>
                <c:pt idx="496">
                  <c:v>-14527.460213162682</c:v>
                </c:pt>
                <c:pt idx="497">
                  <c:v>-14168.503964717172</c:v>
                </c:pt>
                <c:pt idx="498">
                  <c:v>-13793.83668282118</c:v>
                </c:pt>
                <c:pt idx="499">
                  <c:v>-13429.061406901237</c:v>
                </c:pt>
                <c:pt idx="500">
                  <c:v>-13072.748282507986</c:v>
                </c:pt>
                <c:pt idx="501">
                  <c:v>-12724.75827325962</c:v>
                </c:pt>
                <c:pt idx="502">
                  <c:v>-12384.951469973654</c:v>
                </c:pt>
                <c:pt idx="503">
                  <c:v>-12053.18733093288</c:v>
                </c:pt>
                <c:pt idx="504">
                  <c:v>-11729.324906074457</c:v>
                </c:pt>
                <c:pt idx="505">
                  <c:v>-11413.223045945299</c:v>
                </c:pt>
                <c:pt idx="506">
                  <c:v>-11104.74059622729</c:v>
                </c:pt>
                <c:pt idx="507">
                  <c:v>-10803.736578597527</c:v>
                </c:pt>
                <c:pt idx="508">
                  <c:v>-10510.070358652709</c:v>
                </c:pt>
                <c:pt idx="509">
                  <c:v>-10223.601801592085</c:v>
                </c:pt>
                <c:pt idx="510">
                  <c:v>-9925.0943879946899</c:v>
                </c:pt>
                <c:pt idx="511">
                  <c:v>-9635.3293690739119</c:v>
                </c:pt>
                <c:pt idx="512">
                  <c:v>-9353.2173784712904</c:v>
                </c:pt>
                <c:pt idx="513">
                  <c:v>-9078.596769376054</c:v>
                </c:pt>
                <c:pt idx="514">
                  <c:v>-8811.3070640892474</c:v>
                </c:pt>
                <c:pt idx="515">
                  <c:v>-8551.1891012838933</c:v>
                </c:pt>
                <c:pt idx="516">
                  <c:v>-8298.085170274102</c:v>
                </c:pt>
                <c:pt idx="517">
                  <c:v>-8051.8391330723716</c:v>
                </c:pt>
                <c:pt idx="518">
                  <c:v>-7812.2965349737606</c:v>
                </c:pt>
                <c:pt idx="519">
                  <c:v>-7579.3047043666702</c:v>
                </c:pt>
                <c:pt idx="520">
                  <c:v>-7352.7128424334805</c:v>
                </c:pt>
                <c:pt idx="521">
                  <c:v>-7132.3721033691363</c:v>
                </c:pt>
                <c:pt idx="522">
                  <c:v>-6904.7938803674951</c:v>
                </c:pt>
                <c:pt idx="523">
                  <c:v>-6684.5219165874951</c:v>
                </c:pt>
                <c:pt idx="524">
                  <c:v>-6470.749735941281</c:v>
                </c:pt>
                <c:pt idx="525">
                  <c:v>-6263.3129407461674</c:v>
                </c:pt>
                <c:pt idx="526">
                  <c:v>-6062.0497520282115</c:v>
                </c:pt>
                <c:pt idx="527">
                  <c:v>-5866.8010687131446</c:v>
                </c:pt>
                <c:pt idx="528">
                  <c:v>-5677.4105176529174</c:v>
                </c:pt>
                <c:pt idx="529">
                  <c:v>-5493.7244951363737</c:v>
                </c:pt>
                <c:pt idx="530">
                  <c:v>-5315.5922004950135</c:v>
                </c:pt>
                <c:pt idx="531">
                  <c:v>-5142.8656623790539</c:v>
                </c:pt>
                <c:pt idx="532">
                  <c:v>-4975.3997582453394</c:v>
                </c:pt>
                <c:pt idx="533">
                  <c:v>-4813.0522275665917</c:v>
                </c:pt>
                <c:pt idx="534">
                  <c:v>-4646.2249135582806</c:v>
                </c:pt>
                <c:pt idx="535">
                  <c:v>-4485.2165785462621</c:v>
                </c:pt>
                <c:pt idx="536">
                  <c:v>-4329.4537486914232</c:v>
                </c:pt>
                <c:pt idx="537">
                  <c:v>-4178.7835417660008</c:v>
                </c:pt>
                <c:pt idx="538">
                  <c:v>-4033.0564982296637</c:v>
                </c:pt>
                <c:pt idx="539">
                  <c:v>-3892.126570843524</c:v>
                </c:pt>
                <c:pt idx="540">
                  <c:v>-3755.85110878657</c:v>
                </c:pt>
                <c:pt idx="541">
                  <c:v>-3624.0908367695629</c:v>
                </c:pt>
                <c:pt idx="542">
                  <c:v>-3496.7098296087497</c:v>
                </c:pt>
                <c:pt idx="543">
                  <c:v>-3373.5754826912435</c:v>
                </c:pt>
                <c:pt idx="544">
                  <c:v>-3254.5584787348898</c:v>
                </c:pt>
                <c:pt idx="545">
                  <c:v>-3139.5327512184176</c:v>
                </c:pt>
                <c:pt idx="546">
                  <c:v>-3021.8623366208794</c:v>
                </c:pt>
                <c:pt idx="547">
                  <c:v>-2908.6084194998712</c:v>
                </c:pt>
                <c:pt idx="548">
                  <c:v>-2799.3936899229875</c:v>
                </c:pt>
                <c:pt idx="549">
                  <c:v>-2694.08560446311</c:v>
                </c:pt>
                <c:pt idx="550">
                  <c:v>-2592.5552906868052</c:v>
                </c:pt>
                <c:pt idx="551">
                  <c:v>-2494.6774889166618</c:v>
                </c:pt>
                <c:pt idx="552">
                  <c:v>-2400.3304916222178</c:v>
                </c:pt>
                <c:pt idx="553">
                  <c:v>-2309.3960807793928</c:v>
                </c:pt>
                <c:pt idx="554">
                  <c:v>-2221.7594635120877</c:v>
                </c:pt>
                <c:pt idx="555">
                  <c:v>-2137.3092063051854</c:v>
                </c:pt>
                <c:pt idx="556">
                  <c:v>-2055.9371680552222</c:v>
                </c:pt>
                <c:pt idx="557">
                  <c:v>-1977.5384322035466</c:v>
                </c:pt>
                <c:pt idx="558">
                  <c:v>-1899.0645740620275</c:v>
                </c:pt>
                <c:pt idx="559">
                  <c:v>-1823.7039580199321</c:v>
                </c:pt>
                <c:pt idx="560">
                  <c:v>-1751.2171791075975</c:v>
                </c:pt>
                <c:pt idx="561">
                  <c:v>-1681.501325177363</c:v>
                </c:pt>
                <c:pt idx="562">
                  <c:v>-1614.4567714574846</c:v>
                </c:pt>
                <c:pt idx="563">
                  <c:v>-1549.9871007823176</c:v>
                </c:pt>
                <c:pt idx="564">
                  <c:v>-1487.9990239632807</c:v>
                </c:pt>
                <c:pt idx="565">
                  <c:v>-1428.4023004683627</c:v>
                </c:pt>
                <c:pt idx="566">
                  <c:v>-1371.1096595616364</c:v>
                </c:pt>
                <c:pt idx="567">
                  <c:v>-1316.0367220390876</c:v>
                </c:pt>
                <c:pt idx="568">
                  <c:v>-1263.1019226829962</c:v>
                </c:pt>
                <c:pt idx="569">
                  <c:v>-1212.2264335441519</c:v>
                </c:pt>
                <c:pt idx="570">
                  <c:v>-1161.232386669401</c:v>
                </c:pt>
                <c:pt idx="571">
                  <c:v>-1112.3725171591811</c:v>
                </c:pt>
                <c:pt idx="572">
                  <c:v>-1065.5025842386012</c:v>
                </c:pt>
                <c:pt idx="573">
                  <c:v>-1020.545421951055</c:v>
                </c:pt>
                <c:pt idx="574">
                  <c:v>-977.42662074693703</c:v>
                </c:pt>
                <c:pt idx="575">
                  <c:v>-936.0744440959711</c:v>
                </c:pt>
                <c:pt idx="576">
                  <c:v>-896.41974657691117</c:v>
                </c:pt>
                <c:pt idx="577">
                  <c:v>-858.39589350404026</c:v>
                </c:pt>
                <c:pt idx="578">
                  <c:v>-821.93868214030795</c:v>
                </c:pt>
                <c:pt idx="579">
                  <c:v>-786.98626453817246</c:v>
                </c:pt>
                <c:pt idx="580">
                  <c:v>-753.47907204120179</c:v>
                </c:pt>
                <c:pt idx="581">
                  <c:v>-721.3597414721612</c:v>
                </c:pt>
                <c:pt idx="582">
                  <c:v>-689.66441293683465</c:v>
                </c:pt>
                <c:pt idx="583">
                  <c:v>-659.34982955636065</c:v>
                </c:pt>
                <c:pt idx="584">
                  <c:v>-630.33262041749754</c:v>
                </c:pt>
                <c:pt idx="585">
                  <c:v>-602.55936287228633</c:v>
                </c:pt>
                <c:pt idx="586">
                  <c:v>-575.97870497886504</c:v>
                </c:pt>
                <c:pt idx="587">
                  <c:v>-550.54129348424919</c:v>
                </c:pt>
                <c:pt idx="588">
                  <c:v>-526.19970375242235</c:v>
                </c:pt>
                <c:pt idx="589">
                  <c:v>-502.90837162748323</c:v>
                </c:pt>
                <c:pt idx="590">
                  <c:v>-480.62352721753712</c:v>
                </c:pt>
                <c:pt idx="591">
                  <c:v>-459.3031305814003</c:v>
                </c:pt>
                <c:pt idx="592">
                  <c:v>-438.90680929696782</c:v>
                </c:pt>
                <c:pt idx="593">
                  <c:v>-419.39579788727428</c:v>
                </c:pt>
                <c:pt idx="594">
                  <c:v>-400.20197807313048</c:v>
                </c:pt>
                <c:pt idx="595">
                  <c:v>-381.87410768845075</c:v>
                </c:pt>
                <c:pt idx="596">
                  <c:v>-364.36716987028018</c:v>
                </c:pt>
                <c:pt idx="597">
                  <c:v>-347.64551509220962</c:v>
                </c:pt>
                <c:pt idx="598">
                  <c:v>-331.67497214892131</c:v>
                </c:pt>
                <c:pt idx="599">
                  <c:v>-316.4227913324612</c:v>
                </c:pt>
                <c:pt idx="600">
                  <c:v>-301.85758949157173</c:v>
                </c:pt>
                <c:pt idx="601">
                  <c:v>-287.94929693352202</c:v>
                </c:pt>
                <c:pt idx="602">
                  <c:v>-274.66910612690964</c:v>
                </c:pt>
                <c:pt idx="603">
                  <c:v>-261.98942216315555</c:v>
                </c:pt>
                <c:pt idx="604">
                  <c:v>-249.8838149338689</c:v>
                </c:pt>
                <c:pt idx="605">
                  <c:v>-238.32697298087049</c:v>
                </c:pt>
                <c:pt idx="606">
                  <c:v>-227.02238843171676</c:v>
                </c:pt>
                <c:pt idx="607">
                  <c:v>-216.24397352833131</c:v>
                </c:pt>
                <c:pt idx="608">
                  <c:v>-205.96785900091402</c:v>
                </c:pt>
                <c:pt idx="609">
                  <c:v>-196.171219229207</c:v>
                </c:pt>
                <c:pt idx="610">
                  <c:v>-186.83222914344231</c:v>
                </c:pt>
                <c:pt idx="611">
                  <c:v>-177.93002273513957</c:v>
                </c:pt>
                <c:pt idx="612">
                  <c:v>-169.44465312969936</c:v>
                </c:pt>
                <c:pt idx="613">
                  <c:v>-161.35705417322538</c:v>
                </c:pt>
                <c:pt idx="614">
                  <c:v>-153.64900348658051</c:v>
                </c:pt>
                <c:pt idx="615">
                  <c:v>-146.30308694033522</c:v>
                </c:pt>
                <c:pt idx="616">
                  <c:v>-139.30266450498422</c:v>
                </c:pt>
                <c:pt idx="617">
                  <c:v>-132.63183743158362</c:v>
                </c:pt>
                <c:pt idx="618">
                  <c:v>-126.27541671878794</c:v>
                </c:pt>
                <c:pt idx="619">
                  <c:v>-120.21889282313415</c:v>
                </c:pt>
                <c:pt idx="620">
                  <c:v>-114.44840657032353</c:v>
                </c:pt>
                <c:pt idx="621">
                  <c:v>-108.95072122618376</c:v>
                </c:pt>
                <c:pt idx="622">
                  <c:v>-103.71319568695002</c:v>
                </c:pt>
                <c:pt idx="623">
                  <c:v>-98.723758749473618</c:v>
                </c:pt>
                <c:pt idx="624">
                  <c:v>-93.970884422956757</c:v>
                </c:pt>
                <c:pt idx="625">
                  <c:v>-89.443568244801412</c:v>
                </c:pt>
                <c:pt idx="626">
                  <c:v>-85.131304564164509</c:v>
                </c:pt>
                <c:pt idx="627">
                  <c:v>-81.024064757807963</c:v>
                </c:pt>
                <c:pt idx="628">
                  <c:v>-77.112276343834765</c:v>
                </c:pt>
                <c:pt idx="629">
                  <c:v>-73.386802959894737</c:v>
                </c:pt>
                <c:pt idx="630">
                  <c:v>-69.83892517343196</c:v>
                </c:pt>
                <c:pt idx="631">
                  <c:v>-66.46032209252553</c:v>
                </c:pt>
                <c:pt idx="632">
                  <c:v>-63.243053746841625</c:v>
                </c:pt>
                <c:pt idx="633">
                  <c:v>-60.179544209171482</c:v>
                </c:pt>
                <c:pt idx="634">
                  <c:v>-57.262565428970092</c:v>
                </c:pt>
                <c:pt idx="635">
                  <c:v>-54.485221750236306</c:v>
                </c:pt>
                <c:pt idx="636">
                  <c:v>-51.840935086984544</c:v>
                </c:pt>
                <c:pt idx="637">
                  <c:v>-49.323430730449772</c:v>
                </c:pt>
                <c:pt idx="638">
                  <c:v>-46.926723763041203</c:v>
                </c:pt>
                <c:pt idx="639">
                  <c:v>-44.645106054915125</c:v>
                </c:pt>
                <c:pt idx="640">
                  <c:v>-42.473133819872253</c:v>
                </c:pt>
                <c:pt idx="641">
                  <c:v>-40.405615708101372</c:v>
                </c:pt>
                <c:pt idx="642">
                  <c:v>-38.437601414085918</c:v>
                </c:pt>
                <c:pt idx="643">
                  <c:v>-36.564370778765948</c:v>
                </c:pt>
                <c:pt idx="644">
                  <c:v>-34.781423365802731</c:v>
                </c:pt>
                <c:pt idx="645">
                  <c:v>-33.084468492527535</c:v>
                </c:pt>
                <c:pt idx="646">
                  <c:v>-31.469415696869966</c:v>
                </c:pt>
                <c:pt idx="647">
                  <c:v>-29.932365622255382</c:v>
                </c:pt>
                <c:pt idx="648">
                  <c:v>-28.469601303133022</c:v>
                </c:pt>
                <c:pt idx="649">
                  <c:v>-27.077579834450649</c:v>
                </c:pt>
                <c:pt idx="650">
                  <c:v>-25.752924409024072</c:v>
                </c:pt>
                <c:pt idx="651">
                  <c:v>-24.492416707363429</c:v>
                </c:pt>
                <c:pt idx="652">
                  <c:v>-23.292989625112444</c:v>
                </c:pt>
                <c:pt idx="653">
                  <c:v>-22.151720323831555</c:v>
                </c:pt>
                <c:pt idx="654">
                  <c:v>-21.065823591412183</c:v>
                </c:pt>
                <c:pt idx="655">
                  <c:v>-20.032645498947154</c:v>
                </c:pt>
                <c:pt idx="656">
                  <c:v>-19.049657341401893</c:v>
                </c:pt>
                <c:pt idx="657">
                  <c:v>-18.114449849933216</c:v>
                </c:pt>
                <c:pt idx="658">
                  <c:v>-17.224727664187082</c:v>
                </c:pt>
                <c:pt idx="659">
                  <c:v>-16.378304053374752</c:v>
                </c:pt>
                <c:pt idx="660">
                  <c:v>-15.573095875377911</c:v>
                </c:pt>
                <c:pt idx="661">
                  <c:v>-14.807118763568857</c:v>
                </c:pt>
                <c:pt idx="662">
                  <c:v>-14.078482531451355</c:v>
                </c:pt>
                <c:pt idx="663">
                  <c:v>-13.385386785632294</c:v>
                </c:pt>
                <c:pt idx="664">
                  <c:v>-12.726116738023785</c:v>
                </c:pt>
                <c:pt idx="665">
                  <c:v>-12.099039208550732</c:v>
                </c:pt>
                <c:pt idx="666">
                  <c:v>-16.739857866891491</c:v>
                </c:pt>
                <c:pt idx="667">
                  <c:v>-13.041651774080767</c:v>
                </c:pt>
                <c:pt idx="668">
                  <c:v>-10.160461477560197</c:v>
                </c:pt>
                <c:pt idx="669">
                  <c:v>-7.9157900567592163</c:v>
                </c:pt>
                <c:pt idx="670">
                  <c:v>-6.1670163664391344</c:v>
                </c:pt>
                <c:pt idx="671">
                  <c:v>-4.804585593001284</c:v>
                </c:pt>
                <c:pt idx="672">
                  <c:v>-3.7431460124054019</c:v>
                </c:pt>
                <c:pt idx="673">
                  <c:v>-2.9162019905725338</c:v>
                </c:pt>
                <c:pt idx="674">
                  <c:v>-2.2719482546592564</c:v>
                </c:pt>
                <c:pt idx="675">
                  <c:v>-1.7700244662530533</c:v>
                </c:pt>
                <c:pt idx="676">
                  <c:v>-1.3789867813711663</c:v>
                </c:pt>
                <c:pt idx="677">
                  <c:v>-1.0743379989667012</c:v>
                </c:pt>
                <c:pt idx="678">
                  <c:v>-0.83699289334457527</c:v>
                </c:pt>
                <c:pt idx="679">
                  <c:v>-0.65208258870403879</c:v>
                </c:pt>
                <c:pt idx="680">
                  <c:v>-0.50802307387801027</c:v>
                </c:pt>
                <c:pt idx="681">
                  <c:v>-0.39578950283796116</c:v>
                </c:pt>
                <c:pt idx="682">
                  <c:v>-0.30835081832195699</c:v>
                </c:pt>
                <c:pt idx="683">
                  <c:v>-0.24022927965006438</c:v>
                </c:pt>
                <c:pt idx="684">
                  <c:v>-0.18715730062027022</c:v>
                </c:pt>
                <c:pt idx="685">
                  <c:v>-0.14581009952862678</c:v>
                </c:pt>
                <c:pt idx="686">
                  <c:v>-0.11359741273296291</c:v>
                </c:pt>
                <c:pt idx="687">
                  <c:v>-8.8501223312652741E-2</c:v>
                </c:pt>
                <c:pt idx="688">
                  <c:v>-6.8949339068558366E-2</c:v>
                </c:pt>
                <c:pt idx="689">
                  <c:v>-5.371689994833511E-2</c:v>
                </c:pt>
                <c:pt idx="690">
                  <c:v>-4.1849644667228798E-2</c:v>
                </c:pt>
                <c:pt idx="691">
                  <c:v>-3.2604129435201974E-2</c:v>
                </c:pt>
                <c:pt idx="692">
                  <c:v>-2.5401153693900533E-2</c:v>
                </c:pt>
                <c:pt idx="693">
                  <c:v>-1.9789475141898074E-2</c:v>
                </c:pt>
                <c:pt idx="694">
                  <c:v>-1.5417540916097861E-2</c:v>
                </c:pt>
                <c:pt idx="695">
                  <c:v>-1.201146398250323E-2</c:v>
                </c:pt>
                <c:pt idx="696">
                  <c:v>-9.3578650310135215E-3</c:v>
                </c:pt>
                <c:pt idx="697">
                  <c:v>-7.2905049764313461E-3</c:v>
                </c:pt>
                <c:pt idx="698">
                  <c:v>-5.6798706366481501E-3</c:v>
                </c:pt>
                <c:pt idx="699">
                  <c:v>-4.4250611656326414E-3</c:v>
                </c:pt>
                <c:pt idx="700">
                  <c:v>-3.4474669534279214E-3</c:v>
                </c:pt>
                <c:pt idx="701">
                  <c:v>-2.6858449974167574E-3</c:v>
                </c:pt>
                <c:pt idx="702">
                  <c:v>-2.0924822333614418E-3</c:v>
                </c:pt>
                <c:pt idx="703">
                  <c:v>-1.6302064717600997E-3</c:v>
                </c:pt>
                <c:pt idx="704">
                  <c:v>-1.2700576846950277E-3</c:v>
                </c:pt>
                <c:pt idx="705">
                  <c:v>-9.8947375709490461E-4</c:v>
                </c:pt>
                <c:pt idx="706">
                  <c:v>-7.7087704580489373E-4</c:v>
                </c:pt>
                <c:pt idx="707">
                  <c:v>-6.0057319912516197E-4</c:v>
                </c:pt>
                <c:pt idx="708">
                  <c:v>-4.6789325155067633E-4</c:v>
                </c:pt>
                <c:pt idx="709">
                  <c:v>-3.6452524882156755E-4</c:v>
                </c:pt>
                <c:pt idx="710">
                  <c:v>-2.8399353183240772E-4</c:v>
                </c:pt>
                <c:pt idx="711">
                  <c:v>-2.2125305828163221E-4</c:v>
                </c:pt>
                <c:pt idx="712">
                  <c:v>-1.723733476713962E-4</c:v>
                </c:pt>
                <c:pt idx="713">
                  <c:v>-1.3429224987083799E-4</c:v>
                </c:pt>
                <c:pt idx="714">
                  <c:v>-1.0462411166807216E-4</c:v>
                </c:pt>
                <c:pt idx="715">
                  <c:v>-8.1510323588005048E-5</c:v>
                </c:pt>
                <c:pt idx="716">
                  <c:v>-6.3502884234751435E-5</c:v>
                </c:pt>
                <c:pt idx="717">
                  <c:v>-4.9473687854745268E-5</c:v>
                </c:pt>
                <c:pt idx="718">
                  <c:v>-3.854385229024472E-5</c:v>
                </c:pt>
                <c:pt idx="719">
                  <c:v>-3.0028659956258124E-5</c:v>
                </c:pt>
                <c:pt idx="720">
                  <c:v>-2.3394662577533841E-5</c:v>
                </c:pt>
                <c:pt idx="721">
                  <c:v>-1.8226262441078399E-5</c:v>
                </c:pt>
                <c:pt idx="722">
                  <c:v>-1.4199676591620399E-5</c:v>
                </c:pt>
                <c:pt idx="723">
                  <c:v>-1.1062652914081621E-5</c:v>
                </c:pt>
                <c:pt idx="724">
                  <c:v>-8.6186673835698195E-6</c:v>
                </c:pt>
                <c:pt idx="725">
                  <c:v>-6.7146124935419058E-6</c:v>
                </c:pt>
                <c:pt idx="726">
                  <c:v>-5.2312055834036133E-6</c:v>
                </c:pt>
                <c:pt idx="727">
                  <c:v>-4.0755161794002566E-6</c:v>
                </c:pt>
                <c:pt idx="728">
                  <c:v>-3.175144211737575E-6</c:v>
                </c:pt>
                <c:pt idx="729">
                  <c:v>-2.4736843927372658E-6</c:v>
                </c:pt>
                <c:pt idx="730">
                  <c:v>-1.9271926145122381E-6</c:v>
                </c:pt>
                <c:pt idx="731">
                  <c:v>-1.5014329978129078E-6</c:v>
                </c:pt>
                <c:pt idx="732">
                  <c:v>-1.1697331288766932E-6</c:v>
                </c:pt>
                <c:pt idx="733">
                  <c:v>-9.1131312205392087E-7</c:v>
                </c:pt>
                <c:pt idx="734">
                  <c:v>-7.0998382958102085E-7</c:v>
                </c:pt>
                <c:pt idx="735">
                  <c:v>-5.5313264570408173E-7</c:v>
                </c:pt>
                <c:pt idx="736">
                  <c:v>-4.3093336917849149E-7</c:v>
                </c:pt>
                <c:pt idx="737">
                  <c:v>-3.3573062467709568E-7</c:v>
                </c:pt>
                <c:pt idx="738">
                  <c:v>-2.6156027917018102E-7</c:v>
                </c:pt>
                <c:pt idx="739">
                  <c:v>-2.0377580897001311E-7</c:v>
                </c:pt>
                <c:pt idx="740">
                  <c:v>-1.5875721058687894E-7</c:v>
                </c:pt>
                <c:pt idx="741">
                  <c:v>-1.2368421963686344E-7</c:v>
                </c:pt>
                <c:pt idx="742">
                  <c:v>-9.635963072561201E-8</c:v>
                </c:pt>
                <c:pt idx="743">
                  <c:v>-7.5071649890645465E-8</c:v>
                </c:pt>
                <c:pt idx="744">
                  <c:v>-5.8486656443834732E-8</c:v>
                </c:pt>
                <c:pt idx="745">
                  <c:v>-4.556565610269609E-8</c:v>
                </c:pt>
                <c:pt idx="746">
                  <c:v>-3.5499191479051081E-8</c:v>
                </c:pt>
                <c:pt idx="747">
                  <c:v>-2.7656632285204116E-8</c:v>
                </c:pt>
                <c:pt idx="748">
                  <c:v>-2.1546668458924596E-8</c:v>
                </c:pt>
                <c:pt idx="749">
                  <c:v>-1.6786531233854805E-8</c:v>
                </c:pt>
                <c:pt idx="750">
                  <c:v>-1.3078013958509063E-8</c:v>
                </c:pt>
                <c:pt idx="751">
                  <c:v>-1.0188790448500665E-8</c:v>
                </c:pt>
                <c:pt idx="752">
                  <c:v>-7.9378605293439558E-9</c:v>
                </c:pt>
                <c:pt idx="753">
                  <c:v>-6.1842109818431783E-9</c:v>
                </c:pt>
                <c:pt idx="754">
                  <c:v>-4.8179815362806053E-9</c:v>
                </c:pt>
                <c:pt idx="755">
                  <c:v>-3.7535824945322776E-9</c:v>
                </c:pt>
                <c:pt idx="756">
                  <c:v>-2.9243328221917392E-9</c:v>
                </c:pt>
                <c:pt idx="757">
                  <c:v>-2.278282805134807E-9</c:v>
                </c:pt>
                <c:pt idx="758">
                  <c:v>-1.7749595739525556E-9</c:v>
                </c:pt>
                <c:pt idx="759">
                  <c:v>-1.382831614260207E-9</c:v>
                </c:pt>
                <c:pt idx="760">
                  <c:v>-1.0773334229462308E-9</c:v>
                </c:pt>
                <c:pt idx="761">
                  <c:v>-8.3932656169274077E-10</c:v>
                </c:pt>
                <c:pt idx="762">
                  <c:v>-6.5390069792545367E-10</c:v>
                </c:pt>
                <c:pt idx="763">
                  <c:v>-5.094395224250337E-10</c:v>
                </c:pt>
                <c:pt idx="764">
                  <c:v>-3.9689302646719806E-10</c:v>
                </c:pt>
                <c:pt idx="765">
                  <c:v>-3.0921054909215918E-10</c:v>
                </c:pt>
                <c:pt idx="766">
                  <c:v>-2.4089907681403048E-10</c:v>
                </c:pt>
                <c:pt idx="767">
                  <c:v>-1.8767912472661404E-10</c:v>
                </c:pt>
                <c:pt idx="768">
                  <c:v>-1.4621664110958709E-10</c:v>
                </c:pt>
                <c:pt idx="769">
                  <c:v>-1.1391414025674043E-10</c:v>
                </c:pt>
                <c:pt idx="770">
                  <c:v>-8.8747978697627856E-11</c:v>
                </c:pt>
                <c:pt idx="771">
                  <c:v>-6.9141580713010418E-11</c:v>
                </c:pt>
                <c:pt idx="772">
                  <c:v>-5.3866671147311588E-11</c:v>
                </c:pt>
                <c:pt idx="773">
                  <c:v>-4.196632808463708E-11</c:v>
                </c:pt>
                <c:pt idx="774">
                  <c:v>-3.2695034896272718E-11</c:v>
                </c:pt>
                <c:pt idx="775">
                  <c:v>-2.5471976121251708E-11</c:v>
                </c:pt>
                <c:pt idx="776">
                  <c:v>-1.9844651323359926E-11</c:v>
                </c:pt>
                <c:pt idx="777">
                  <c:v>-1.5460527454607974E-11</c:v>
                </c:pt>
                <c:pt idx="778">
                  <c:v>-1.2044953840701536E-11</c:v>
                </c:pt>
                <c:pt idx="779">
                  <c:v>-9.3839562363307113E-12</c:v>
                </c:pt>
                <c:pt idx="780">
                  <c:v>-7.3108320554793613E-12</c:v>
                </c:pt>
                <c:pt idx="781">
                  <c:v>-5.6957070128370277E-12</c:v>
                </c:pt>
                <c:pt idx="782">
                  <c:v>-4.4373989348813977E-12</c:v>
                </c:pt>
                <c:pt idx="783">
                  <c:v>-3.4570790356505242E-12</c:v>
                </c:pt>
                <c:pt idx="784">
                  <c:v>-2.6933335573655823E-12</c:v>
                </c:pt>
                <c:pt idx="785">
                  <c:v>-2.0983164042318562E-12</c:v>
                </c:pt>
                <c:pt idx="786">
                  <c:v>-1.6347517448136374E-12</c:v>
                </c:pt>
                <c:pt idx="787">
                  <c:v>-1.2735988060625867E-12</c:v>
                </c:pt>
                <c:pt idx="788">
                  <c:v>-9.9223256616799709E-13</c:v>
                </c:pt>
                <c:pt idx="789">
                  <c:v>-7.7302637273039948E-13</c:v>
                </c:pt>
                <c:pt idx="790">
                  <c:v>-6.0224769203507735E-13</c:v>
                </c:pt>
                <c:pt idx="791">
                  <c:v>-4.6919781181653597E-13</c:v>
                </c:pt>
                <c:pt idx="792">
                  <c:v>-3.6554160277396845E-13</c:v>
                </c:pt>
                <c:pt idx="793">
                  <c:v>-2.8478535064185165E-13</c:v>
                </c:pt>
                <c:pt idx="794">
                  <c:v>-2.218699467440701E-13</c:v>
                </c:pt>
                <c:pt idx="795">
                  <c:v>-1.7285395178252641E-13</c:v>
                </c:pt>
                <c:pt idx="796">
                  <c:v>-1.3466667786827926E-13</c:v>
                </c:pt>
                <c:pt idx="797">
                  <c:v>-1.0491582021159292E-13</c:v>
                </c:pt>
                <c:pt idx="798">
                  <c:v>-8.1737587240681967E-14</c:v>
                </c:pt>
                <c:pt idx="799">
                  <c:v>-6.3679940303129406E-14</c:v>
                </c:pt>
                <c:pt idx="800">
                  <c:v>-4.9611628308399914E-14</c:v>
                </c:pt>
                <c:pt idx="801">
                  <c:v>-3.8651318636520013E-14</c:v>
                </c:pt>
                <c:pt idx="802">
                  <c:v>-3.0112384601753894E-14</c:v>
                </c:pt>
                <c:pt idx="803">
                  <c:v>-2.3459890590826825E-14</c:v>
                </c:pt>
                <c:pt idx="804">
                  <c:v>-1.827708013869844E-14</c:v>
                </c:pt>
                <c:pt idx="805">
                  <c:v>-1.4239267532092598E-14</c:v>
                </c:pt>
                <c:pt idx="806">
                  <c:v>-1.1093497337203516E-14</c:v>
                </c:pt>
                <c:pt idx="807">
                  <c:v>-8.6426975891263273E-15</c:v>
                </c:pt>
                <c:pt idx="808">
                  <c:v>-6.7333338934139693E-15</c:v>
                </c:pt>
                <c:pt idx="809">
                  <c:v>-5.2457910105796513E-15</c:v>
                </c:pt>
                <c:pt idx="810">
                  <c:v>-4.0868793620341023E-15</c:v>
                </c:pt>
                <c:pt idx="811">
                  <c:v>-3.1839970151564735E-15</c:v>
                </c:pt>
                <c:pt idx="812">
                  <c:v>-2.4805814154199981E-15</c:v>
                </c:pt>
                <c:pt idx="813">
                  <c:v>-1.9325659318260029E-15</c:v>
                </c:pt>
                <c:pt idx="814">
                  <c:v>-1.5056192300876968E-15</c:v>
                </c:pt>
                <c:pt idx="815">
                  <c:v>-1.1729945295413426E-15</c:v>
                </c:pt>
                <c:pt idx="816">
                  <c:v>-9.1385400693492307E-16</c:v>
                </c:pt>
                <c:pt idx="817">
                  <c:v>-7.1196337660463076E-16</c:v>
                </c:pt>
                <c:pt idx="818">
                  <c:v>-5.5467486686017643E-16</c:v>
                </c:pt>
                <c:pt idx="819">
                  <c:v>-4.3213487945631691E-16</c:v>
                </c:pt>
                <c:pt idx="820">
                  <c:v>-3.366666946706988E-16</c:v>
                </c:pt>
                <c:pt idx="821">
                  <c:v>-2.6228955052898286E-16</c:v>
                </c:pt>
                <c:pt idx="822">
                  <c:v>-2.0434396810170534E-16</c:v>
                </c:pt>
                <c:pt idx="823">
                  <c:v>-1.5919985075782384E-16</c:v>
                </c:pt>
                <c:pt idx="824">
                  <c:v>-1.2402907077100004E-16</c:v>
                </c:pt>
                <c:pt idx="825">
                  <c:v>-9.6628296591300242E-17</c:v>
                </c:pt>
                <c:pt idx="826">
                  <c:v>-7.5280961504384912E-17</c:v>
                </c:pt>
                <c:pt idx="827">
                  <c:v>-5.8649726477067191E-17</c:v>
                </c:pt>
                <c:pt idx="828">
                  <c:v>-4.5692700346746206E-17</c:v>
                </c:pt>
                <c:pt idx="829">
                  <c:v>-3.5598168830231571E-17</c:v>
                </c:pt>
                <c:pt idx="830">
                  <c:v>-2.7733743343008851E-17</c:v>
                </c:pt>
                <c:pt idx="831">
                  <c:v>-2.1606743972815869E-17</c:v>
                </c:pt>
                <c:pt idx="832">
                  <c:v>-1.6833334733534959E-17</c:v>
                </c:pt>
                <c:pt idx="833">
                  <c:v>-1.3114477526449155E-17</c:v>
                </c:pt>
                <c:pt idx="834">
                  <c:v>-1.0217198405085277E-17</c:v>
                </c:pt>
                <c:pt idx="835">
                  <c:v>-7.9599925378912008E-18</c:v>
                </c:pt>
                <c:pt idx="836">
                  <c:v>-6.2014535385500093E-18</c:v>
                </c:pt>
                <c:pt idx="837">
                  <c:v>-4.8314148295650175E-18</c:v>
                </c:pt>
                <c:pt idx="838">
                  <c:v>-3.7640480752192499E-18</c:v>
                </c:pt>
                <c:pt idx="839">
                  <c:v>-2.9324863238533626E-18</c:v>
                </c:pt>
                <c:pt idx="840">
                  <c:v>-2.2846350173373127E-18</c:v>
                </c:pt>
                <c:pt idx="841">
                  <c:v>-1.7799084415115808E-18</c:v>
                </c:pt>
                <c:pt idx="842">
                  <c:v>-1.3866871671504442E-18</c:v>
                </c:pt>
                <c:pt idx="843">
                  <c:v>-1.0803371986407948E-18</c:v>
                </c:pt>
                <c:pt idx="844">
                  <c:v>-8.4166673667674903E-19</c:v>
                </c:pt>
                <c:pt idx="845">
                  <c:v>-6.5572387632245867E-19</c:v>
                </c:pt>
                <c:pt idx="846">
                  <c:v>-5.1085992025426457E-19</c:v>
                </c:pt>
                <c:pt idx="847">
                  <c:v>-3.979996268945605E-19</c:v>
                </c:pt>
                <c:pt idx="848">
                  <c:v>-3.1007267692750081E-19</c:v>
                </c:pt>
                <c:pt idx="849">
                  <c:v>-2.4157074147825112E-19</c:v>
                </c:pt>
                <c:pt idx="850">
                  <c:v>-1.8820240376096268E-19</c:v>
                </c:pt>
                <c:pt idx="851">
                  <c:v>-1.4662431619266828E-19</c:v>
                </c:pt>
                <c:pt idx="852">
                  <c:v>-1.1423175086686575E-19</c:v>
                </c:pt>
                <c:pt idx="853">
                  <c:v>-8.8995422075579117E-20</c:v>
                </c:pt>
                <c:pt idx="854">
                  <c:v>-6.9334358357522274E-20</c:v>
                </c:pt>
                <c:pt idx="855">
                  <c:v>-5.4016859932039777E-20</c:v>
                </c:pt>
                <c:pt idx="856">
                  <c:v>-4.2083336833837479E-20</c:v>
                </c:pt>
                <c:pt idx="857">
                  <c:v>-3.2786193816122956E-20</c:v>
                </c:pt>
                <c:pt idx="858">
                  <c:v>-2.5542996012713245E-20</c:v>
                </c:pt>
                <c:pt idx="859">
                  <c:v>-1.989998134472804E-20</c:v>
                </c:pt>
                <c:pt idx="860">
                  <c:v>-1.5503633846375051E-20</c:v>
                </c:pt>
                <c:pt idx="861">
                  <c:v>-1.2078537073912567E-20</c:v>
                </c:pt>
                <c:pt idx="862">
                  <c:v>-9.4101201880481424E-21</c:v>
                </c:pt>
                <c:pt idx="863">
                  <c:v>-7.3312158096334198E-21</c:v>
                </c:pt>
                <c:pt idx="864">
                  <c:v>-5.7115875433432917E-21</c:v>
                </c:pt>
                <c:pt idx="865">
                  <c:v>-4.4497711037789593E-21</c:v>
                </c:pt>
                <c:pt idx="866">
                  <c:v>-3.4667179178761158E-21</c:v>
                </c:pt>
                <c:pt idx="867">
                  <c:v>-2.7008429966019907E-21</c:v>
                </c:pt>
                <c:pt idx="868">
                  <c:v>-2.1041668416918755E-21</c:v>
                </c:pt>
                <c:pt idx="869">
                  <c:v>-1.6393096908061491E-21</c:v>
                </c:pt>
                <c:pt idx="870">
                  <c:v>-1.277149800635663E-21</c:v>
                </c:pt>
                <c:pt idx="871">
                  <c:v>-9.9499906723640265E-22</c:v>
                </c:pt>
                <c:pt idx="872">
                  <c:v>-7.7518169231875301E-22</c:v>
                </c:pt>
                <c:pt idx="873">
                  <c:v>-6.0392685369562868E-22</c:v>
                </c:pt>
                <c:pt idx="874">
                  <c:v>-4.7050600940240738E-22</c:v>
                </c:pt>
                <c:pt idx="875">
                  <c:v>-3.6656079048167118E-22</c:v>
                </c:pt>
                <c:pt idx="876">
                  <c:v>-2.8557937716716478E-22</c:v>
                </c:pt>
                <c:pt idx="877">
                  <c:v>-2.224885551889481E-22</c:v>
                </c:pt>
                <c:pt idx="878">
                  <c:v>-1.7333589589380589E-22</c:v>
                </c:pt>
                <c:pt idx="879">
                  <c:v>-1.3504214983009961E-22</c:v>
                </c:pt>
                <c:pt idx="880">
                  <c:v>-1.0520834208459385E-22</c:v>
                </c:pt>
                <c:pt idx="881">
                  <c:v>-8.1965484540307495E-23</c:v>
                </c:pt>
                <c:pt idx="882">
                  <c:v>-6.3857490031783196E-23</c:v>
                </c:pt>
                <c:pt idx="883">
                  <c:v>-4.9749953361820173E-23</c:v>
                </c:pt>
                <c:pt idx="884">
                  <c:v>-3.8759084615937683E-23</c:v>
                </c:pt>
                <c:pt idx="885">
                  <c:v>-3.0196342684781458E-23</c:v>
                </c:pt>
                <c:pt idx="886">
                  <c:v>-2.3525300470120388E-23</c:v>
                </c:pt>
                <c:pt idx="887">
                  <c:v>-1.8328039524083577E-23</c:v>
                </c:pt>
                <c:pt idx="888">
                  <c:v>-1.4278968858358251E-23</c:v>
                </c:pt>
                <c:pt idx="889">
                  <c:v>-1.1124427759447413E-23</c:v>
                </c:pt>
                <c:pt idx="890">
                  <c:v>-8.6667947946903023E-24</c:v>
                </c:pt>
                <c:pt idx="891">
                  <c:v>-6.7521074915049874E-24</c:v>
                </c:pt>
                <c:pt idx="892">
                  <c:v>-5.2604171042296967E-24</c:v>
                </c:pt>
                <c:pt idx="893">
                  <c:v>-4.0982742270153785E-24</c:v>
                </c:pt>
                <c:pt idx="894">
                  <c:v>-3.1928745015891628E-24</c:v>
                </c:pt>
                <c:pt idx="895">
                  <c:v>-2.4874976680910108E-24</c:v>
                </c:pt>
                <c:pt idx="896">
                  <c:v>-1.9379542307968856E-24</c:v>
                </c:pt>
                <c:pt idx="897">
                  <c:v>-1.5098171342390742E-24</c:v>
                </c:pt>
                <c:pt idx="898">
                  <c:v>-1.1762650235060204E-24</c:v>
                </c:pt>
                <c:pt idx="899">
                  <c:v>-9.1640197620417957E-25</c:v>
                </c:pt>
                <c:pt idx="900">
                  <c:v>-7.1394844291791311E-25</c:v>
                </c:pt>
                <c:pt idx="901">
                  <c:v>-5.5622138797237113E-25</c:v>
                </c:pt>
                <c:pt idx="902">
                  <c:v>-4.3333973973451548E-25</c:v>
                </c:pt>
                <c:pt idx="903">
                  <c:v>-3.3760537457524964E-25</c:v>
                </c:pt>
                <c:pt idx="904">
                  <c:v>-2.6302085521148507E-25</c:v>
                </c:pt>
                <c:pt idx="905">
                  <c:v>-2.0491371135076913E-25</c:v>
                </c:pt>
                <c:pt idx="906">
                  <c:v>-1.5964372507945828E-25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B-4767-A33D-0C3E47EB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205344"/>
        <c:axId val="783206304"/>
      </c:barChart>
      <c:lineChart>
        <c:grouping val="standard"/>
        <c:varyColors val="0"/>
        <c:ser>
          <c:idx val="0"/>
          <c:order val="0"/>
          <c:tx>
            <c:strRef>
              <c:f>Projections!$V$3</c:f>
              <c:strCache>
                <c:ptCount val="1"/>
                <c:pt idx="0">
                  <c:v>Fixed Vector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Projections!$E$7:$E$913</c:f>
              <c:numCache>
                <c:formatCode>m/d/yyyy</c:formatCode>
                <c:ptCount val="907"/>
                <c:pt idx="0">
                  <c:v>45473</c:v>
                </c:pt>
                <c:pt idx="1">
                  <c:v>45504</c:v>
                </c:pt>
                <c:pt idx="2">
                  <c:v>45535</c:v>
                </c:pt>
                <c:pt idx="3">
                  <c:v>45565</c:v>
                </c:pt>
                <c:pt idx="4">
                  <c:v>45596</c:v>
                </c:pt>
                <c:pt idx="5">
                  <c:v>45626</c:v>
                </c:pt>
                <c:pt idx="6">
                  <c:v>45657</c:v>
                </c:pt>
                <c:pt idx="7">
                  <c:v>45688</c:v>
                </c:pt>
                <c:pt idx="8">
                  <c:v>45716</c:v>
                </c:pt>
                <c:pt idx="9">
                  <c:v>45747</c:v>
                </c:pt>
                <c:pt idx="10">
                  <c:v>45777</c:v>
                </c:pt>
                <c:pt idx="11">
                  <c:v>45808</c:v>
                </c:pt>
                <c:pt idx="12">
                  <c:v>45838</c:v>
                </c:pt>
                <c:pt idx="13">
                  <c:v>45869</c:v>
                </c:pt>
                <c:pt idx="14">
                  <c:v>45900</c:v>
                </c:pt>
                <c:pt idx="15">
                  <c:v>45930</c:v>
                </c:pt>
                <c:pt idx="16">
                  <c:v>45961</c:v>
                </c:pt>
                <c:pt idx="17">
                  <c:v>45991</c:v>
                </c:pt>
                <c:pt idx="18">
                  <c:v>46022</c:v>
                </c:pt>
                <c:pt idx="19">
                  <c:v>46053</c:v>
                </c:pt>
                <c:pt idx="20">
                  <c:v>46081</c:v>
                </c:pt>
                <c:pt idx="21">
                  <c:v>46112</c:v>
                </c:pt>
                <c:pt idx="22">
                  <c:v>46142</c:v>
                </c:pt>
                <c:pt idx="23">
                  <c:v>46173</c:v>
                </c:pt>
                <c:pt idx="24">
                  <c:v>46203</c:v>
                </c:pt>
                <c:pt idx="25">
                  <c:v>46234</c:v>
                </c:pt>
                <c:pt idx="26">
                  <c:v>46265</c:v>
                </c:pt>
                <c:pt idx="27">
                  <c:v>46295</c:v>
                </c:pt>
                <c:pt idx="28">
                  <c:v>46326</c:v>
                </c:pt>
                <c:pt idx="29">
                  <c:v>46356</c:v>
                </c:pt>
                <c:pt idx="30">
                  <c:v>46387</c:v>
                </c:pt>
                <c:pt idx="31">
                  <c:v>46418</c:v>
                </c:pt>
                <c:pt idx="32">
                  <c:v>46446</c:v>
                </c:pt>
                <c:pt idx="33">
                  <c:v>46477</c:v>
                </c:pt>
                <c:pt idx="34">
                  <c:v>46507</c:v>
                </c:pt>
                <c:pt idx="35">
                  <c:v>46538</c:v>
                </c:pt>
                <c:pt idx="36">
                  <c:v>46568</c:v>
                </c:pt>
                <c:pt idx="37">
                  <c:v>46599</c:v>
                </c:pt>
                <c:pt idx="38">
                  <c:v>46630</c:v>
                </c:pt>
                <c:pt idx="39">
                  <c:v>46660</c:v>
                </c:pt>
                <c:pt idx="40">
                  <c:v>46691</c:v>
                </c:pt>
                <c:pt idx="41">
                  <c:v>46721</c:v>
                </c:pt>
                <c:pt idx="42">
                  <c:v>46752</c:v>
                </c:pt>
                <c:pt idx="43">
                  <c:v>46783</c:v>
                </c:pt>
                <c:pt idx="44">
                  <c:v>46812</c:v>
                </c:pt>
                <c:pt idx="45">
                  <c:v>46843</c:v>
                </c:pt>
                <c:pt idx="46">
                  <c:v>46873</c:v>
                </c:pt>
                <c:pt idx="47">
                  <c:v>46904</c:v>
                </c:pt>
                <c:pt idx="48">
                  <c:v>46934</c:v>
                </c:pt>
                <c:pt idx="49">
                  <c:v>46965</c:v>
                </c:pt>
                <c:pt idx="50">
                  <c:v>46996</c:v>
                </c:pt>
                <c:pt idx="51">
                  <c:v>47026</c:v>
                </c:pt>
                <c:pt idx="52">
                  <c:v>47057</c:v>
                </c:pt>
                <c:pt idx="53">
                  <c:v>47087</c:v>
                </c:pt>
                <c:pt idx="54">
                  <c:v>47118</c:v>
                </c:pt>
                <c:pt idx="55">
                  <c:v>47149</c:v>
                </c:pt>
                <c:pt idx="56">
                  <c:v>47177</c:v>
                </c:pt>
                <c:pt idx="57">
                  <c:v>47208</c:v>
                </c:pt>
                <c:pt idx="58">
                  <c:v>47238</c:v>
                </c:pt>
                <c:pt idx="59">
                  <c:v>47269</c:v>
                </c:pt>
                <c:pt idx="60">
                  <c:v>47299</c:v>
                </c:pt>
                <c:pt idx="61">
                  <c:v>47330</c:v>
                </c:pt>
                <c:pt idx="62">
                  <c:v>47361</c:v>
                </c:pt>
                <c:pt idx="63">
                  <c:v>47391</c:v>
                </c:pt>
                <c:pt idx="64">
                  <c:v>47422</c:v>
                </c:pt>
                <c:pt idx="65">
                  <c:v>47452</c:v>
                </c:pt>
                <c:pt idx="66">
                  <c:v>47483</c:v>
                </c:pt>
                <c:pt idx="67">
                  <c:v>47514</c:v>
                </c:pt>
                <c:pt idx="68">
                  <c:v>47542</c:v>
                </c:pt>
                <c:pt idx="69">
                  <c:v>47573</c:v>
                </c:pt>
                <c:pt idx="70">
                  <c:v>47603</c:v>
                </c:pt>
                <c:pt idx="71">
                  <c:v>47634</c:v>
                </c:pt>
                <c:pt idx="72">
                  <c:v>47664</c:v>
                </c:pt>
                <c:pt idx="73">
                  <c:v>47695</c:v>
                </c:pt>
                <c:pt idx="74">
                  <c:v>47726</c:v>
                </c:pt>
                <c:pt idx="75">
                  <c:v>47756</c:v>
                </c:pt>
                <c:pt idx="76">
                  <c:v>47787</c:v>
                </c:pt>
                <c:pt idx="77">
                  <c:v>47817</c:v>
                </c:pt>
                <c:pt idx="78">
                  <c:v>47848</c:v>
                </c:pt>
                <c:pt idx="79">
                  <c:v>47879</c:v>
                </c:pt>
                <c:pt idx="80">
                  <c:v>47907</c:v>
                </c:pt>
                <c:pt idx="81">
                  <c:v>47938</c:v>
                </c:pt>
                <c:pt idx="82">
                  <c:v>47968</c:v>
                </c:pt>
                <c:pt idx="83">
                  <c:v>47999</c:v>
                </c:pt>
                <c:pt idx="84">
                  <c:v>48029</c:v>
                </c:pt>
                <c:pt idx="85">
                  <c:v>48060</c:v>
                </c:pt>
                <c:pt idx="86">
                  <c:v>48091</c:v>
                </c:pt>
                <c:pt idx="87">
                  <c:v>48121</c:v>
                </c:pt>
                <c:pt idx="88">
                  <c:v>48152</c:v>
                </c:pt>
                <c:pt idx="89">
                  <c:v>48182</c:v>
                </c:pt>
                <c:pt idx="90">
                  <c:v>48213</c:v>
                </c:pt>
                <c:pt idx="91">
                  <c:v>48244</c:v>
                </c:pt>
                <c:pt idx="92">
                  <c:v>48273</c:v>
                </c:pt>
                <c:pt idx="93">
                  <c:v>48304</c:v>
                </c:pt>
                <c:pt idx="94">
                  <c:v>48334</c:v>
                </c:pt>
                <c:pt idx="95">
                  <c:v>48365</c:v>
                </c:pt>
                <c:pt idx="96">
                  <c:v>48395</c:v>
                </c:pt>
                <c:pt idx="97">
                  <c:v>48426</c:v>
                </c:pt>
                <c:pt idx="98">
                  <c:v>48457</c:v>
                </c:pt>
                <c:pt idx="99">
                  <c:v>48487</c:v>
                </c:pt>
                <c:pt idx="100">
                  <c:v>48518</c:v>
                </c:pt>
                <c:pt idx="101">
                  <c:v>48548</c:v>
                </c:pt>
                <c:pt idx="102">
                  <c:v>48579</c:v>
                </c:pt>
                <c:pt idx="103">
                  <c:v>48610</c:v>
                </c:pt>
                <c:pt idx="104">
                  <c:v>48638</c:v>
                </c:pt>
                <c:pt idx="105">
                  <c:v>48669</c:v>
                </c:pt>
                <c:pt idx="106">
                  <c:v>48699</c:v>
                </c:pt>
                <c:pt idx="107">
                  <c:v>48730</c:v>
                </c:pt>
                <c:pt idx="108">
                  <c:v>48760</c:v>
                </c:pt>
                <c:pt idx="109">
                  <c:v>48791</c:v>
                </c:pt>
                <c:pt idx="110">
                  <c:v>48822</c:v>
                </c:pt>
                <c:pt idx="111">
                  <c:v>48852</c:v>
                </c:pt>
                <c:pt idx="112">
                  <c:v>48883</c:v>
                </c:pt>
                <c:pt idx="113">
                  <c:v>48913</c:v>
                </c:pt>
                <c:pt idx="114">
                  <c:v>48944</c:v>
                </c:pt>
                <c:pt idx="115">
                  <c:v>48975</c:v>
                </c:pt>
                <c:pt idx="116">
                  <c:v>49003</c:v>
                </c:pt>
                <c:pt idx="117">
                  <c:v>49034</c:v>
                </c:pt>
                <c:pt idx="118">
                  <c:v>49064</c:v>
                </c:pt>
                <c:pt idx="119">
                  <c:v>49095</c:v>
                </c:pt>
                <c:pt idx="120">
                  <c:v>49125</c:v>
                </c:pt>
                <c:pt idx="121">
                  <c:v>49156</c:v>
                </c:pt>
                <c:pt idx="122">
                  <c:v>49187</c:v>
                </c:pt>
                <c:pt idx="123">
                  <c:v>49217</c:v>
                </c:pt>
                <c:pt idx="124">
                  <c:v>49248</c:v>
                </c:pt>
                <c:pt idx="125">
                  <c:v>49278</c:v>
                </c:pt>
                <c:pt idx="126">
                  <c:v>49309</c:v>
                </c:pt>
                <c:pt idx="127">
                  <c:v>49340</c:v>
                </c:pt>
                <c:pt idx="128">
                  <c:v>49368</c:v>
                </c:pt>
                <c:pt idx="129">
                  <c:v>49399</c:v>
                </c:pt>
                <c:pt idx="130">
                  <c:v>49429</c:v>
                </c:pt>
                <c:pt idx="131">
                  <c:v>49460</c:v>
                </c:pt>
                <c:pt idx="132">
                  <c:v>49490</c:v>
                </c:pt>
                <c:pt idx="133">
                  <c:v>49521</c:v>
                </c:pt>
                <c:pt idx="134">
                  <c:v>49552</c:v>
                </c:pt>
                <c:pt idx="135">
                  <c:v>49582</c:v>
                </c:pt>
                <c:pt idx="136">
                  <c:v>49613</c:v>
                </c:pt>
                <c:pt idx="137">
                  <c:v>49643</c:v>
                </c:pt>
                <c:pt idx="138">
                  <c:v>49674</c:v>
                </c:pt>
                <c:pt idx="139">
                  <c:v>49705</c:v>
                </c:pt>
                <c:pt idx="140">
                  <c:v>49734</c:v>
                </c:pt>
                <c:pt idx="141">
                  <c:v>49765</c:v>
                </c:pt>
                <c:pt idx="142">
                  <c:v>49795</c:v>
                </c:pt>
                <c:pt idx="143">
                  <c:v>49826</c:v>
                </c:pt>
                <c:pt idx="144">
                  <c:v>49856</c:v>
                </c:pt>
                <c:pt idx="145">
                  <c:v>49887</c:v>
                </c:pt>
                <c:pt idx="146">
                  <c:v>49918</c:v>
                </c:pt>
                <c:pt idx="147">
                  <c:v>49948</c:v>
                </c:pt>
                <c:pt idx="148">
                  <c:v>49979</c:v>
                </c:pt>
                <c:pt idx="149">
                  <c:v>50009</c:v>
                </c:pt>
                <c:pt idx="150">
                  <c:v>50040</c:v>
                </c:pt>
                <c:pt idx="151">
                  <c:v>50071</c:v>
                </c:pt>
                <c:pt idx="152">
                  <c:v>50099</c:v>
                </c:pt>
                <c:pt idx="153">
                  <c:v>50130</c:v>
                </c:pt>
                <c:pt idx="154">
                  <c:v>50160</c:v>
                </c:pt>
                <c:pt idx="155">
                  <c:v>50191</c:v>
                </c:pt>
                <c:pt idx="156">
                  <c:v>50221</c:v>
                </c:pt>
                <c:pt idx="157">
                  <c:v>50252</c:v>
                </c:pt>
                <c:pt idx="158">
                  <c:v>50283</c:v>
                </c:pt>
                <c:pt idx="159">
                  <c:v>50313</c:v>
                </c:pt>
                <c:pt idx="160">
                  <c:v>50344</c:v>
                </c:pt>
                <c:pt idx="161">
                  <c:v>50374</c:v>
                </c:pt>
                <c:pt idx="162">
                  <c:v>50405</c:v>
                </c:pt>
                <c:pt idx="163">
                  <c:v>50436</c:v>
                </c:pt>
                <c:pt idx="164">
                  <c:v>50464</c:v>
                </c:pt>
                <c:pt idx="165">
                  <c:v>50495</c:v>
                </c:pt>
                <c:pt idx="166">
                  <c:v>50525</c:v>
                </c:pt>
                <c:pt idx="167">
                  <c:v>50556</c:v>
                </c:pt>
                <c:pt idx="168">
                  <c:v>50586</c:v>
                </c:pt>
                <c:pt idx="169">
                  <c:v>50617</c:v>
                </c:pt>
                <c:pt idx="170">
                  <c:v>50648</c:v>
                </c:pt>
                <c:pt idx="171">
                  <c:v>50678</c:v>
                </c:pt>
                <c:pt idx="172">
                  <c:v>50709</c:v>
                </c:pt>
                <c:pt idx="173">
                  <c:v>50739</c:v>
                </c:pt>
                <c:pt idx="174">
                  <c:v>50770</c:v>
                </c:pt>
                <c:pt idx="175">
                  <c:v>50801</c:v>
                </c:pt>
                <c:pt idx="176">
                  <c:v>50829</c:v>
                </c:pt>
                <c:pt idx="177">
                  <c:v>50860</c:v>
                </c:pt>
                <c:pt idx="178">
                  <c:v>50890</c:v>
                </c:pt>
                <c:pt idx="179">
                  <c:v>50921</c:v>
                </c:pt>
                <c:pt idx="180">
                  <c:v>50951</c:v>
                </c:pt>
                <c:pt idx="181">
                  <c:v>50982</c:v>
                </c:pt>
                <c:pt idx="182">
                  <c:v>51013</c:v>
                </c:pt>
                <c:pt idx="183">
                  <c:v>51043</c:v>
                </c:pt>
                <c:pt idx="184">
                  <c:v>51074</c:v>
                </c:pt>
                <c:pt idx="185">
                  <c:v>51104</c:v>
                </c:pt>
                <c:pt idx="186">
                  <c:v>51135</c:v>
                </c:pt>
                <c:pt idx="187">
                  <c:v>51166</c:v>
                </c:pt>
                <c:pt idx="188">
                  <c:v>51195</c:v>
                </c:pt>
                <c:pt idx="189">
                  <c:v>51226</c:v>
                </c:pt>
                <c:pt idx="190">
                  <c:v>51256</c:v>
                </c:pt>
                <c:pt idx="191">
                  <c:v>51287</c:v>
                </c:pt>
                <c:pt idx="192">
                  <c:v>51317</c:v>
                </c:pt>
                <c:pt idx="193">
                  <c:v>51348</c:v>
                </c:pt>
                <c:pt idx="194">
                  <c:v>51379</c:v>
                </c:pt>
                <c:pt idx="195">
                  <c:v>51409</c:v>
                </c:pt>
                <c:pt idx="196">
                  <c:v>51440</c:v>
                </c:pt>
                <c:pt idx="197">
                  <c:v>51470</c:v>
                </c:pt>
                <c:pt idx="198">
                  <c:v>51501</c:v>
                </c:pt>
                <c:pt idx="199">
                  <c:v>51532</c:v>
                </c:pt>
                <c:pt idx="200">
                  <c:v>51560</c:v>
                </c:pt>
                <c:pt idx="201">
                  <c:v>51591</c:v>
                </c:pt>
                <c:pt idx="202">
                  <c:v>51621</c:v>
                </c:pt>
                <c:pt idx="203">
                  <c:v>51652</c:v>
                </c:pt>
                <c:pt idx="204">
                  <c:v>51682</c:v>
                </c:pt>
                <c:pt idx="205">
                  <c:v>51713</c:v>
                </c:pt>
                <c:pt idx="206">
                  <c:v>51744</c:v>
                </c:pt>
                <c:pt idx="207">
                  <c:v>51774</c:v>
                </c:pt>
                <c:pt idx="208">
                  <c:v>51805</c:v>
                </c:pt>
                <c:pt idx="209">
                  <c:v>51835</c:v>
                </c:pt>
                <c:pt idx="210">
                  <c:v>51866</c:v>
                </c:pt>
                <c:pt idx="211">
                  <c:v>51897</c:v>
                </c:pt>
                <c:pt idx="212">
                  <c:v>51925</c:v>
                </c:pt>
                <c:pt idx="213">
                  <c:v>51956</c:v>
                </c:pt>
                <c:pt idx="214">
                  <c:v>51986</c:v>
                </c:pt>
                <c:pt idx="215">
                  <c:v>52017</c:v>
                </c:pt>
                <c:pt idx="216">
                  <c:v>52047</c:v>
                </c:pt>
                <c:pt idx="217">
                  <c:v>52078</c:v>
                </c:pt>
                <c:pt idx="218">
                  <c:v>52109</c:v>
                </c:pt>
                <c:pt idx="219">
                  <c:v>52139</c:v>
                </c:pt>
                <c:pt idx="220">
                  <c:v>52170</c:v>
                </c:pt>
                <c:pt idx="221">
                  <c:v>52200</c:v>
                </c:pt>
                <c:pt idx="222">
                  <c:v>52231</c:v>
                </c:pt>
                <c:pt idx="223">
                  <c:v>52262</c:v>
                </c:pt>
                <c:pt idx="224">
                  <c:v>52290</c:v>
                </c:pt>
                <c:pt idx="225">
                  <c:v>52321</c:v>
                </c:pt>
                <c:pt idx="226">
                  <c:v>52351</c:v>
                </c:pt>
                <c:pt idx="227">
                  <c:v>52382</c:v>
                </c:pt>
                <c:pt idx="228">
                  <c:v>52412</c:v>
                </c:pt>
                <c:pt idx="229">
                  <c:v>52443</c:v>
                </c:pt>
                <c:pt idx="230">
                  <c:v>52474</c:v>
                </c:pt>
                <c:pt idx="231">
                  <c:v>52504</c:v>
                </c:pt>
                <c:pt idx="232">
                  <c:v>52535</c:v>
                </c:pt>
                <c:pt idx="233">
                  <c:v>52565</c:v>
                </c:pt>
                <c:pt idx="234">
                  <c:v>52596</c:v>
                </c:pt>
                <c:pt idx="235">
                  <c:v>52627</c:v>
                </c:pt>
                <c:pt idx="236">
                  <c:v>52656</c:v>
                </c:pt>
                <c:pt idx="237">
                  <c:v>52687</c:v>
                </c:pt>
                <c:pt idx="238">
                  <c:v>52717</c:v>
                </c:pt>
                <c:pt idx="239">
                  <c:v>52748</c:v>
                </c:pt>
                <c:pt idx="240">
                  <c:v>52778</c:v>
                </c:pt>
                <c:pt idx="241">
                  <c:v>52809</c:v>
                </c:pt>
                <c:pt idx="242">
                  <c:v>52840</c:v>
                </c:pt>
                <c:pt idx="243">
                  <c:v>52870</c:v>
                </c:pt>
                <c:pt idx="244">
                  <c:v>52901</c:v>
                </c:pt>
                <c:pt idx="245">
                  <c:v>52931</c:v>
                </c:pt>
                <c:pt idx="246">
                  <c:v>52962</c:v>
                </c:pt>
                <c:pt idx="247">
                  <c:v>52993</c:v>
                </c:pt>
                <c:pt idx="248">
                  <c:v>53021</c:v>
                </c:pt>
                <c:pt idx="249">
                  <c:v>53052</c:v>
                </c:pt>
                <c:pt idx="250">
                  <c:v>53082</c:v>
                </c:pt>
                <c:pt idx="251">
                  <c:v>53113</c:v>
                </c:pt>
                <c:pt idx="252">
                  <c:v>53143</c:v>
                </c:pt>
                <c:pt idx="253">
                  <c:v>53174</c:v>
                </c:pt>
                <c:pt idx="254">
                  <c:v>53205</c:v>
                </c:pt>
                <c:pt idx="255">
                  <c:v>53235</c:v>
                </c:pt>
                <c:pt idx="256">
                  <c:v>53266</c:v>
                </c:pt>
                <c:pt idx="257">
                  <c:v>53296</c:v>
                </c:pt>
                <c:pt idx="258">
                  <c:v>53327</c:v>
                </c:pt>
                <c:pt idx="259">
                  <c:v>53358</c:v>
                </c:pt>
                <c:pt idx="260">
                  <c:v>53386</c:v>
                </c:pt>
                <c:pt idx="261">
                  <c:v>53417</c:v>
                </c:pt>
                <c:pt idx="262">
                  <c:v>53447</c:v>
                </c:pt>
                <c:pt idx="263">
                  <c:v>53478</c:v>
                </c:pt>
                <c:pt idx="264">
                  <c:v>53508</c:v>
                </c:pt>
                <c:pt idx="265">
                  <c:v>53539</c:v>
                </c:pt>
                <c:pt idx="266">
                  <c:v>53570</c:v>
                </c:pt>
                <c:pt idx="267">
                  <c:v>53600</c:v>
                </c:pt>
                <c:pt idx="268">
                  <c:v>53631</c:v>
                </c:pt>
                <c:pt idx="269">
                  <c:v>53661</c:v>
                </c:pt>
                <c:pt idx="270">
                  <c:v>53692</c:v>
                </c:pt>
                <c:pt idx="271">
                  <c:v>53723</c:v>
                </c:pt>
                <c:pt idx="272">
                  <c:v>53751</c:v>
                </c:pt>
                <c:pt idx="273">
                  <c:v>53782</c:v>
                </c:pt>
                <c:pt idx="274">
                  <c:v>53812</c:v>
                </c:pt>
                <c:pt idx="275">
                  <c:v>53843</c:v>
                </c:pt>
                <c:pt idx="276">
                  <c:v>53873</c:v>
                </c:pt>
                <c:pt idx="277">
                  <c:v>53904</c:v>
                </c:pt>
                <c:pt idx="278">
                  <c:v>53935</c:v>
                </c:pt>
                <c:pt idx="279">
                  <c:v>53965</c:v>
                </c:pt>
                <c:pt idx="280">
                  <c:v>53996</c:v>
                </c:pt>
                <c:pt idx="281">
                  <c:v>54026</c:v>
                </c:pt>
                <c:pt idx="282">
                  <c:v>54057</c:v>
                </c:pt>
                <c:pt idx="283">
                  <c:v>54088</c:v>
                </c:pt>
                <c:pt idx="284">
                  <c:v>54117</c:v>
                </c:pt>
                <c:pt idx="285">
                  <c:v>54148</c:v>
                </c:pt>
                <c:pt idx="286">
                  <c:v>54178</c:v>
                </c:pt>
                <c:pt idx="287">
                  <c:v>54209</c:v>
                </c:pt>
                <c:pt idx="288">
                  <c:v>54239</c:v>
                </c:pt>
                <c:pt idx="289">
                  <c:v>54270</c:v>
                </c:pt>
                <c:pt idx="290">
                  <c:v>54301</c:v>
                </c:pt>
                <c:pt idx="291">
                  <c:v>54331</c:v>
                </c:pt>
                <c:pt idx="292">
                  <c:v>54362</c:v>
                </c:pt>
                <c:pt idx="293">
                  <c:v>54392</c:v>
                </c:pt>
                <c:pt idx="294">
                  <c:v>54423</c:v>
                </c:pt>
                <c:pt idx="295">
                  <c:v>54454</c:v>
                </c:pt>
                <c:pt idx="296">
                  <c:v>54482</c:v>
                </c:pt>
                <c:pt idx="297">
                  <c:v>54513</c:v>
                </c:pt>
                <c:pt idx="298">
                  <c:v>54543</c:v>
                </c:pt>
                <c:pt idx="299">
                  <c:v>54574</c:v>
                </c:pt>
                <c:pt idx="300">
                  <c:v>54604</c:v>
                </c:pt>
                <c:pt idx="301">
                  <c:v>54635</c:v>
                </c:pt>
                <c:pt idx="302">
                  <c:v>54666</c:v>
                </c:pt>
                <c:pt idx="303">
                  <c:v>54696</c:v>
                </c:pt>
                <c:pt idx="304">
                  <c:v>54727</c:v>
                </c:pt>
                <c:pt idx="305">
                  <c:v>54757</c:v>
                </c:pt>
                <c:pt idx="306">
                  <c:v>54788</c:v>
                </c:pt>
                <c:pt idx="307">
                  <c:v>54819</c:v>
                </c:pt>
                <c:pt idx="308">
                  <c:v>54847</c:v>
                </c:pt>
                <c:pt idx="309">
                  <c:v>54878</c:v>
                </c:pt>
                <c:pt idx="310">
                  <c:v>54908</c:v>
                </c:pt>
                <c:pt idx="311">
                  <c:v>54939</c:v>
                </c:pt>
                <c:pt idx="312">
                  <c:v>54969</c:v>
                </c:pt>
                <c:pt idx="313">
                  <c:v>55000</c:v>
                </c:pt>
                <c:pt idx="314">
                  <c:v>55031</c:v>
                </c:pt>
                <c:pt idx="315">
                  <c:v>55061</c:v>
                </c:pt>
                <c:pt idx="316">
                  <c:v>55092</c:v>
                </c:pt>
                <c:pt idx="317">
                  <c:v>55122</c:v>
                </c:pt>
                <c:pt idx="318">
                  <c:v>55153</c:v>
                </c:pt>
                <c:pt idx="319">
                  <c:v>55184</c:v>
                </c:pt>
                <c:pt idx="320">
                  <c:v>55212</c:v>
                </c:pt>
                <c:pt idx="321">
                  <c:v>55243</c:v>
                </c:pt>
                <c:pt idx="322">
                  <c:v>55273</c:v>
                </c:pt>
                <c:pt idx="323">
                  <c:v>55304</c:v>
                </c:pt>
                <c:pt idx="324">
                  <c:v>55334</c:v>
                </c:pt>
                <c:pt idx="325">
                  <c:v>55365</c:v>
                </c:pt>
                <c:pt idx="326">
                  <c:v>55396</c:v>
                </c:pt>
                <c:pt idx="327">
                  <c:v>55426</c:v>
                </c:pt>
                <c:pt idx="328">
                  <c:v>55457</c:v>
                </c:pt>
                <c:pt idx="329">
                  <c:v>55487</c:v>
                </c:pt>
                <c:pt idx="330">
                  <c:v>55518</c:v>
                </c:pt>
                <c:pt idx="331">
                  <c:v>55549</c:v>
                </c:pt>
                <c:pt idx="332">
                  <c:v>55578</c:v>
                </c:pt>
                <c:pt idx="333">
                  <c:v>55609</c:v>
                </c:pt>
                <c:pt idx="334">
                  <c:v>55639</c:v>
                </c:pt>
                <c:pt idx="335">
                  <c:v>55670</c:v>
                </c:pt>
                <c:pt idx="336">
                  <c:v>55700</c:v>
                </c:pt>
                <c:pt idx="337">
                  <c:v>55731</c:v>
                </c:pt>
                <c:pt idx="338">
                  <c:v>55762</c:v>
                </c:pt>
                <c:pt idx="339">
                  <c:v>55792</c:v>
                </c:pt>
                <c:pt idx="340">
                  <c:v>55823</c:v>
                </c:pt>
                <c:pt idx="341">
                  <c:v>55853</c:v>
                </c:pt>
                <c:pt idx="342">
                  <c:v>55884</c:v>
                </c:pt>
                <c:pt idx="343">
                  <c:v>55915</c:v>
                </c:pt>
                <c:pt idx="344">
                  <c:v>55943</c:v>
                </c:pt>
                <c:pt idx="345">
                  <c:v>55974</c:v>
                </c:pt>
                <c:pt idx="346">
                  <c:v>56004</c:v>
                </c:pt>
                <c:pt idx="347">
                  <c:v>56035</c:v>
                </c:pt>
                <c:pt idx="348">
                  <c:v>56065</c:v>
                </c:pt>
                <c:pt idx="349">
                  <c:v>56096</c:v>
                </c:pt>
                <c:pt idx="350">
                  <c:v>56127</c:v>
                </c:pt>
                <c:pt idx="351">
                  <c:v>56157</c:v>
                </c:pt>
                <c:pt idx="352">
                  <c:v>56188</c:v>
                </c:pt>
                <c:pt idx="353">
                  <c:v>56218</c:v>
                </c:pt>
                <c:pt idx="354">
                  <c:v>56249</c:v>
                </c:pt>
                <c:pt idx="355">
                  <c:v>56280</c:v>
                </c:pt>
                <c:pt idx="356">
                  <c:v>56308</c:v>
                </c:pt>
                <c:pt idx="357">
                  <c:v>56339</c:v>
                </c:pt>
                <c:pt idx="358">
                  <c:v>56369</c:v>
                </c:pt>
                <c:pt idx="359">
                  <c:v>56400</c:v>
                </c:pt>
                <c:pt idx="360">
                  <c:v>56430</c:v>
                </c:pt>
                <c:pt idx="361">
                  <c:v>56461</c:v>
                </c:pt>
                <c:pt idx="362">
                  <c:v>56492</c:v>
                </c:pt>
                <c:pt idx="363">
                  <c:v>56522</c:v>
                </c:pt>
                <c:pt idx="364">
                  <c:v>56553</c:v>
                </c:pt>
                <c:pt idx="365">
                  <c:v>56583</c:v>
                </c:pt>
                <c:pt idx="366">
                  <c:v>56614</c:v>
                </c:pt>
                <c:pt idx="367">
                  <c:v>56645</c:v>
                </c:pt>
                <c:pt idx="368">
                  <c:v>56673</c:v>
                </c:pt>
                <c:pt idx="369">
                  <c:v>56704</c:v>
                </c:pt>
                <c:pt idx="370">
                  <c:v>56734</c:v>
                </c:pt>
                <c:pt idx="371">
                  <c:v>56765</c:v>
                </c:pt>
                <c:pt idx="372">
                  <c:v>56795</c:v>
                </c:pt>
                <c:pt idx="373">
                  <c:v>56826</c:v>
                </c:pt>
                <c:pt idx="374">
                  <c:v>56857</c:v>
                </c:pt>
                <c:pt idx="375">
                  <c:v>56887</c:v>
                </c:pt>
                <c:pt idx="376">
                  <c:v>56918</c:v>
                </c:pt>
                <c:pt idx="377">
                  <c:v>56948</c:v>
                </c:pt>
                <c:pt idx="378">
                  <c:v>56979</c:v>
                </c:pt>
                <c:pt idx="379">
                  <c:v>57010</c:v>
                </c:pt>
                <c:pt idx="380">
                  <c:v>57039</c:v>
                </c:pt>
                <c:pt idx="381">
                  <c:v>57070</c:v>
                </c:pt>
                <c:pt idx="382">
                  <c:v>57100</c:v>
                </c:pt>
                <c:pt idx="383">
                  <c:v>57131</c:v>
                </c:pt>
                <c:pt idx="384">
                  <c:v>57161</c:v>
                </c:pt>
                <c:pt idx="385">
                  <c:v>57192</c:v>
                </c:pt>
                <c:pt idx="386">
                  <c:v>57223</c:v>
                </c:pt>
                <c:pt idx="387">
                  <c:v>57253</c:v>
                </c:pt>
                <c:pt idx="388">
                  <c:v>57284</c:v>
                </c:pt>
                <c:pt idx="389">
                  <c:v>57314</c:v>
                </c:pt>
                <c:pt idx="390">
                  <c:v>57345</c:v>
                </c:pt>
                <c:pt idx="391">
                  <c:v>57376</c:v>
                </c:pt>
                <c:pt idx="392">
                  <c:v>57404</c:v>
                </c:pt>
                <c:pt idx="393">
                  <c:v>57435</c:v>
                </c:pt>
                <c:pt idx="394">
                  <c:v>57465</c:v>
                </c:pt>
                <c:pt idx="395">
                  <c:v>57496</c:v>
                </c:pt>
                <c:pt idx="396">
                  <c:v>57526</c:v>
                </c:pt>
                <c:pt idx="397">
                  <c:v>57557</c:v>
                </c:pt>
                <c:pt idx="398">
                  <c:v>57588</c:v>
                </c:pt>
                <c:pt idx="399">
                  <c:v>57618</c:v>
                </c:pt>
                <c:pt idx="400">
                  <c:v>57649</c:v>
                </c:pt>
                <c:pt idx="401">
                  <c:v>57679</c:v>
                </c:pt>
                <c:pt idx="402">
                  <c:v>57710</c:v>
                </c:pt>
                <c:pt idx="403">
                  <c:v>57741</c:v>
                </c:pt>
                <c:pt idx="404">
                  <c:v>57769</c:v>
                </c:pt>
                <c:pt idx="405">
                  <c:v>57800</c:v>
                </c:pt>
                <c:pt idx="406">
                  <c:v>57830</c:v>
                </c:pt>
                <c:pt idx="407">
                  <c:v>57861</c:v>
                </c:pt>
                <c:pt idx="408">
                  <c:v>57891</c:v>
                </c:pt>
                <c:pt idx="409">
                  <c:v>57922</c:v>
                </c:pt>
                <c:pt idx="410">
                  <c:v>57953</c:v>
                </c:pt>
                <c:pt idx="411">
                  <c:v>57983</c:v>
                </c:pt>
                <c:pt idx="412">
                  <c:v>58014</c:v>
                </c:pt>
                <c:pt idx="413">
                  <c:v>58044</c:v>
                </c:pt>
                <c:pt idx="414">
                  <c:v>58075</c:v>
                </c:pt>
                <c:pt idx="415">
                  <c:v>58106</c:v>
                </c:pt>
                <c:pt idx="416">
                  <c:v>58134</c:v>
                </c:pt>
                <c:pt idx="417">
                  <c:v>58165</c:v>
                </c:pt>
                <c:pt idx="418">
                  <c:v>58195</c:v>
                </c:pt>
                <c:pt idx="419">
                  <c:v>58226</c:v>
                </c:pt>
                <c:pt idx="420">
                  <c:v>58256</c:v>
                </c:pt>
                <c:pt idx="421">
                  <c:v>58287</c:v>
                </c:pt>
                <c:pt idx="422">
                  <c:v>58318</c:v>
                </c:pt>
                <c:pt idx="423">
                  <c:v>58348</c:v>
                </c:pt>
                <c:pt idx="424">
                  <c:v>58379</c:v>
                </c:pt>
                <c:pt idx="425">
                  <c:v>58409</c:v>
                </c:pt>
                <c:pt idx="426">
                  <c:v>58440</c:v>
                </c:pt>
                <c:pt idx="427">
                  <c:v>58471</c:v>
                </c:pt>
                <c:pt idx="428">
                  <c:v>58500</c:v>
                </c:pt>
                <c:pt idx="429">
                  <c:v>58531</c:v>
                </c:pt>
                <c:pt idx="430">
                  <c:v>58561</c:v>
                </c:pt>
                <c:pt idx="431">
                  <c:v>58592</c:v>
                </c:pt>
                <c:pt idx="432">
                  <c:v>58622</c:v>
                </c:pt>
                <c:pt idx="433">
                  <c:v>58653</c:v>
                </c:pt>
                <c:pt idx="434">
                  <c:v>58684</c:v>
                </c:pt>
                <c:pt idx="435">
                  <c:v>58714</c:v>
                </c:pt>
                <c:pt idx="436">
                  <c:v>58745</c:v>
                </c:pt>
                <c:pt idx="437">
                  <c:v>58775</c:v>
                </c:pt>
                <c:pt idx="438">
                  <c:v>58806</c:v>
                </c:pt>
                <c:pt idx="439">
                  <c:v>58837</c:v>
                </c:pt>
                <c:pt idx="440">
                  <c:v>58865</c:v>
                </c:pt>
                <c:pt idx="441">
                  <c:v>58896</c:v>
                </c:pt>
                <c:pt idx="442">
                  <c:v>58926</c:v>
                </c:pt>
                <c:pt idx="443">
                  <c:v>58957</c:v>
                </c:pt>
                <c:pt idx="444">
                  <c:v>58987</c:v>
                </c:pt>
                <c:pt idx="445">
                  <c:v>59018</c:v>
                </c:pt>
                <c:pt idx="446">
                  <c:v>59049</c:v>
                </c:pt>
                <c:pt idx="447">
                  <c:v>59079</c:v>
                </c:pt>
                <c:pt idx="448">
                  <c:v>59110</c:v>
                </c:pt>
                <c:pt idx="449">
                  <c:v>59140</c:v>
                </c:pt>
                <c:pt idx="450">
                  <c:v>59171</c:v>
                </c:pt>
                <c:pt idx="451">
                  <c:v>59202</c:v>
                </c:pt>
                <c:pt idx="452">
                  <c:v>59230</c:v>
                </c:pt>
                <c:pt idx="453">
                  <c:v>59261</c:v>
                </c:pt>
                <c:pt idx="454">
                  <c:v>59291</c:v>
                </c:pt>
                <c:pt idx="455">
                  <c:v>59322</c:v>
                </c:pt>
                <c:pt idx="456">
                  <c:v>59352</c:v>
                </c:pt>
                <c:pt idx="457">
                  <c:v>59383</c:v>
                </c:pt>
                <c:pt idx="458">
                  <c:v>59414</c:v>
                </c:pt>
                <c:pt idx="459">
                  <c:v>59444</c:v>
                </c:pt>
                <c:pt idx="460">
                  <c:v>59475</c:v>
                </c:pt>
                <c:pt idx="461">
                  <c:v>59505</c:v>
                </c:pt>
                <c:pt idx="462">
                  <c:v>59536</c:v>
                </c:pt>
                <c:pt idx="463">
                  <c:v>59567</c:v>
                </c:pt>
                <c:pt idx="464">
                  <c:v>59595</c:v>
                </c:pt>
                <c:pt idx="465">
                  <c:v>59626</c:v>
                </c:pt>
                <c:pt idx="466">
                  <c:v>59656</c:v>
                </c:pt>
                <c:pt idx="467">
                  <c:v>59687</c:v>
                </c:pt>
                <c:pt idx="468">
                  <c:v>59717</c:v>
                </c:pt>
                <c:pt idx="469">
                  <c:v>59748</c:v>
                </c:pt>
                <c:pt idx="470">
                  <c:v>59779</c:v>
                </c:pt>
                <c:pt idx="471">
                  <c:v>59809</c:v>
                </c:pt>
                <c:pt idx="472">
                  <c:v>59840</c:v>
                </c:pt>
                <c:pt idx="473">
                  <c:v>59870</c:v>
                </c:pt>
                <c:pt idx="474">
                  <c:v>59901</c:v>
                </c:pt>
                <c:pt idx="475">
                  <c:v>59932</c:v>
                </c:pt>
                <c:pt idx="476">
                  <c:v>59961</c:v>
                </c:pt>
                <c:pt idx="477">
                  <c:v>59992</c:v>
                </c:pt>
                <c:pt idx="478">
                  <c:v>60022</c:v>
                </c:pt>
                <c:pt idx="479">
                  <c:v>60053</c:v>
                </c:pt>
                <c:pt idx="480">
                  <c:v>60083</c:v>
                </c:pt>
                <c:pt idx="481">
                  <c:v>60114</c:v>
                </c:pt>
                <c:pt idx="482">
                  <c:v>60145</c:v>
                </c:pt>
                <c:pt idx="483">
                  <c:v>60175</c:v>
                </c:pt>
                <c:pt idx="484">
                  <c:v>60206</c:v>
                </c:pt>
                <c:pt idx="485">
                  <c:v>60236</c:v>
                </c:pt>
                <c:pt idx="486">
                  <c:v>60267</c:v>
                </c:pt>
                <c:pt idx="487">
                  <c:v>60298</c:v>
                </c:pt>
                <c:pt idx="488">
                  <c:v>60326</c:v>
                </c:pt>
                <c:pt idx="489">
                  <c:v>60357</c:v>
                </c:pt>
                <c:pt idx="490">
                  <c:v>60387</c:v>
                </c:pt>
                <c:pt idx="491">
                  <c:v>60418</c:v>
                </c:pt>
                <c:pt idx="492">
                  <c:v>60448</c:v>
                </c:pt>
                <c:pt idx="493">
                  <c:v>60479</c:v>
                </c:pt>
                <c:pt idx="494">
                  <c:v>60510</c:v>
                </c:pt>
                <c:pt idx="495">
                  <c:v>60540</c:v>
                </c:pt>
                <c:pt idx="496">
                  <c:v>60571</c:v>
                </c:pt>
                <c:pt idx="497">
                  <c:v>60601</c:v>
                </c:pt>
                <c:pt idx="498">
                  <c:v>60632</c:v>
                </c:pt>
                <c:pt idx="499">
                  <c:v>60663</c:v>
                </c:pt>
                <c:pt idx="500">
                  <c:v>60691</c:v>
                </c:pt>
                <c:pt idx="501">
                  <c:v>60722</c:v>
                </c:pt>
                <c:pt idx="502">
                  <c:v>60752</c:v>
                </c:pt>
                <c:pt idx="503">
                  <c:v>60783</c:v>
                </c:pt>
                <c:pt idx="504">
                  <c:v>60813</c:v>
                </c:pt>
                <c:pt idx="505">
                  <c:v>60844</c:v>
                </c:pt>
                <c:pt idx="506">
                  <c:v>60875</c:v>
                </c:pt>
                <c:pt idx="507">
                  <c:v>60905</c:v>
                </c:pt>
                <c:pt idx="508">
                  <c:v>60936</c:v>
                </c:pt>
                <c:pt idx="509">
                  <c:v>60966</c:v>
                </c:pt>
                <c:pt idx="510">
                  <c:v>60997</c:v>
                </c:pt>
                <c:pt idx="511">
                  <c:v>61028</c:v>
                </c:pt>
                <c:pt idx="512">
                  <c:v>61056</c:v>
                </c:pt>
                <c:pt idx="513">
                  <c:v>61087</c:v>
                </c:pt>
                <c:pt idx="514">
                  <c:v>61117</c:v>
                </c:pt>
                <c:pt idx="515">
                  <c:v>61148</c:v>
                </c:pt>
                <c:pt idx="516">
                  <c:v>61178</c:v>
                </c:pt>
                <c:pt idx="517">
                  <c:v>61209</c:v>
                </c:pt>
                <c:pt idx="518">
                  <c:v>61240</c:v>
                </c:pt>
                <c:pt idx="519">
                  <c:v>61270</c:v>
                </c:pt>
                <c:pt idx="520">
                  <c:v>61301</c:v>
                </c:pt>
                <c:pt idx="521">
                  <c:v>61331</c:v>
                </c:pt>
                <c:pt idx="522">
                  <c:v>61362</c:v>
                </c:pt>
                <c:pt idx="523">
                  <c:v>61393</c:v>
                </c:pt>
                <c:pt idx="524">
                  <c:v>61422</c:v>
                </c:pt>
                <c:pt idx="525">
                  <c:v>61453</c:v>
                </c:pt>
                <c:pt idx="526">
                  <c:v>61483</c:v>
                </c:pt>
                <c:pt idx="527">
                  <c:v>61514</c:v>
                </c:pt>
                <c:pt idx="528">
                  <c:v>61544</c:v>
                </c:pt>
                <c:pt idx="529">
                  <c:v>61575</c:v>
                </c:pt>
                <c:pt idx="530">
                  <c:v>61606</c:v>
                </c:pt>
                <c:pt idx="531">
                  <c:v>61636</c:v>
                </c:pt>
                <c:pt idx="532">
                  <c:v>61667</c:v>
                </c:pt>
                <c:pt idx="533">
                  <c:v>61697</c:v>
                </c:pt>
                <c:pt idx="534">
                  <c:v>61728</c:v>
                </c:pt>
                <c:pt idx="535">
                  <c:v>61759</c:v>
                </c:pt>
                <c:pt idx="536">
                  <c:v>61787</c:v>
                </c:pt>
                <c:pt idx="537">
                  <c:v>61818</c:v>
                </c:pt>
                <c:pt idx="538">
                  <c:v>61848</c:v>
                </c:pt>
                <c:pt idx="539">
                  <c:v>61879</c:v>
                </c:pt>
                <c:pt idx="540">
                  <c:v>61909</c:v>
                </c:pt>
                <c:pt idx="541">
                  <c:v>61940</c:v>
                </c:pt>
                <c:pt idx="542">
                  <c:v>61971</c:v>
                </c:pt>
                <c:pt idx="543">
                  <c:v>62001</c:v>
                </c:pt>
                <c:pt idx="544">
                  <c:v>62032</c:v>
                </c:pt>
                <c:pt idx="545">
                  <c:v>62062</c:v>
                </c:pt>
                <c:pt idx="546">
                  <c:v>62093</c:v>
                </c:pt>
                <c:pt idx="547">
                  <c:v>62124</c:v>
                </c:pt>
                <c:pt idx="548">
                  <c:v>62152</c:v>
                </c:pt>
                <c:pt idx="549">
                  <c:v>62183</c:v>
                </c:pt>
                <c:pt idx="550">
                  <c:v>62213</c:v>
                </c:pt>
                <c:pt idx="551">
                  <c:v>62244</c:v>
                </c:pt>
                <c:pt idx="552">
                  <c:v>62274</c:v>
                </c:pt>
                <c:pt idx="553">
                  <c:v>62305</c:v>
                </c:pt>
                <c:pt idx="554">
                  <c:v>62336</c:v>
                </c:pt>
                <c:pt idx="555">
                  <c:v>62366</c:v>
                </c:pt>
                <c:pt idx="556">
                  <c:v>62397</c:v>
                </c:pt>
                <c:pt idx="557">
                  <c:v>62427</c:v>
                </c:pt>
                <c:pt idx="558">
                  <c:v>62458</c:v>
                </c:pt>
                <c:pt idx="559">
                  <c:v>62489</c:v>
                </c:pt>
                <c:pt idx="560">
                  <c:v>62517</c:v>
                </c:pt>
                <c:pt idx="561">
                  <c:v>62548</c:v>
                </c:pt>
                <c:pt idx="562">
                  <c:v>62578</c:v>
                </c:pt>
                <c:pt idx="563">
                  <c:v>62609</c:v>
                </c:pt>
                <c:pt idx="564">
                  <c:v>62639</c:v>
                </c:pt>
                <c:pt idx="565">
                  <c:v>62670</c:v>
                </c:pt>
                <c:pt idx="566">
                  <c:v>62701</c:v>
                </c:pt>
                <c:pt idx="567">
                  <c:v>62731</c:v>
                </c:pt>
                <c:pt idx="568">
                  <c:v>62762</c:v>
                </c:pt>
                <c:pt idx="569">
                  <c:v>62792</c:v>
                </c:pt>
                <c:pt idx="570">
                  <c:v>62823</c:v>
                </c:pt>
                <c:pt idx="571">
                  <c:v>62854</c:v>
                </c:pt>
                <c:pt idx="572">
                  <c:v>62883</c:v>
                </c:pt>
                <c:pt idx="573">
                  <c:v>62914</c:v>
                </c:pt>
                <c:pt idx="574">
                  <c:v>62944</c:v>
                </c:pt>
                <c:pt idx="575">
                  <c:v>62975</c:v>
                </c:pt>
                <c:pt idx="576">
                  <c:v>63005</c:v>
                </c:pt>
                <c:pt idx="577">
                  <c:v>63036</c:v>
                </c:pt>
                <c:pt idx="578">
                  <c:v>63067</c:v>
                </c:pt>
                <c:pt idx="579">
                  <c:v>63097</c:v>
                </c:pt>
                <c:pt idx="580">
                  <c:v>63128</c:v>
                </c:pt>
                <c:pt idx="581">
                  <c:v>63158</c:v>
                </c:pt>
                <c:pt idx="582">
                  <c:v>63189</c:v>
                </c:pt>
                <c:pt idx="583">
                  <c:v>63220</c:v>
                </c:pt>
                <c:pt idx="584">
                  <c:v>63248</c:v>
                </c:pt>
                <c:pt idx="585">
                  <c:v>63279</c:v>
                </c:pt>
                <c:pt idx="586">
                  <c:v>63309</c:v>
                </c:pt>
                <c:pt idx="587">
                  <c:v>63340</c:v>
                </c:pt>
                <c:pt idx="588">
                  <c:v>63370</c:v>
                </c:pt>
                <c:pt idx="589">
                  <c:v>63401</c:v>
                </c:pt>
                <c:pt idx="590">
                  <c:v>63432</c:v>
                </c:pt>
                <c:pt idx="591">
                  <c:v>63462</c:v>
                </c:pt>
                <c:pt idx="592">
                  <c:v>63493</c:v>
                </c:pt>
                <c:pt idx="593">
                  <c:v>63523</c:v>
                </c:pt>
                <c:pt idx="594">
                  <c:v>63554</c:v>
                </c:pt>
                <c:pt idx="595">
                  <c:v>63585</c:v>
                </c:pt>
                <c:pt idx="596">
                  <c:v>63613</c:v>
                </c:pt>
                <c:pt idx="597">
                  <c:v>63644</c:v>
                </c:pt>
                <c:pt idx="598">
                  <c:v>63674</c:v>
                </c:pt>
                <c:pt idx="599">
                  <c:v>63705</c:v>
                </c:pt>
                <c:pt idx="600">
                  <c:v>63735</c:v>
                </c:pt>
                <c:pt idx="601">
                  <c:v>63766</c:v>
                </c:pt>
                <c:pt idx="602">
                  <c:v>63797</c:v>
                </c:pt>
                <c:pt idx="603">
                  <c:v>63827</c:v>
                </c:pt>
                <c:pt idx="604">
                  <c:v>63858</c:v>
                </c:pt>
                <c:pt idx="605">
                  <c:v>63888</c:v>
                </c:pt>
                <c:pt idx="606">
                  <c:v>63919</c:v>
                </c:pt>
                <c:pt idx="607">
                  <c:v>63950</c:v>
                </c:pt>
                <c:pt idx="608">
                  <c:v>63978</c:v>
                </c:pt>
                <c:pt idx="609">
                  <c:v>64009</c:v>
                </c:pt>
                <c:pt idx="610">
                  <c:v>64039</c:v>
                </c:pt>
                <c:pt idx="611">
                  <c:v>64070</c:v>
                </c:pt>
                <c:pt idx="612">
                  <c:v>64100</c:v>
                </c:pt>
                <c:pt idx="613">
                  <c:v>64131</c:v>
                </c:pt>
                <c:pt idx="614">
                  <c:v>64162</c:v>
                </c:pt>
                <c:pt idx="615">
                  <c:v>64192</c:v>
                </c:pt>
                <c:pt idx="616">
                  <c:v>64223</c:v>
                </c:pt>
                <c:pt idx="617">
                  <c:v>64253</c:v>
                </c:pt>
                <c:pt idx="618">
                  <c:v>64284</c:v>
                </c:pt>
                <c:pt idx="619">
                  <c:v>64315</c:v>
                </c:pt>
                <c:pt idx="620">
                  <c:v>64344</c:v>
                </c:pt>
                <c:pt idx="621">
                  <c:v>64375</c:v>
                </c:pt>
                <c:pt idx="622">
                  <c:v>64405</c:v>
                </c:pt>
                <c:pt idx="623">
                  <c:v>64436</c:v>
                </c:pt>
                <c:pt idx="624">
                  <c:v>64466</c:v>
                </c:pt>
                <c:pt idx="625">
                  <c:v>64497</c:v>
                </c:pt>
                <c:pt idx="626">
                  <c:v>64528</c:v>
                </c:pt>
                <c:pt idx="627">
                  <c:v>64558</c:v>
                </c:pt>
                <c:pt idx="628">
                  <c:v>64589</c:v>
                </c:pt>
                <c:pt idx="629">
                  <c:v>64619</c:v>
                </c:pt>
                <c:pt idx="630">
                  <c:v>64650</c:v>
                </c:pt>
                <c:pt idx="631">
                  <c:v>64681</c:v>
                </c:pt>
                <c:pt idx="632">
                  <c:v>64709</c:v>
                </c:pt>
                <c:pt idx="633">
                  <c:v>64740</c:v>
                </c:pt>
                <c:pt idx="634">
                  <c:v>64770</c:v>
                </c:pt>
                <c:pt idx="635">
                  <c:v>64801</c:v>
                </c:pt>
                <c:pt idx="636">
                  <c:v>64831</c:v>
                </c:pt>
                <c:pt idx="637">
                  <c:v>64862</c:v>
                </c:pt>
                <c:pt idx="638">
                  <c:v>64893</c:v>
                </c:pt>
                <c:pt idx="639">
                  <c:v>64923</c:v>
                </c:pt>
                <c:pt idx="640">
                  <c:v>64954</c:v>
                </c:pt>
                <c:pt idx="641">
                  <c:v>64984</c:v>
                </c:pt>
                <c:pt idx="642">
                  <c:v>65015</c:v>
                </c:pt>
                <c:pt idx="643">
                  <c:v>65046</c:v>
                </c:pt>
                <c:pt idx="644">
                  <c:v>65074</c:v>
                </c:pt>
                <c:pt idx="645">
                  <c:v>65105</c:v>
                </c:pt>
                <c:pt idx="646">
                  <c:v>65135</c:v>
                </c:pt>
                <c:pt idx="647">
                  <c:v>65166</c:v>
                </c:pt>
                <c:pt idx="648">
                  <c:v>65196</c:v>
                </c:pt>
                <c:pt idx="649">
                  <c:v>65227</c:v>
                </c:pt>
                <c:pt idx="650">
                  <c:v>65258</c:v>
                </c:pt>
                <c:pt idx="651">
                  <c:v>65288</c:v>
                </c:pt>
                <c:pt idx="652">
                  <c:v>65319</c:v>
                </c:pt>
                <c:pt idx="653">
                  <c:v>65349</c:v>
                </c:pt>
                <c:pt idx="654">
                  <c:v>65380</c:v>
                </c:pt>
                <c:pt idx="655">
                  <c:v>65411</c:v>
                </c:pt>
                <c:pt idx="656">
                  <c:v>65439</c:v>
                </c:pt>
                <c:pt idx="657">
                  <c:v>65470</c:v>
                </c:pt>
                <c:pt idx="658">
                  <c:v>65500</c:v>
                </c:pt>
                <c:pt idx="659">
                  <c:v>65531</c:v>
                </c:pt>
                <c:pt idx="660">
                  <c:v>65561</c:v>
                </c:pt>
                <c:pt idx="661">
                  <c:v>65592</c:v>
                </c:pt>
                <c:pt idx="662">
                  <c:v>65623</c:v>
                </c:pt>
                <c:pt idx="663">
                  <c:v>65653</c:v>
                </c:pt>
                <c:pt idx="664">
                  <c:v>65684</c:v>
                </c:pt>
                <c:pt idx="665">
                  <c:v>65714</c:v>
                </c:pt>
                <c:pt idx="666">
                  <c:v>65745</c:v>
                </c:pt>
                <c:pt idx="667">
                  <c:v>65776</c:v>
                </c:pt>
                <c:pt idx="668">
                  <c:v>65805</c:v>
                </c:pt>
                <c:pt idx="669">
                  <c:v>65836</c:v>
                </c:pt>
                <c:pt idx="670">
                  <c:v>65866</c:v>
                </c:pt>
                <c:pt idx="671">
                  <c:v>65897</c:v>
                </c:pt>
                <c:pt idx="672">
                  <c:v>65927</c:v>
                </c:pt>
                <c:pt idx="673">
                  <c:v>65958</c:v>
                </c:pt>
                <c:pt idx="674">
                  <c:v>65989</c:v>
                </c:pt>
                <c:pt idx="675">
                  <c:v>66019</c:v>
                </c:pt>
                <c:pt idx="676">
                  <c:v>66050</c:v>
                </c:pt>
                <c:pt idx="677">
                  <c:v>66080</c:v>
                </c:pt>
                <c:pt idx="678">
                  <c:v>66111</c:v>
                </c:pt>
                <c:pt idx="679">
                  <c:v>66142</c:v>
                </c:pt>
                <c:pt idx="680">
                  <c:v>66170</c:v>
                </c:pt>
                <c:pt idx="681">
                  <c:v>66201</c:v>
                </c:pt>
                <c:pt idx="682">
                  <c:v>66231</c:v>
                </c:pt>
                <c:pt idx="683">
                  <c:v>66262</c:v>
                </c:pt>
                <c:pt idx="684">
                  <c:v>66292</c:v>
                </c:pt>
                <c:pt idx="685">
                  <c:v>66323</c:v>
                </c:pt>
                <c:pt idx="686">
                  <c:v>66354</c:v>
                </c:pt>
                <c:pt idx="687">
                  <c:v>66384</c:v>
                </c:pt>
                <c:pt idx="688">
                  <c:v>66415</c:v>
                </c:pt>
                <c:pt idx="689">
                  <c:v>66445</c:v>
                </c:pt>
                <c:pt idx="690">
                  <c:v>66476</c:v>
                </c:pt>
                <c:pt idx="691">
                  <c:v>66507</c:v>
                </c:pt>
                <c:pt idx="692">
                  <c:v>66535</c:v>
                </c:pt>
                <c:pt idx="693">
                  <c:v>66566</c:v>
                </c:pt>
                <c:pt idx="694">
                  <c:v>66596</c:v>
                </c:pt>
                <c:pt idx="695">
                  <c:v>66627</c:v>
                </c:pt>
                <c:pt idx="696">
                  <c:v>66657</c:v>
                </c:pt>
                <c:pt idx="697">
                  <c:v>66688</c:v>
                </c:pt>
                <c:pt idx="698">
                  <c:v>66719</c:v>
                </c:pt>
                <c:pt idx="699">
                  <c:v>66749</c:v>
                </c:pt>
                <c:pt idx="700">
                  <c:v>66780</c:v>
                </c:pt>
                <c:pt idx="701">
                  <c:v>66810</c:v>
                </c:pt>
                <c:pt idx="702">
                  <c:v>66841</c:v>
                </c:pt>
                <c:pt idx="703">
                  <c:v>66872</c:v>
                </c:pt>
                <c:pt idx="704">
                  <c:v>66900</c:v>
                </c:pt>
                <c:pt idx="705">
                  <c:v>66931</c:v>
                </c:pt>
                <c:pt idx="706">
                  <c:v>66961</c:v>
                </c:pt>
                <c:pt idx="707">
                  <c:v>66992</c:v>
                </c:pt>
                <c:pt idx="708">
                  <c:v>67022</c:v>
                </c:pt>
                <c:pt idx="709">
                  <c:v>67053</c:v>
                </c:pt>
                <c:pt idx="710">
                  <c:v>67084</c:v>
                </c:pt>
                <c:pt idx="711">
                  <c:v>67114</c:v>
                </c:pt>
                <c:pt idx="712">
                  <c:v>67145</c:v>
                </c:pt>
                <c:pt idx="713">
                  <c:v>67175</c:v>
                </c:pt>
                <c:pt idx="714">
                  <c:v>67206</c:v>
                </c:pt>
                <c:pt idx="715">
                  <c:v>67237</c:v>
                </c:pt>
                <c:pt idx="716">
                  <c:v>67266</c:v>
                </c:pt>
                <c:pt idx="717">
                  <c:v>67297</c:v>
                </c:pt>
                <c:pt idx="718">
                  <c:v>67327</c:v>
                </c:pt>
                <c:pt idx="719">
                  <c:v>67358</c:v>
                </c:pt>
                <c:pt idx="720">
                  <c:v>67388</c:v>
                </c:pt>
                <c:pt idx="721">
                  <c:v>67419</c:v>
                </c:pt>
                <c:pt idx="722">
                  <c:v>67450</c:v>
                </c:pt>
                <c:pt idx="723">
                  <c:v>67480</c:v>
                </c:pt>
                <c:pt idx="724">
                  <c:v>67511</c:v>
                </c:pt>
                <c:pt idx="725">
                  <c:v>67541</c:v>
                </c:pt>
                <c:pt idx="726">
                  <c:v>67572</c:v>
                </c:pt>
                <c:pt idx="727">
                  <c:v>67603</c:v>
                </c:pt>
                <c:pt idx="728">
                  <c:v>67631</c:v>
                </c:pt>
                <c:pt idx="729">
                  <c:v>67662</c:v>
                </c:pt>
                <c:pt idx="730">
                  <c:v>67692</c:v>
                </c:pt>
                <c:pt idx="731">
                  <c:v>67723</c:v>
                </c:pt>
                <c:pt idx="732">
                  <c:v>67753</c:v>
                </c:pt>
                <c:pt idx="733">
                  <c:v>67784</c:v>
                </c:pt>
                <c:pt idx="734">
                  <c:v>67815</c:v>
                </c:pt>
                <c:pt idx="735">
                  <c:v>67845</c:v>
                </c:pt>
                <c:pt idx="736">
                  <c:v>67876</c:v>
                </c:pt>
                <c:pt idx="737">
                  <c:v>67906</c:v>
                </c:pt>
                <c:pt idx="738">
                  <c:v>67937</c:v>
                </c:pt>
                <c:pt idx="739">
                  <c:v>67968</c:v>
                </c:pt>
                <c:pt idx="740">
                  <c:v>67996</c:v>
                </c:pt>
                <c:pt idx="741">
                  <c:v>68027</c:v>
                </c:pt>
                <c:pt idx="742">
                  <c:v>68057</c:v>
                </c:pt>
                <c:pt idx="743">
                  <c:v>68088</c:v>
                </c:pt>
                <c:pt idx="744">
                  <c:v>68118</c:v>
                </c:pt>
                <c:pt idx="745">
                  <c:v>68149</c:v>
                </c:pt>
                <c:pt idx="746">
                  <c:v>68180</c:v>
                </c:pt>
                <c:pt idx="747">
                  <c:v>68210</c:v>
                </c:pt>
                <c:pt idx="748">
                  <c:v>68241</c:v>
                </c:pt>
                <c:pt idx="749">
                  <c:v>68271</c:v>
                </c:pt>
                <c:pt idx="750">
                  <c:v>68302</c:v>
                </c:pt>
                <c:pt idx="751">
                  <c:v>68333</c:v>
                </c:pt>
                <c:pt idx="752">
                  <c:v>68361</c:v>
                </c:pt>
                <c:pt idx="753">
                  <c:v>68392</c:v>
                </c:pt>
                <c:pt idx="754">
                  <c:v>68422</c:v>
                </c:pt>
                <c:pt idx="755">
                  <c:v>68453</c:v>
                </c:pt>
                <c:pt idx="756">
                  <c:v>68483</c:v>
                </c:pt>
                <c:pt idx="757">
                  <c:v>68514</c:v>
                </c:pt>
                <c:pt idx="758">
                  <c:v>68545</c:v>
                </c:pt>
                <c:pt idx="759">
                  <c:v>68575</c:v>
                </c:pt>
                <c:pt idx="760">
                  <c:v>68606</c:v>
                </c:pt>
                <c:pt idx="761">
                  <c:v>68636</c:v>
                </c:pt>
                <c:pt idx="762">
                  <c:v>68667</c:v>
                </c:pt>
                <c:pt idx="763">
                  <c:v>68698</c:v>
                </c:pt>
                <c:pt idx="764">
                  <c:v>68727</c:v>
                </c:pt>
                <c:pt idx="765">
                  <c:v>68758</c:v>
                </c:pt>
                <c:pt idx="766">
                  <c:v>68788</c:v>
                </c:pt>
                <c:pt idx="767">
                  <c:v>68819</c:v>
                </c:pt>
                <c:pt idx="768">
                  <c:v>68849</c:v>
                </c:pt>
                <c:pt idx="769">
                  <c:v>68880</c:v>
                </c:pt>
                <c:pt idx="770">
                  <c:v>68911</c:v>
                </c:pt>
                <c:pt idx="771">
                  <c:v>68941</c:v>
                </c:pt>
                <c:pt idx="772">
                  <c:v>68972</c:v>
                </c:pt>
                <c:pt idx="773">
                  <c:v>69002</c:v>
                </c:pt>
                <c:pt idx="774">
                  <c:v>69033</c:v>
                </c:pt>
                <c:pt idx="775">
                  <c:v>69064</c:v>
                </c:pt>
                <c:pt idx="776">
                  <c:v>69092</c:v>
                </c:pt>
                <c:pt idx="777">
                  <c:v>69123</c:v>
                </c:pt>
                <c:pt idx="778">
                  <c:v>69153</c:v>
                </c:pt>
                <c:pt idx="779">
                  <c:v>69184</c:v>
                </c:pt>
                <c:pt idx="780">
                  <c:v>69214</c:v>
                </c:pt>
                <c:pt idx="781">
                  <c:v>69245</c:v>
                </c:pt>
                <c:pt idx="782">
                  <c:v>69276</c:v>
                </c:pt>
                <c:pt idx="783">
                  <c:v>69306</c:v>
                </c:pt>
                <c:pt idx="784">
                  <c:v>69337</c:v>
                </c:pt>
                <c:pt idx="785">
                  <c:v>69367</c:v>
                </c:pt>
                <c:pt idx="786">
                  <c:v>69398</c:v>
                </c:pt>
                <c:pt idx="787">
                  <c:v>69429</c:v>
                </c:pt>
                <c:pt idx="788">
                  <c:v>69457</c:v>
                </c:pt>
                <c:pt idx="789">
                  <c:v>69488</c:v>
                </c:pt>
                <c:pt idx="790">
                  <c:v>69518</c:v>
                </c:pt>
                <c:pt idx="791">
                  <c:v>69549</c:v>
                </c:pt>
                <c:pt idx="792">
                  <c:v>69579</c:v>
                </c:pt>
                <c:pt idx="793">
                  <c:v>69610</c:v>
                </c:pt>
                <c:pt idx="794">
                  <c:v>69641</c:v>
                </c:pt>
                <c:pt idx="795">
                  <c:v>69671</c:v>
                </c:pt>
                <c:pt idx="796">
                  <c:v>69702</c:v>
                </c:pt>
                <c:pt idx="797">
                  <c:v>69732</c:v>
                </c:pt>
                <c:pt idx="798">
                  <c:v>69763</c:v>
                </c:pt>
                <c:pt idx="799">
                  <c:v>69794</c:v>
                </c:pt>
                <c:pt idx="800">
                  <c:v>69822</c:v>
                </c:pt>
                <c:pt idx="801">
                  <c:v>69853</c:v>
                </c:pt>
                <c:pt idx="802">
                  <c:v>69883</c:v>
                </c:pt>
                <c:pt idx="803">
                  <c:v>69914</c:v>
                </c:pt>
                <c:pt idx="804">
                  <c:v>69944</c:v>
                </c:pt>
                <c:pt idx="805">
                  <c:v>69975</c:v>
                </c:pt>
                <c:pt idx="806">
                  <c:v>70006</c:v>
                </c:pt>
                <c:pt idx="807">
                  <c:v>70036</c:v>
                </c:pt>
                <c:pt idx="808">
                  <c:v>70067</c:v>
                </c:pt>
                <c:pt idx="809">
                  <c:v>70097</c:v>
                </c:pt>
                <c:pt idx="810">
                  <c:v>70128</c:v>
                </c:pt>
                <c:pt idx="811">
                  <c:v>70159</c:v>
                </c:pt>
                <c:pt idx="812">
                  <c:v>70188</c:v>
                </c:pt>
                <c:pt idx="813">
                  <c:v>70219</c:v>
                </c:pt>
                <c:pt idx="814">
                  <c:v>70249</c:v>
                </c:pt>
                <c:pt idx="815">
                  <c:v>70280</c:v>
                </c:pt>
                <c:pt idx="816">
                  <c:v>70310</c:v>
                </c:pt>
                <c:pt idx="817">
                  <c:v>70341</c:v>
                </c:pt>
                <c:pt idx="818">
                  <c:v>70372</c:v>
                </c:pt>
                <c:pt idx="819">
                  <c:v>70402</c:v>
                </c:pt>
                <c:pt idx="820">
                  <c:v>70433</c:v>
                </c:pt>
                <c:pt idx="821">
                  <c:v>70463</c:v>
                </c:pt>
                <c:pt idx="822">
                  <c:v>70494</c:v>
                </c:pt>
                <c:pt idx="823">
                  <c:v>70525</c:v>
                </c:pt>
                <c:pt idx="824">
                  <c:v>70553</c:v>
                </c:pt>
                <c:pt idx="825">
                  <c:v>70584</c:v>
                </c:pt>
                <c:pt idx="826">
                  <c:v>70614</c:v>
                </c:pt>
                <c:pt idx="827">
                  <c:v>70645</c:v>
                </c:pt>
                <c:pt idx="828">
                  <c:v>70675</c:v>
                </c:pt>
                <c:pt idx="829">
                  <c:v>70706</c:v>
                </c:pt>
                <c:pt idx="830">
                  <c:v>70737</c:v>
                </c:pt>
                <c:pt idx="831">
                  <c:v>70767</c:v>
                </c:pt>
                <c:pt idx="832">
                  <c:v>70798</c:v>
                </c:pt>
                <c:pt idx="833">
                  <c:v>70828</c:v>
                </c:pt>
                <c:pt idx="834">
                  <c:v>70859</c:v>
                </c:pt>
                <c:pt idx="835">
                  <c:v>70890</c:v>
                </c:pt>
                <c:pt idx="836">
                  <c:v>70918</c:v>
                </c:pt>
                <c:pt idx="837">
                  <c:v>70949</c:v>
                </c:pt>
                <c:pt idx="838">
                  <c:v>70979</c:v>
                </c:pt>
                <c:pt idx="839">
                  <c:v>71010</c:v>
                </c:pt>
                <c:pt idx="840">
                  <c:v>71040</c:v>
                </c:pt>
                <c:pt idx="841">
                  <c:v>71071</c:v>
                </c:pt>
                <c:pt idx="842">
                  <c:v>71102</c:v>
                </c:pt>
                <c:pt idx="843">
                  <c:v>71132</c:v>
                </c:pt>
                <c:pt idx="844">
                  <c:v>71163</c:v>
                </c:pt>
                <c:pt idx="845">
                  <c:v>71193</c:v>
                </c:pt>
                <c:pt idx="846">
                  <c:v>71224</c:v>
                </c:pt>
                <c:pt idx="847">
                  <c:v>71255</c:v>
                </c:pt>
                <c:pt idx="848">
                  <c:v>71283</c:v>
                </c:pt>
                <c:pt idx="849">
                  <c:v>71314</c:v>
                </c:pt>
                <c:pt idx="850">
                  <c:v>71344</c:v>
                </c:pt>
                <c:pt idx="851">
                  <c:v>71375</c:v>
                </c:pt>
                <c:pt idx="852">
                  <c:v>71405</c:v>
                </c:pt>
                <c:pt idx="853">
                  <c:v>71436</c:v>
                </c:pt>
                <c:pt idx="854">
                  <c:v>71467</c:v>
                </c:pt>
                <c:pt idx="855">
                  <c:v>71497</c:v>
                </c:pt>
                <c:pt idx="856">
                  <c:v>71528</c:v>
                </c:pt>
                <c:pt idx="857">
                  <c:v>71558</c:v>
                </c:pt>
                <c:pt idx="858">
                  <c:v>71589</c:v>
                </c:pt>
                <c:pt idx="859">
                  <c:v>71620</c:v>
                </c:pt>
                <c:pt idx="860">
                  <c:v>71649</c:v>
                </c:pt>
                <c:pt idx="861">
                  <c:v>71680</c:v>
                </c:pt>
                <c:pt idx="862">
                  <c:v>71710</c:v>
                </c:pt>
                <c:pt idx="863">
                  <c:v>71741</c:v>
                </c:pt>
                <c:pt idx="864">
                  <c:v>71771</c:v>
                </c:pt>
                <c:pt idx="865">
                  <c:v>71802</c:v>
                </c:pt>
                <c:pt idx="866">
                  <c:v>71833</c:v>
                </c:pt>
                <c:pt idx="867">
                  <c:v>71863</c:v>
                </c:pt>
                <c:pt idx="868">
                  <c:v>71894</c:v>
                </c:pt>
                <c:pt idx="869">
                  <c:v>71924</c:v>
                </c:pt>
                <c:pt idx="870">
                  <c:v>71955</c:v>
                </c:pt>
                <c:pt idx="871">
                  <c:v>71986</c:v>
                </c:pt>
                <c:pt idx="872">
                  <c:v>72014</c:v>
                </c:pt>
                <c:pt idx="873">
                  <c:v>72045</c:v>
                </c:pt>
                <c:pt idx="874">
                  <c:v>72075</c:v>
                </c:pt>
                <c:pt idx="875">
                  <c:v>72106</c:v>
                </c:pt>
                <c:pt idx="876">
                  <c:v>72136</c:v>
                </c:pt>
                <c:pt idx="877">
                  <c:v>72167</c:v>
                </c:pt>
                <c:pt idx="878">
                  <c:v>72198</c:v>
                </c:pt>
                <c:pt idx="879">
                  <c:v>72228</c:v>
                </c:pt>
                <c:pt idx="880">
                  <c:v>72259</c:v>
                </c:pt>
                <c:pt idx="881">
                  <c:v>72289</c:v>
                </c:pt>
                <c:pt idx="882">
                  <c:v>72320</c:v>
                </c:pt>
                <c:pt idx="883">
                  <c:v>72351</c:v>
                </c:pt>
                <c:pt idx="884">
                  <c:v>72379</c:v>
                </c:pt>
                <c:pt idx="885">
                  <c:v>72410</c:v>
                </c:pt>
                <c:pt idx="886">
                  <c:v>72440</c:v>
                </c:pt>
                <c:pt idx="887">
                  <c:v>72471</c:v>
                </c:pt>
                <c:pt idx="888">
                  <c:v>72501</c:v>
                </c:pt>
                <c:pt idx="889">
                  <c:v>72532</c:v>
                </c:pt>
                <c:pt idx="890">
                  <c:v>72563</c:v>
                </c:pt>
                <c:pt idx="891">
                  <c:v>72593</c:v>
                </c:pt>
                <c:pt idx="892">
                  <c:v>72624</c:v>
                </c:pt>
                <c:pt idx="893">
                  <c:v>72654</c:v>
                </c:pt>
                <c:pt idx="894">
                  <c:v>72685</c:v>
                </c:pt>
                <c:pt idx="895">
                  <c:v>72716</c:v>
                </c:pt>
                <c:pt idx="896">
                  <c:v>72744</c:v>
                </c:pt>
                <c:pt idx="897">
                  <c:v>72775</c:v>
                </c:pt>
                <c:pt idx="898">
                  <c:v>72805</c:v>
                </c:pt>
                <c:pt idx="899">
                  <c:v>72836</c:v>
                </c:pt>
                <c:pt idx="900">
                  <c:v>72866</c:v>
                </c:pt>
                <c:pt idx="901">
                  <c:v>72897</c:v>
                </c:pt>
                <c:pt idx="902">
                  <c:v>72928</c:v>
                </c:pt>
                <c:pt idx="903">
                  <c:v>72958</c:v>
                </c:pt>
                <c:pt idx="904">
                  <c:v>72989</c:v>
                </c:pt>
                <c:pt idx="905">
                  <c:v>73019</c:v>
                </c:pt>
                <c:pt idx="906">
                  <c:v>73050</c:v>
                </c:pt>
              </c:numCache>
            </c:numRef>
          </c:cat>
          <c:val>
            <c:numRef>
              <c:f>Projections!$X$7:$X$913</c:f>
              <c:numCache>
                <c:formatCode>#,##0</c:formatCode>
                <c:ptCount val="907"/>
                <c:pt idx="0">
                  <c:v>6474215.5003679553</c:v>
                </c:pt>
                <c:pt idx="1">
                  <c:v>6469564.3980180221</c:v>
                </c:pt>
                <c:pt idx="2">
                  <c:v>6464916.6370386491</c:v>
                </c:pt>
                <c:pt idx="3">
                  <c:v>6460272.2150293803</c:v>
                </c:pt>
                <c:pt idx="4">
                  <c:v>6455631.1295914892</c:v>
                </c:pt>
                <c:pt idx="5">
                  <c:v>6450993.3783279667</c:v>
                </c:pt>
                <c:pt idx="6">
                  <c:v>6446137.6695113368</c:v>
                </c:pt>
                <c:pt idx="7">
                  <c:v>6441316.7866739379</c:v>
                </c:pt>
                <c:pt idx="8">
                  <c:v>6436499.5092375595</c:v>
                </c:pt>
                <c:pt idx="9">
                  <c:v>6431685.8345058253</c:v>
                </c:pt>
                <c:pt idx="10">
                  <c:v>6426875.7597843753</c:v>
                </c:pt>
                <c:pt idx="11">
                  <c:v>6422069.2823808622</c:v>
                </c:pt>
                <c:pt idx="12">
                  <c:v>6417266.3996049557</c:v>
                </c:pt>
                <c:pt idx="13">
                  <c:v>6412467.1087683365</c:v>
                </c:pt>
                <c:pt idx="14">
                  <c:v>6407671.4071846949</c:v>
                </c:pt>
                <c:pt idx="15">
                  <c:v>6402879.292169732</c:v>
                </c:pt>
                <c:pt idx="16">
                  <c:v>6398090.7610411542</c:v>
                </c:pt>
                <c:pt idx="17">
                  <c:v>6393305.8111186745</c:v>
                </c:pt>
                <c:pt idx="18">
                  <c:v>6388256.0656151408</c:v>
                </c:pt>
                <c:pt idx="19">
                  <c:v>6383252.7273349743</c:v>
                </c:pt>
                <c:pt idx="20">
                  <c:v>6378253.3077133093</c:v>
                </c:pt>
                <c:pt idx="21">
                  <c:v>6373257.8036810188</c:v>
                </c:pt>
                <c:pt idx="22">
                  <c:v>6368266.2121713795</c:v>
                </c:pt>
                <c:pt idx="23">
                  <c:v>6363278.5301200692</c:v>
                </c:pt>
                <c:pt idx="24">
                  <c:v>6358294.7544651628</c:v>
                </c:pt>
                <c:pt idx="25">
                  <c:v>6353314.8821471408</c:v>
                </c:pt>
                <c:pt idx="26">
                  <c:v>6348338.9101088727</c:v>
                </c:pt>
                <c:pt idx="27">
                  <c:v>6343366.835295626</c:v>
                </c:pt>
                <c:pt idx="28">
                  <c:v>6338398.6546550589</c:v>
                </c:pt>
                <c:pt idx="29">
                  <c:v>6333434.3651372222</c:v>
                </c:pt>
                <c:pt idx="30">
                  <c:v>6328140.0167969661</c:v>
                </c:pt>
                <c:pt idx="31">
                  <c:v>6322903.0645795688</c:v>
                </c:pt>
                <c:pt idx="32">
                  <c:v>6317670.4462846927</c:v>
                </c:pt>
                <c:pt idx="33">
                  <c:v>6312442.158325729</c:v>
                </c:pt>
                <c:pt idx="34">
                  <c:v>6307218.1971190413</c:v>
                </c:pt>
                <c:pt idx="35">
                  <c:v>6301998.5590839582</c:v>
                </c:pt>
                <c:pt idx="36">
                  <c:v>6296783.2406427693</c:v>
                </c:pt>
                <c:pt idx="37">
                  <c:v>6291572.2382207271</c:v>
                </c:pt>
                <c:pt idx="38">
                  <c:v>6286365.5482460409</c:v>
                </c:pt>
                <c:pt idx="39">
                  <c:v>6281163.1671498781</c:v>
                </c:pt>
                <c:pt idx="40">
                  <c:v>6275965.0913663581</c:v>
                </c:pt>
                <c:pt idx="41">
                  <c:v>6270771.3173325509</c:v>
                </c:pt>
                <c:pt idx="42">
                  <c:v>6265183.0460235747</c:v>
                </c:pt>
                <c:pt idx="43">
                  <c:v>6259662.5825806661</c:v>
                </c:pt>
                <c:pt idx="44">
                  <c:v>6254146.9834037172</c:v>
                </c:pt>
                <c:pt idx="45">
                  <c:v>6248636.2442066604</c:v>
                </c:pt>
                <c:pt idx="46">
                  <c:v>6243130.3607072039</c:v>
                </c:pt>
                <c:pt idx="47">
                  <c:v>6237629.3286268292</c:v>
                </c:pt>
                <c:pt idx="48">
                  <c:v>6232133.1436907873</c:v>
                </c:pt>
                <c:pt idx="49">
                  <c:v>6226641.801628097</c:v>
                </c:pt>
                <c:pt idx="50">
                  <c:v>6221155.2981715389</c:v>
                </c:pt>
                <c:pt idx="51">
                  <c:v>6215673.629057656</c:v>
                </c:pt>
                <c:pt idx="52">
                  <c:v>6210196.7900267448</c:v>
                </c:pt>
                <c:pt idx="53">
                  <c:v>6204724.7768228576</c:v>
                </c:pt>
                <c:pt idx="54">
                  <c:v>6198789.5839364361</c:v>
                </c:pt>
                <c:pt idx="55">
                  <c:v>6192932.1599908089</c:v>
                </c:pt>
                <c:pt idx="56">
                  <c:v>6187080.270902399</c:v>
                </c:pt>
                <c:pt idx="57">
                  <c:v>6181233.9114411548</c:v>
                </c:pt>
                <c:pt idx="58">
                  <c:v>6175393.0763819637</c:v>
                </c:pt>
                <c:pt idx="59">
                  <c:v>6169557.76050465</c:v>
                </c:pt>
                <c:pt idx="60">
                  <c:v>6163727.958593973</c:v>
                </c:pt>
                <c:pt idx="61">
                  <c:v>6157903.6654396188</c:v>
                </c:pt>
                <c:pt idx="62">
                  <c:v>6152084.8758361945</c:v>
                </c:pt>
                <c:pt idx="63">
                  <c:v>6146271.5845832312</c:v>
                </c:pt>
                <c:pt idx="64">
                  <c:v>6140463.78648517</c:v>
                </c:pt>
                <c:pt idx="65">
                  <c:v>6134661.4763513608</c:v>
                </c:pt>
                <c:pt idx="66">
                  <c:v>6128314.2740314296</c:v>
                </c:pt>
                <c:pt idx="67">
                  <c:v>6122054.1457505785</c:v>
                </c:pt>
                <c:pt idx="68">
                  <c:v>6115800.4122472042</c:v>
                </c:pt>
                <c:pt idx="69">
                  <c:v>6109553.066988986</c:v>
                </c:pt>
                <c:pt idx="70">
                  <c:v>6103312.1034502704</c:v>
                </c:pt>
                <c:pt idx="71">
                  <c:v>6097077.515112076</c:v>
                </c:pt>
                <c:pt idx="72">
                  <c:v>6090849.2954620775</c:v>
                </c:pt>
                <c:pt idx="73">
                  <c:v>6084627.4379946012</c:v>
                </c:pt>
                <c:pt idx="74">
                  <c:v>6078411.9362106211</c:v>
                </c:pt>
                <c:pt idx="75">
                  <c:v>6072202.7836177498</c:v>
                </c:pt>
                <c:pt idx="76">
                  <c:v>6065999.9737302307</c:v>
                </c:pt>
                <c:pt idx="77">
                  <c:v>6059803.5000689328</c:v>
                </c:pt>
                <c:pt idx="78">
                  <c:v>6052968.5585878408</c:v>
                </c:pt>
                <c:pt idx="79">
                  <c:v>6046229.4397488274</c:v>
                </c:pt>
                <c:pt idx="80">
                  <c:v>6039497.8239593152</c:v>
                </c:pt>
                <c:pt idx="81">
                  <c:v>6032773.7028657263</c:v>
                </c:pt>
                <c:pt idx="82">
                  <c:v>6026057.0681237858</c:v>
                </c:pt>
                <c:pt idx="83">
                  <c:v>6019347.9113985039</c:v>
                </c:pt>
                <c:pt idx="84">
                  <c:v>6012646.2243641764</c:v>
                </c:pt>
                <c:pt idx="85">
                  <c:v>6005951.9987043636</c:v>
                </c:pt>
                <c:pt idx="86">
                  <c:v>5999265.226111888</c:v>
                </c:pt>
                <c:pt idx="87">
                  <c:v>5992585.8982888199</c:v>
                </c:pt>
                <c:pt idx="88">
                  <c:v>5985914.0069464687</c:v>
                </c:pt>
                <c:pt idx="89">
                  <c:v>5979249.543805372</c:v>
                </c:pt>
                <c:pt idx="90">
                  <c:v>5971854.274812758</c:v>
                </c:pt>
                <c:pt idx="91">
                  <c:v>5964563.5068688178</c:v>
                </c:pt>
                <c:pt idx="92">
                  <c:v>5957281.6398951234</c:v>
                </c:pt>
                <c:pt idx="93">
                  <c:v>5950008.66302488</c:v>
                </c:pt>
                <c:pt idx="94">
                  <c:v>5942744.5654045623</c:v>
                </c:pt>
                <c:pt idx="95">
                  <c:v>5935489.3361938931</c:v>
                </c:pt>
                <c:pt idx="96">
                  <c:v>5928242.9645658322</c:v>
                </c:pt>
                <c:pt idx="97">
                  <c:v>5921005.4397065537</c:v>
                </c:pt>
                <c:pt idx="98">
                  <c:v>5913776.7508154362</c:v>
                </c:pt>
                <c:pt idx="99">
                  <c:v>5906556.8871050449</c:v>
                </c:pt>
                <c:pt idx="100">
                  <c:v>5899345.8378011137</c:v>
                </c:pt>
                <c:pt idx="101">
                  <c:v>5892143.5921425307</c:v>
                </c:pt>
                <c:pt idx="102">
                  <c:v>5884122.5103316782</c:v>
                </c:pt>
                <c:pt idx="103">
                  <c:v>5876215.2399710743</c:v>
                </c:pt>
                <c:pt idx="104">
                  <c:v>5868318.5956510473</c:v>
                </c:pt>
                <c:pt idx="105">
                  <c:v>5860432.5630919877</c:v>
                </c:pt>
                <c:pt idx="106">
                  <c:v>5852557.1280334741</c:v>
                </c:pt>
                <c:pt idx="107">
                  <c:v>5844692.2762342487</c:v>
                </c:pt>
                <c:pt idx="108">
                  <c:v>5836837.9934721943</c:v>
                </c:pt>
                <c:pt idx="109">
                  <c:v>5828994.2655443018</c:v>
                </c:pt>
                <c:pt idx="110">
                  <c:v>5821161.0782666504</c:v>
                </c:pt>
                <c:pt idx="111">
                  <c:v>5813338.4174743816</c:v>
                </c:pt>
                <c:pt idx="112">
                  <c:v>5805526.2690216685</c:v>
                </c:pt>
                <c:pt idx="113">
                  <c:v>5797724.6187816989</c:v>
                </c:pt>
                <c:pt idx="114">
                  <c:v>5788985.6910158154</c:v>
                </c:pt>
                <c:pt idx="115">
                  <c:v>5780369.9818438897</c:v>
                </c:pt>
                <c:pt idx="116">
                  <c:v>5771767.0953750238</c:v>
                </c:pt>
                <c:pt idx="117">
                  <c:v>5763177.0125252735</c:v>
                </c:pt>
                <c:pt idx="118">
                  <c:v>5754599.7142390981</c:v>
                </c:pt>
                <c:pt idx="119">
                  <c:v>5746035.1814893158</c:v>
                </c:pt>
                <c:pt idx="120">
                  <c:v>5737483.3952770615</c:v>
                </c:pt>
                <c:pt idx="121">
                  <c:v>5728944.3366317488</c:v>
                </c:pt>
                <c:pt idx="122">
                  <c:v>5720417.9866110235</c:v>
                </c:pt>
                <c:pt idx="123">
                  <c:v>5711904.3263007235</c:v>
                </c:pt>
                <c:pt idx="124">
                  <c:v>5703403.3368148375</c:v>
                </c:pt>
                <c:pt idx="125">
                  <c:v>5694914.9992954601</c:v>
                </c:pt>
                <c:pt idx="126">
                  <c:v>5685368.2992609907</c:v>
                </c:pt>
                <c:pt idx="127">
                  <c:v>5675954.5478097415</c:v>
                </c:pt>
                <c:pt idx="128">
                  <c:v>5666556.3835133994</c:v>
                </c:pt>
                <c:pt idx="129">
                  <c:v>5657173.7805629773</c:v>
                </c:pt>
                <c:pt idx="130">
                  <c:v>5647806.7131922208</c:v>
                </c:pt>
                <c:pt idx="131">
                  <c:v>5638455.1556775384</c:v>
                </c:pt>
                <c:pt idx="132">
                  <c:v>5629119.0823379336</c:v>
                </c:pt>
                <c:pt idx="133">
                  <c:v>5619798.4675349314</c:v>
                </c:pt>
                <c:pt idx="134">
                  <c:v>5610493.2856725063</c:v>
                </c:pt>
                <c:pt idx="135">
                  <c:v>5601203.5111970175</c:v>
                </c:pt>
                <c:pt idx="136">
                  <c:v>5591929.1185971359</c:v>
                </c:pt>
                <c:pt idx="137">
                  <c:v>5582670.0824037697</c:v>
                </c:pt>
                <c:pt idx="138">
                  <c:v>5572248.1893497882</c:v>
                </c:pt>
                <c:pt idx="139">
                  <c:v>5561970.207216966</c:v>
                </c:pt>
                <c:pt idx="140">
                  <c:v>5551711.1827674918</c:v>
                </c:pt>
                <c:pt idx="141">
                  <c:v>5541471.0810340233</c:v>
                </c:pt>
                <c:pt idx="142">
                  <c:v>5531249.8671137094</c:v>
                </c:pt>
                <c:pt idx="143">
                  <c:v>5521047.5061680805</c:v>
                </c:pt>
                <c:pt idx="144">
                  <c:v>5510863.9634229243</c:v>
                </c:pt>
                <c:pt idx="145">
                  <c:v>5500699.2041681688</c:v>
                </c:pt>
                <c:pt idx="146">
                  <c:v>5490553.1937577687</c:v>
                </c:pt>
                <c:pt idx="147">
                  <c:v>5480425.8976095794</c:v>
                </c:pt>
                <c:pt idx="148">
                  <c:v>5470317.2812052425</c:v>
                </c:pt>
                <c:pt idx="149">
                  <c:v>5460227.3100900715</c:v>
                </c:pt>
                <c:pt idx="150">
                  <c:v>5448828.0614521625</c:v>
                </c:pt>
                <c:pt idx="151">
                  <c:v>5437584.0190755008</c:v>
                </c:pt>
                <c:pt idx="152">
                  <c:v>5426363.1795761455</c:v>
                </c:pt>
                <c:pt idx="153">
                  <c:v>5415165.4950733148</c:v>
                </c:pt>
                <c:pt idx="154">
                  <c:v>5403990.9177850373</c:v>
                </c:pt>
                <c:pt idx="155">
                  <c:v>5392839.4000279363</c:v>
                </c:pt>
                <c:pt idx="156">
                  <c:v>5381710.8942170413</c:v>
                </c:pt>
                <c:pt idx="157">
                  <c:v>5370605.3528655693</c:v>
                </c:pt>
                <c:pt idx="158">
                  <c:v>5359522.7285847347</c:v>
                </c:pt>
                <c:pt idx="159">
                  <c:v>5348462.9740835391</c:v>
                </c:pt>
                <c:pt idx="160">
                  <c:v>5337426.0421685744</c:v>
                </c:pt>
                <c:pt idx="161">
                  <c:v>5326411.8857438173</c:v>
                </c:pt>
                <c:pt idx="162">
                  <c:v>5313963.6302584028</c:v>
                </c:pt>
                <c:pt idx="163">
                  <c:v>5301683.3263987601</c:v>
                </c:pt>
                <c:pt idx="164">
                  <c:v>5289431.401706419</c:v>
                </c:pt>
                <c:pt idx="165">
                  <c:v>5277207.7905985406</c:v>
                </c:pt>
                <c:pt idx="166">
                  <c:v>5265012.4276438523</c:v>
                </c:pt>
                <c:pt idx="167">
                  <c:v>5252845.2475622837</c:v>
                </c:pt>
                <c:pt idx="168">
                  <c:v>5240706.185224629</c:v>
                </c:pt>
                <c:pt idx="169">
                  <c:v>5228595.1756521882</c:v>
                </c:pt>
                <c:pt idx="170">
                  <c:v>5216512.1540164258</c:v>
                </c:pt>
                <c:pt idx="171">
                  <c:v>5204457.0556386216</c:v>
                </c:pt>
                <c:pt idx="172">
                  <c:v>5192429.8159895251</c:v>
                </c:pt>
                <c:pt idx="173">
                  <c:v>5180430.3706890102</c:v>
                </c:pt>
                <c:pt idx="174">
                  <c:v>5166838.0806694534</c:v>
                </c:pt>
                <c:pt idx="175">
                  <c:v>5153427.2286603358</c:v>
                </c:pt>
                <c:pt idx="176">
                  <c:v>5140051.1853579748</c:v>
                </c:pt>
                <c:pt idx="177">
                  <c:v>5126709.8604141911</c:v>
                </c:pt>
                <c:pt idx="178">
                  <c:v>5113403.1637153095</c:v>
                </c:pt>
                <c:pt idx="179">
                  <c:v>5100131.0053815506</c:v>
                </c:pt>
                <c:pt idx="180">
                  <c:v>5086893.2957664235</c:v>
                </c:pt>
                <c:pt idx="181">
                  <c:v>5073689.9454561193</c:v>
                </c:pt>
                <c:pt idx="182">
                  <c:v>5060520.8652689103</c:v>
                </c:pt>
                <c:pt idx="183">
                  <c:v>5047385.9662545454</c:v>
                </c:pt>
                <c:pt idx="184">
                  <c:v>5034285.1596936462</c:v>
                </c:pt>
                <c:pt idx="185">
                  <c:v>5021218.3570971144</c:v>
                </c:pt>
                <c:pt idx="186">
                  <c:v>5006457.2809496559</c:v>
                </c:pt>
                <c:pt idx="187">
                  <c:v>4991893.0644759815</c:v>
                </c:pt>
                <c:pt idx="188">
                  <c:v>4977371.2165654646</c:v>
                </c:pt>
                <c:pt idx="189">
                  <c:v>4962891.6139642932</c:v>
                </c:pt>
                <c:pt idx="190">
                  <c:v>4948454.133777217</c:v>
                </c:pt>
                <c:pt idx="191">
                  <c:v>4934058.6534664966</c:v>
                </c:pt>
                <c:pt idx="192">
                  <c:v>4919705.0508508654</c:v>
                </c:pt>
                <c:pt idx="193">
                  <c:v>4905393.2041044924</c:v>
                </c:pt>
                <c:pt idx="194">
                  <c:v>4891122.9917559493</c:v>
                </c:pt>
                <c:pt idx="195">
                  <c:v>4876894.2926871767</c:v>
                </c:pt>
                <c:pt idx="196">
                  <c:v>4862706.9861324616</c:v>
                </c:pt>
                <c:pt idx="197">
                  <c:v>4848560.9516774081</c:v>
                </c:pt>
                <c:pt idx="198">
                  <c:v>4832574.2288502501</c:v>
                </c:pt>
                <c:pt idx="199">
                  <c:v>4816801.0670996634</c:v>
                </c:pt>
                <c:pt idx="200">
                  <c:v>4801079.3877722798</c:v>
                </c:pt>
                <c:pt idx="201">
                  <c:v>4785409.022833311</c:v>
                </c:pt>
                <c:pt idx="202">
                  <c:v>4769789.804796421</c:v>
                </c:pt>
                <c:pt idx="203">
                  <c:v>4754221.5667219376</c:v>
                </c:pt>
                <c:pt idx="204">
                  <c:v>4738704.1422150675</c:v>
                </c:pt>
                <c:pt idx="205">
                  <c:v>4723237.3654241161</c:v>
                </c:pt>
                <c:pt idx="206">
                  <c:v>4707821.0710387174</c:v>
                </c:pt>
                <c:pt idx="207">
                  <c:v>4692455.0942880651</c:v>
                </c:pt>
                <c:pt idx="208">
                  <c:v>4677139.2709391536</c:v>
                </c:pt>
                <c:pt idx="209">
                  <c:v>4661873.4372950224</c:v>
                </c:pt>
                <c:pt idx="210">
                  <c:v>4644616.2441919213</c:v>
                </c:pt>
                <c:pt idx="211">
                  <c:v>4627590.6572320899</c:v>
                </c:pt>
                <c:pt idx="212">
                  <c:v>4610627.4802962728</c:v>
                </c:pt>
                <c:pt idx="213">
                  <c:v>4593726.484610497</c:v>
                </c:pt>
                <c:pt idx="214">
                  <c:v>4576887.4422394056</c:v>
                </c:pt>
                <c:pt idx="215">
                  <c:v>4560110.1260831701</c:v>
                </c:pt>
                <c:pt idx="216">
                  <c:v>4543394.3098744312</c:v>
                </c:pt>
                <c:pt idx="217">
                  <c:v>4526739.7681752555</c:v>
                </c:pt>
                <c:pt idx="218">
                  <c:v>4510146.276374083</c:v>
                </c:pt>
                <c:pt idx="219">
                  <c:v>4493613.6106827063</c:v>
                </c:pt>
                <c:pt idx="220">
                  <c:v>4477141.5481332494</c:v>
                </c:pt>
                <c:pt idx="221">
                  <c:v>4460729.8665751582</c:v>
                </c:pt>
                <c:pt idx="222">
                  <c:v>4442206.23240133</c:v>
                </c:pt>
                <c:pt idx="223">
                  <c:v>4423934.2601273796</c:v>
                </c:pt>
                <c:pt idx="224">
                  <c:v>4405737.4453209843</c:v>
                </c:pt>
                <c:pt idx="225">
                  <c:v>4387615.4788395464</c:v>
                </c:pt>
                <c:pt idx="226">
                  <c:v>4369568.0528120566</c:v>
                </c:pt>
                <c:pt idx="227">
                  <c:v>4351594.8606338631</c:v>
                </c:pt>
                <c:pt idx="228">
                  <c:v>4333695.5969614545</c:v>
                </c:pt>
                <c:pt idx="229">
                  <c:v>4315869.9577072822</c:v>
                </c:pt>
                <c:pt idx="230">
                  <c:v>4298117.640034589</c:v>
                </c:pt>
                <c:pt idx="231">
                  <c:v>4280438.3423522655</c:v>
                </c:pt>
                <c:pt idx="232">
                  <c:v>4262831.7643097294</c:v>
                </c:pt>
                <c:pt idx="233">
                  <c:v>4245297.6067918157</c:v>
                </c:pt>
                <c:pt idx="234">
                  <c:v>4225510.4877627911</c:v>
                </c:pt>
                <c:pt idx="235">
                  <c:v>4205997.3351971898</c:v>
                </c:pt>
                <c:pt idx="236">
                  <c:v>4186574.2931931759</c:v>
                </c:pt>
                <c:pt idx="237">
                  <c:v>4167240.945625612</c:v>
                </c:pt>
                <c:pt idx="238">
                  <c:v>4147996.8782910006</c:v>
                </c:pt>
                <c:pt idx="239">
                  <c:v>4128841.6788986106</c:v>
                </c:pt>
                <c:pt idx="240">
                  <c:v>4109774.9370616446</c:v>
                </c:pt>
                <c:pt idx="241">
                  <c:v>4090796.2442884478</c:v>
                </c:pt>
                <c:pt idx="242">
                  <c:v>4071905.1939737545</c:v>
                </c:pt>
                <c:pt idx="243">
                  <c:v>4053101.3813899779</c:v>
                </c:pt>
                <c:pt idx="244">
                  <c:v>4034384.4036785373</c:v>
                </c:pt>
                <c:pt idx="245">
                  <c:v>4015753.8598412303</c:v>
                </c:pt>
                <c:pt idx="246">
                  <c:v>3994747.3095870758</c:v>
                </c:pt>
                <c:pt idx="247">
                  <c:v>3974039.3201886504</c:v>
                </c:pt>
                <c:pt idx="248">
                  <c:v>3953438.676960506</c:v>
                </c:pt>
                <c:pt idx="249">
                  <c:v>3932944.8234410738</c:v>
                </c:pt>
                <c:pt idx="250">
                  <c:v>3912557.206053372</c:v>
                </c:pt>
                <c:pt idx="251">
                  <c:v>3892275.2740900558</c:v>
                </c:pt>
                <c:pt idx="252">
                  <c:v>3872098.4796985369</c:v>
                </c:pt>
                <c:pt idx="253">
                  <c:v>3852026.2778661898</c:v>
                </c:pt>
                <c:pt idx="254">
                  <c:v>3832058.126405627</c:v>
                </c:pt>
                <c:pt idx="255">
                  <c:v>3812193.4859400545</c:v>
                </c:pt>
                <c:pt idx="256">
                  <c:v>3792431.8198887031</c:v>
                </c:pt>
                <c:pt idx="257">
                  <c:v>3772772.5944523327</c:v>
                </c:pt>
                <c:pt idx="258">
                  <c:v>3750599.0320267817</c:v>
                </c:pt>
                <c:pt idx="259">
                  <c:v>3728750.4398700874</c:v>
                </c:pt>
                <c:pt idx="260">
                  <c:v>3707029.1236432251</c:v>
                </c:pt>
                <c:pt idx="261">
                  <c:v>3685434.3419179972</c:v>
                </c:pt>
                <c:pt idx="262">
                  <c:v>3663965.3575852928</c:v>
                </c:pt>
                <c:pt idx="263">
                  <c:v>3642621.4378299257</c:v>
                </c:pt>
                <c:pt idx="264">
                  <c:v>3621401.8541056239</c:v>
                </c:pt>
                <c:pt idx="265">
                  <c:v>3600305.8821101598</c:v>
                </c:pt>
                <c:pt idx="266">
                  <c:v>3579332.8017606288</c:v>
                </c:pt>
                <c:pt idx="267">
                  <c:v>3558481.8971688668</c:v>
                </c:pt>
                <c:pt idx="268">
                  <c:v>3537752.4566170173</c:v>
                </c:pt>
                <c:pt idx="269">
                  <c:v>3517143.7725332379</c:v>
                </c:pt>
                <c:pt idx="270">
                  <c:v>3493943.0056099542</c:v>
                </c:pt>
                <c:pt idx="271">
                  <c:v>3471095.575125162</c:v>
                </c:pt>
                <c:pt idx="272">
                  <c:v>3448397.5475009549</c:v>
                </c:pt>
                <c:pt idx="273">
                  <c:v>3425847.9457690567</c:v>
                </c:pt>
                <c:pt idx="274">
                  <c:v>3403445.7993497388</c:v>
                </c:pt>
                <c:pt idx="275">
                  <c:v>3381190.1440100418</c:v>
                </c:pt>
                <c:pt idx="276">
                  <c:v>3359080.0218222742</c:v>
                </c:pt>
                <c:pt idx="277">
                  <c:v>3337114.4811227801</c:v>
                </c:pt>
                <c:pt idx="278">
                  <c:v>3315292.57647098</c:v>
                </c:pt>
                <c:pt idx="279">
                  <c:v>3293613.3686086745</c:v>
                </c:pt>
                <c:pt idx="280">
                  <c:v>3272075.9244196182</c:v>
                </c:pt>
                <c:pt idx="281">
                  <c:v>3250679.3168893568</c:v>
                </c:pt>
                <c:pt idx="282">
                  <c:v>3226556.012106909</c:v>
                </c:pt>
                <c:pt idx="283">
                  <c:v>3202815.099162213</c:v>
                </c:pt>
                <c:pt idx="284">
                  <c:v>3179248.8712207624</c:v>
                </c:pt>
                <c:pt idx="285">
                  <c:v>3155856.0429549697</c:v>
                </c:pt>
                <c:pt idx="286">
                  <c:v>3132635.3384946547</c:v>
                </c:pt>
                <c:pt idx="287">
                  <c:v>3109585.4913574541</c:v>
                </c:pt>
                <c:pt idx="288">
                  <c:v>3086705.2443797477</c:v>
                </c:pt>
                <c:pt idx="289">
                  <c:v>3063993.3496480938</c:v>
                </c:pt>
                <c:pt idx="290">
                  <c:v>3041448.5684311623</c:v>
                </c:pt>
                <c:pt idx="291">
                  <c:v>3019069.671112177</c:v>
                </c:pt>
                <c:pt idx="292">
                  <c:v>2996855.4371218476</c:v>
                </c:pt>
                <c:pt idx="293">
                  <c:v>2974804.6548718004</c:v>
                </c:pt>
                <c:pt idx="294">
                  <c:v>2949974.0592123573</c:v>
                </c:pt>
                <c:pt idx="295">
                  <c:v>2925555.0139747867</c:v>
                </c:pt>
                <c:pt idx="296">
                  <c:v>2901338.1026402079</c:v>
                </c:pt>
                <c:pt idx="297">
                  <c:v>2877321.6520017311</c:v>
                </c:pt>
                <c:pt idx="298">
                  <c:v>2853504.0027027968</c:v>
                </c:pt>
                <c:pt idx="299">
                  <c:v>2829883.5091225272</c:v>
                </c:pt>
                <c:pt idx="300">
                  <c:v>2806458.5392620224</c:v>
                </c:pt>
                <c:pt idx="301">
                  <c:v>2783227.4746316085</c:v>
                </c:pt>
                <c:pt idx="302">
                  <c:v>2760188.7101390064</c:v>
                </c:pt>
                <c:pt idx="303">
                  <c:v>2737340.6539784335</c:v>
                </c:pt>
                <c:pt idx="304">
                  <c:v>2714681.7275206228</c:v>
                </c:pt>
                <c:pt idx="305">
                  <c:v>2692210.3652037517</c:v>
                </c:pt>
                <c:pt idx="306">
                  <c:v>2667012.140434477</c:v>
                </c:pt>
                <c:pt idx="307">
                  <c:v>2642253.4387555057</c:v>
                </c:pt>
                <c:pt idx="308">
                  <c:v>2617724.5797906104</c:v>
                </c:pt>
                <c:pt idx="309">
                  <c:v>2593423.4298385191</c:v>
                </c:pt>
                <c:pt idx="310">
                  <c:v>2569347.8750057747</c:v>
                </c:pt>
                <c:pt idx="311">
                  <c:v>2545495.8210228472</c:v>
                </c:pt>
                <c:pt idx="312">
                  <c:v>2521865.1930619618</c:v>
                </c:pt>
                <c:pt idx="313">
                  <c:v>2498453.9355566138</c:v>
                </c:pt>
                <c:pt idx="314">
                  <c:v>2475260.0120227598</c:v>
                </c:pt>
                <c:pt idx="315">
                  <c:v>2452281.4048816711</c:v>
                </c:pt>
                <c:pt idx="316">
                  <c:v>2429516.1152844285</c:v>
                </c:pt>
                <c:pt idx="317">
                  <c:v>2406962.1629380477</c:v>
                </c:pt>
                <c:pt idx="318">
                  <c:v>2381862.9216298005</c:v>
                </c:pt>
                <c:pt idx="319">
                  <c:v>2357224.6865802677</c:v>
                </c:pt>
                <c:pt idx="320">
                  <c:v>2332841.3119682707</c:v>
                </c:pt>
                <c:pt idx="321">
                  <c:v>2308710.1614912292</c:v>
                </c:pt>
                <c:pt idx="322">
                  <c:v>2284828.6261167484</c:v>
                </c:pt>
                <c:pt idx="323">
                  <c:v>2261194.1238005343</c:v>
                </c:pt>
                <c:pt idx="324">
                  <c:v>2237804.0992072215</c:v>
                </c:pt>
                <c:pt idx="325">
                  <c:v>2214656.0234341002</c:v>
                </c:pt>
                <c:pt idx="326">
                  <c:v>2191747.3937376877</c:v>
                </c:pt>
                <c:pt idx="327">
                  <c:v>2169075.7332631382</c:v>
                </c:pt>
                <c:pt idx="328">
                  <c:v>2146638.5907764467</c:v>
                </c:pt>
                <c:pt idx="329">
                  <c:v>2124433.5403994261</c:v>
                </c:pt>
                <c:pt idx="330">
                  <c:v>2099785.1360067585</c:v>
                </c:pt>
                <c:pt idx="331">
                  <c:v>2075612.2998605813</c:v>
                </c:pt>
                <c:pt idx="332">
                  <c:v>2051717.7426665365</c:v>
                </c:pt>
                <c:pt idx="333">
                  <c:v>2028098.2608627931</c:v>
                </c:pt>
                <c:pt idx="334">
                  <c:v>2004750.6877670928</c:v>
                </c:pt>
                <c:pt idx="335">
                  <c:v>1981671.893152188</c:v>
                </c:pt>
                <c:pt idx="336">
                  <c:v>1958858.7828261713</c:v>
                </c:pt>
                <c:pt idx="337">
                  <c:v>1936308.298217634</c:v>
                </c:pt>
                <c:pt idx="338">
                  <c:v>1914017.4159655999</c:v>
                </c:pt>
                <c:pt idx="339">
                  <c:v>1891983.1475141845</c:v>
                </c:pt>
                <c:pt idx="340">
                  <c:v>1870202.5387119127</c:v>
                </c:pt>
                <c:pt idx="341">
                  <c:v>1848672.6694156562</c:v>
                </c:pt>
                <c:pt idx="342">
                  <c:v>1824997.1943143709</c:v>
                </c:pt>
                <c:pt idx="343">
                  <c:v>1801802.571159567</c:v>
                </c:pt>
                <c:pt idx="344">
                  <c:v>1778902.7377967527</c:v>
                </c:pt>
                <c:pt idx="345">
                  <c:v>1756293.9476239295</c:v>
                </c:pt>
                <c:pt idx="346">
                  <c:v>1733972.5016561707</c:v>
                </c:pt>
                <c:pt idx="347">
                  <c:v>1711934.7479204356</c:v>
                </c:pt>
                <c:pt idx="348">
                  <c:v>1690177.0808580779</c:v>
                </c:pt>
                <c:pt idx="349">
                  <c:v>1668695.9407349462</c:v>
                </c:pt>
                <c:pt idx="350">
                  <c:v>1647487.8130589803</c:v>
                </c:pt>
                <c:pt idx="351">
                  <c:v>1626549.2280052144</c:v>
                </c:pt>
                <c:pt idx="352">
                  <c:v>1605876.7598480827</c:v>
                </c:pt>
                <c:pt idx="353">
                  <c:v>1585467.0264009433</c:v>
                </c:pt>
                <c:pt idx="354">
                  <c:v>1563129.0317507945</c:v>
                </c:pt>
                <c:pt idx="355">
                  <c:v>1541268.1915045802</c:v>
                </c:pt>
                <c:pt idx="356">
                  <c:v>1519713.0818324662</c:v>
                </c:pt>
                <c:pt idx="357">
                  <c:v>1498459.4269983475</c:v>
                </c:pt>
                <c:pt idx="358">
                  <c:v>1477503.0110636025</c:v>
                </c:pt>
                <c:pt idx="359">
                  <c:v>1456839.6770508084</c:v>
                </c:pt>
                <c:pt idx="360">
                  <c:v>1436465.3261191498</c:v>
                </c:pt>
                <c:pt idx="361">
                  <c:v>1416375.9167513612</c:v>
                </c:pt>
                <c:pt idx="362">
                  <c:v>1396567.4639520384</c:v>
                </c:pt>
                <c:pt idx="363">
                  <c:v>1377036.0384571636</c:v>
                </c:pt>
                <c:pt idx="364">
                  <c:v>1357777.7659546854</c:v>
                </c:pt>
                <c:pt idx="365">
                  <c:v>1338788.8263159969</c:v>
                </c:pt>
                <c:pt idx="366">
                  <c:v>1318182.2447076647</c:v>
                </c:pt>
                <c:pt idx="367">
                  <c:v>1298039.1537109567</c:v>
                </c:pt>
                <c:pt idx="368">
                  <c:v>1278203.8684949218</c:v>
                </c:pt>
                <c:pt idx="369">
                  <c:v>1258671.6854915409</c:v>
                </c:pt>
                <c:pt idx="370">
                  <c:v>1239437.9730078331</c:v>
                </c:pt>
                <c:pt idx="371">
                  <c:v>1220498.170127535</c:v>
                </c:pt>
                <c:pt idx="372">
                  <c:v>1201847.7856295654</c:v>
                </c:pt>
                <c:pt idx="373">
                  <c:v>1183482.3969230158</c:v>
                </c:pt>
                <c:pt idx="374">
                  <c:v>1165397.6489984153</c:v>
                </c:pt>
                <c:pt idx="375">
                  <c:v>1147589.253395021</c:v>
                </c:pt>
                <c:pt idx="376">
                  <c:v>1130052.9871838896</c:v>
                </c:pt>
                <c:pt idx="377">
                  <c:v>1112784.6919664899</c:v>
                </c:pt>
                <c:pt idx="378">
                  <c:v>1093999.9371231201</c:v>
                </c:pt>
                <c:pt idx="379">
                  <c:v>1075659.3027491977</c:v>
                </c:pt>
                <c:pt idx="380">
                  <c:v>1057626.1445074237</c:v>
                </c:pt>
                <c:pt idx="381">
                  <c:v>1039895.3076376141</c:v>
                </c:pt>
                <c:pt idx="382">
                  <c:v>1022461.7237978438</c:v>
                </c:pt>
                <c:pt idx="383">
                  <c:v>1005320.4096156689</c:v>
                </c:pt>
                <c:pt idx="384">
                  <c:v>988466.46526363376</c:v>
                </c:pt>
                <c:pt idx="385">
                  <c:v>971895.07305865979</c:v>
                </c:pt>
                <c:pt idx="386">
                  <c:v>955601.49608491652</c:v>
                </c:pt>
                <c:pt idx="387">
                  <c:v>939581.07683977846</c:v>
                </c:pt>
                <c:pt idx="388">
                  <c:v>923829.23590248276</c:v>
                </c:pt>
                <c:pt idx="389">
                  <c:v>908341.47062510601</c:v>
                </c:pt>
                <c:pt idx="390">
                  <c:v>891617.0764921786</c:v>
                </c:pt>
                <c:pt idx="391">
                  <c:v>875309.04326324537</c:v>
                </c:pt>
                <c:pt idx="392">
                  <c:v>859299.29048991099</c:v>
                </c:pt>
                <c:pt idx="393">
                  <c:v>843582.36250324594</c:v>
                </c:pt>
                <c:pt idx="394">
                  <c:v>828152.90342068905</c:v>
                </c:pt>
                <c:pt idx="395">
                  <c:v>813005.65532091493</c:v>
                </c:pt>
                <c:pt idx="396">
                  <c:v>798135.45645208412</c:v>
                </c:pt>
                <c:pt idx="397">
                  <c:v>783537.2394728642</c:v>
                </c:pt>
                <c:pt idx="398">
                  <c:v>769206.02972562436</c:v>
                </c:pt>
                <c:pt idx="399">
                  <c:v>755136.94354121306</c:v>
                </c:pt>
                <c:pt idx="400">
                  <c:v>741325.18657474208</c:v>
                </c:pt>
                <c:pt idx="401">
                  <c:v>727766.05217181088</c:v>
                </c:pt>
                <c:pt idx="402">
                  <c:v>713139.51257229247</c:v>
                </c:pt>
                <c:pt idx="403">
                  <c:v>698896.76141441741</c:v>
                </c:pt>
                <c:pt idx="404">
                  <c:v>684938.46506092348</c:v>
                </c:pt>
                <c:pt idx="405">
                  <c:v>671258.94240885228</c:v>
                </c:pt>
                <c:pt idx="406">
                  <c:v>657852.62581766711</c:v>
                </c:pt>
                <c:pt idx="407">
                  <c:v>644714.05884319183</c:v>
                </c:pt>
                <c:pt idx="408">
                  <c:v>631837.89401680883</c:v>
                </c:pt>
                <c:pt idx="409">
                  <c:v>619218.89066901011</c:v>
                </c:pt>
                <c:pt idx="410">
                  <c:v>606851.91279641597</c:v>
                </c:pt>
                <c:pt idx="411">
                  <c:v>594731.92697139317</c:v>
                </c:pt>
                <c:pt idx="412">
                  <c:v>582854.00029342307</c:v>
                </c:pt>
                <c:pt idx="413">
                  <c:v>571213.29838138353</c:v>
                </c:pt>
                <c:pt idx="414">
                  <c:v>558742.80544404546</c:v>
                </c:pt>
                <c:pt idx="415">
                  <c:v>546617.63619063317</c:v>
                </c:pt>
                <c:pt idx="416">
                  <c:v>534755.59288352635</c:v>
                </c:pt>
                <c:pt idx="417">
                  <c:v>523150.96547759732</c:v>
                </c:pt>
                <c:pt idx="418">
                  <c:v>511798.16784030013</c:v>
                </c:pt>
                <c:pt idx="419">
                  <c:v>500691.73506266775</c:v>
                </c:pt>
                <c:pt idx="420">
                  <c:v>489826.32082866289</c:v>
                </c:pt>
                <c:pt idx="421">
                  <c:v>479196.69484161545</c:v>
                </c:pt>
                <c:pt idx="422">
                  <c:v>468797.74030650908</c:v>
                </c:pt>
                <c:pt idx="423">
                  <c:v>458624.45146690373</c:v>
                </c:pt>
                <c:pt idx="424">
                  <c:v>448671.93119530892</c:v>
                </c:pt>
                <c:pt idx="425">
                  <c:v>438935.38863584801</c:v>
                </c:pt>
                <c:pt idx="426">
                  <c:v>428489.25540716219</c:v>
                </c:pt>
                <c:pt idx="427">
                  <c:v>418348.84479772707</c:v>
                </c:pt>
                <c:pt idx="428">
                  <c:v>408448.41203144763</c:v>
                </c:pt>
                <c:pt idx="429">
                  <c:v>398782.27791372064</c:v>
                </c:pt>
                <c:pt idx="430">
                  <c:v>389344.89765089838</c:v>
                </c:pt>
                <c:pt idx="431">
                  <c:v>380130.85766962281</c:v>
                </c:pt>
                <c:pt idx="432">
                  <c:v>371134.87251143286</c:v>
                </c:pt>
                <c:pt idx="433">
                  <c:v>362351.78180086153</c:v>
                </c:pt>
                <c:pt idx="434">
                  <c:v>353776.54728528508</c:v>
                </c:pt>
                <c:pt idx="435">
                  <c:v>345404.24994482519</c:v>
                </c:pt>
                <c:pt idx="436">
                  <c:v>337230.08717064728</c:v>
                </c:pt>
                <c:pt idx="437">
                  <c:v>329249.37001003488</c:v>
                </c:pt>
                <c:pt idx="438">
                  <c:v>320770.13527527225</c:v>
                </c:pt>
                <c:pt idx="439">
                  <c:v>312553.19556689094</c:v>
                </c:pt>
                <c:pt idx="440">
                  <c:v>304546.74334080971</c:v>
                </c:pt>
                <c:pt idx="441">
                  <c:v>296745.3866893627</c:v>
                </c:pt>
                <c:pt idx="442">
                  <c:v>289143.87182553567</c:v>
                </c:pt>
                <c:pt idx="443">
                  <c:v>281737.07954482822</c:v>
                </c:pt>
                <c:pt idx="444">
                  <c:v>274520.02177774953</c:v>
                </c:pt>
                <c:pt idx="445">
                  <c:v>267487.83823062625</c:v>
                </c:pt>
                <c:pt idx="446">
                  <c:v>260635.79311246044</c:v>
                </c:pt>
                <c:pt idx="447">
                  <c:v>253959.27194563369</c:v>
                </c:pt>
                <c:pt idx="448">
                  <c:v>247453.77845830854</c:v>
                </c:pt>
                <c:pt idx="449">
                  <c:v>241114.93155643548</c:v>
                </c:pt>
                <c:pt idx="450">
                  <c:v>234412.82038133033</c:v>
                </c:pt>
                <c:pt idx="451">
                  <c:v>227929.77551078558</c:v>
                </c:pt>
                <c:pt idx="452">
                  <c:v>221626.02915610324</c:v>
                </c:pt>
                <c:pt idx="453">
                  <c:v>215496.62254275189</c:v>
                </c:pt>
                <c:pt idx="454">
                  <c:v>209536.73403868964</c:v>
                </c:pt>
                <c:pt idx="455">
                  <c:v>203741.67536147905</c:v>
                </c:pt>
                <c:pt idx="456">
                  <c:v>198106.88789030019</c:v>
                </c:pt>
                <c:pt idx="457">
                  <c:v>192627.93907995996</c:v>
                </c:pt>
                <c:pt idx="458">
                  <c:v>187300.51897407824</c:v>
                </c:pt>
                <c:pt idx="459">
                  <c:v>182120.43681470683</c:v>
                </c:pt>
                <c:pt idx="460">
                  <c:v>177083.61774571452</c:v>
                </c:pt>
                <c:pt idx="461">
                  <c:v>172186.09960734527</c:v>
                </c:pt>
                <c:pt idx="462">
                  <c:v>167015.99076183329</c:v>
                </c:pt>
                <c:pt idx="463">
                  <c:v>162024.54833758739</c:v>
                </c:pt>
                <c:pt idx="464">
                  <c:v>157182.28023707485</c:v>
                </c:pt>
                <c:pt idx="465">
                  <c:v>152484.72823420196</c:v>
                </c:pt>
                <c:pt idx="466">
                  <c:v>147927.56734148742</c:v>
                </c:pt>
                <c:pt idx="467">
                  <c:v>143506.60182809102</c:v>
                </c:pt>
                <c:pt idx="468">
                  <c:v>139217.76135684797</c:v>
                </c:pt>
                <c:pt idx="469">
                  <c:v>135057.09723675155</c:v>
                </c:pt>
                <c:pt idx="470">
                  <c:v>131020.77878743406</c:v>
                </c:pt>
                <c:pt idx="471">
                  <c:v>127105.08981229918</c:v>
                </c:pt>
                <c:pt idx="472">
                  <c:v>123306.42517705825</c:v>
                </c:pt>
                <c:pt idx="473">
                  <c:v>119621.28749052048</c:v>
                </c:pt>
                <c:pt idx="474">
                  <c:v>115764.28957552864</c:v>
                </c:pt>
                <c:pt idx="475">
                  <c:v>112047.97464177551</c:v>
                </c:pt>
                <c:pt idx="476">
                  <c:v>108450.96244583103</c:v>
                </c:pt>
                <c:pt idx="477">
                  <c:v>104969.42307997686</c:v>
                </c:pt>
                <c:pt idx="478">
                  <c:v>101599.64958583679</c:v>
                </c:pt>
                <c:pt idx="479">
                  <c:v>98338.054007404193</c:v>
                </c:pt>
                <c:pt idx="480">
                  <c:v>95181.163570776887</c:v>
                </c:pt>
                <c:pt idx="481">
                  <c:v>92125.616986531677</c:v>
                </c:pt>
                <c:pt idx="482">
                  <c:v>89168.160870801803</c:v>
                </c:pt>
                <c:pt idx="483">
                  <c:v>86305.646281246416</c:v>
                </c:pt>
                <c:pt idx="484">
                  <c:v>83535.025364223882</c:v>
                </c:pt>
                <c:pt idx="485">
                  <c:v>80853.348109598912</c:v>
                </c:pt>
                <c:pt idx="486">
                  <c:v>78050.602117964838</c:v>
                </c:pt>
                <c:pt idx="487">
                  <c:v>75355.834239482152</c:v>
                </c:pt>
                <c:pt idx="488">
                  <c:v>72754.105667831827</c:v>
                </c:pt>
                <c:pt idx="489">
                  <c:v>70242.204136501008</c:v>
                </c:pt>
                <c:pt idx="490">
                  <c:v>67817.028285393782</c:v>
                </c:pt>
                <c:pt idx="491">
                  <c:v>65475.58383168641</c:v>
                </c:pt>
                <c:pt idx="492">
                  <c:v>63214.979872887263</c:v>
                </c:pt>
                <c:pt idx="493">
                  <c:v>61032.42531753712</c:v>
                </c:pt>
                <c:pt idx="494">
                  <c:v>58925.22543914264</c:v>
                </c:pt>
                <c:pt idx="495">
                  <c:v>56890.778549088427</c:v>
                </c:pt>
                <c:pt idx="496">
                  <c:v>54926.572784419921</c:v>
                </c:pt>
                <c:pt idx="497">
                  <c:v>53030.183006530853</c:v>
                </c:pt>
                <c:pt idx="498">
                  <c:v>51065.660972674123</c:v>
                </c:pt>
                <c:pt idx="499">
                  <c:v>49180.888446468067</c:v>
                </c:pt>
                <c:pt idx="500">
                  <c:v>47365.680622018102</c:v>
                </c:pt>
                <c:pt idx="501">
                  <c:v>45617.469949307895</c:v>
                </c:pt>
                <c:pt idx="502">
                  <c:v>43933.783643524177</c:v>
                </c:pt>
                <c:pt idx="503">
                  <c:v>42312.240187386305</c:v>
                </c:pt>
                <c:pt idx="504">
                  <c:v>40750.545962570686</c:v>
                </c:pt>
                <c:pt idx="505">
                  <c:v>39246.492005465348</c:v>
                </c:pt>
                <c:pt idx="506">
                  <c:v>37797.950882665653</c:v>
                </c:pt>
                <c:pt idx="507">
                  <c:v>36402.873681791752</c:v>
                </c:pt>
                <c:pt idx="508">
                  <c:v>35059.287113371436</c:v>
                </c:pt>
                <c:pt idx="509">
                  <c:v>33765.290719688965</c:v>
                </c:pt>
                <c:pt idx="510">
                  <c:v>32426.408192050625</c:v>
                </c:pt>
                <c:pt idx="511">
                  <c:v>31144.853340701917</c:v>
                </c:pt>
                <c:pt idx="512">
                  <c:v>29913.948034849836</c:v>
                </c:pt>
                <c:pt idx="513">
                  <c:v>28731.690505739563</c:v>
                </c:pt>
                <c:pt idx="514">
                  <c:v>27596.15809841895</c:v>
                </c:pt>
                <c:pt idx="515">
                  <c:v>26505.504145006842</c:v>
                </c:pt>
                <c:pt idx="516">
                  <c:v>25457.954961535939</c:v>
                </c:pt>
                <c:pt idx="517">
                  <c:v>24451.80696348627</c:v>
                </c:pt>
                <c:pt idx="518">
                  <c:v>23485.423895318392</c:v>
                </c:pt>
                <c:pt idx="519">
                  <c:v>22557.234169500876</c:v>
                </c:pt>
                <c:pt idx="520">
                  <c:v>21665.728310704602</c:v>
                </c:pt>
                <c:pt idx="521">
                  <c:v>20809.456501007426</c:v>
                </c:pt>
                <c:pt idx="522">
                  <c:v>19931.491830014122</c:v>
                </c:pt>
                <c:pt idx="523">
                  <c:v>19093.061276456883</c:v>
                </c:pt>
                <c:pt idx="524">
                  <c:v>18289.899823633972</c:v>
                </c:pt>
                <c:pt idx="525">
                  <c:v>17520.523854969961</c:v>
                </c:pt>
                <c:pt idx="526">
                  <c:v>16783.51216313992</c:v>
                </c:pt>
                <c:pt idx="527">
                  <c:v>16077.503324785639</c:v>
                </c:pt>
                <c:pt idx="528">
                  <c:v>15401.193185666018</c:v>
                </c:pt>
                <c:pt idx="529">
                  <c:v>14753.332451596174</c:v>
                </c:pt>
                <c:pt idx="530">
                  <c:v>14132.724380725193</c:v>
                </c:pt>
                <c:pt idx="531">
                  <c:v>13538.222572889617</c:v>
                </c:pt>
                <c:pt idx="532">
                  <c:v>12968.728851959198</c:v>
                </c:pt>
                <c:pt idx="533">
                  <c:v>12423.191237263038</c:v>
                </c:pt>
                <c:pt idx="534">
                  <c:v>11866.631001692384</c:v>
                </c:pt>
                <c:pt idx="535">
                  <c:v>11336.398539048863</c:v>
                </c:pt>
                <c:pt idx="536">
                  <c:v>10829.858265401606</c:v>
                </c:pt>
                <c:pt idx="537">
                  <c:v>10345.951551075932</c:v>
                </c:pt>
                <c:pt idx="538">
                  <c:v>9883.667068771294</c:v>
                </c:pt>
                <c:pt idx="539">
                  <c:v>9442.0386799660937</c:v>
                </c:pt>
                <c:pt idx="540">
                  <c:v>9020.143415763494</c:v>
                </c:pt>
                <c:pt idx="541">
                  <c:v>8617.0995479583926</c:v>
                </c:pt>
                <c:pt idx="542">
                  <c:v>8232.0647462942397</c:v>
                </c:pt>
                <c:pt idx="543">
                  <c:v>7864.2343180584594</c:v>
                </c:pt>
                <c:pt idx="544">
                  <c:v>7512.8395263374468</c:v>
                </c:pt>
                <c:pt idx="545">
                  <c:v>7177.145983416347</c:v>
                </c:pt>
                <c:pt idx="546">
                  <c:v>6836.169766768402</c:v>
                </c:pt>
                <c:pt idx="547">
                  <c:v>6512.0867569198363</c:v>
                </c:pt>
                <c:pt idx="548">
                  <c:v>6203.3675839647103</c:v>
                </c:pt>
                <c:pt idx="549">
                  <c:v>5909.2838928923802</c:v>
                </c:pt>
                <c:pt idx="550">
                  <c:v>5629.1418578938083</c:v>
                </c:pt>
                <c:pt idx="551">
                  <c:v>5362.2805454321115</c:v>
                </c:pt>
                <c:pt idx="552">
                  <c:v>5108.0703549152131</c:v>
                </c:pt>
                <c:pt idx="553">
                  <c:v>4865.9115332916645</c:v>
                </c:pt>
                <c:pt idx="554">
                  <c:v>4635.2327600651943</c:v>
                </c:pt>
                <c:pt idx="555">
                  <c:v>4415.4897993896102</c:v>
                </c:pt>
                <c:pt idx="556">
                  <c:v>4206.1642160639794</c:v>
                </c:pt>
                <c:pt idx="557">
                  <c:v>4006.7621523987668</c:v>
                </c:pt>
                <c:pt idx="558">
                  <c:v>3808.8393402963356</c:v>
                </c:pt>
                <c:pt idx="559">
                  <c:v>3621.0241944860404</c:v>
                </c:pt>
                <c:pt idx="560">
                  <c:v>3442.4702765313145</c:v>
                </c:pt>
                <c:pt idx="561">
                  <c:v>3272.7209121792771</c:v>
                </c:pt>
                <c:pt idx="562">
                  <c:v>3111.3419459376787</c:v>
                </c:pt>
                <c:pt idx="563">
                  <c:v>2957.9206306672613</c:v>
                </c:pt>
                <c:pt idx="564">
                  <c:v>2812.0645719286877</c:v>
                </c:pt>
                <c:pt idx="565">
                  <c:v>2673.4007243840811</c:v>
                </c:pt>
                <c:pt idx="566">
                  <c:v>2541.5744376863386</c:v>
                </c:pt>
                <c:pt idx="567">
                  <c:v>2416.248549415965</c:v>
                </c:pt>
                <c:pt idx="568">
                  <c:v>2297.1025227454975</c:v>
                </c:pt>
                <c:pt idx="569">
                  <c:v>2183.8316266259785</c:v>
                </c:pt>
                <c:pt idx="570">
                  <c:v>2071.1772801551738</c:v>
                </c:pt>
                <c:pt idx="571">
                  <c:v>1964.4730760497912</c:v>
                </c:pt>
                <c:pt idx="572">
                  <c:v>1863.2661257443874</c:v>
                </c:pt>
                <c:pt idx="573">
                  <c:v>1767.2732182858915</c:v>
                </c:pt>
                <c:pt idx="574">
                  <c:v>1676.2257333599148</c:v>
                </c:pt>
                <c:pt idx="575">
                  <c:v>1589.8688896011176</c:v>
                </c:pt>
                <c:pt idx="576">
                  <c:v>1507.9610316295943</c:v>
                </c:pt>
                <c:pt idx="577">
                  <c:v>1430.2729538181613</c:v>
                </c:pt>
                <c:pt idx="578">
                  <c:v>1356.5872588982231</c:v>
                </c:pt>
                <c:pt idx="579">
                  <c:v>1286.6977496093839</c:v>
                </c:pt>
                <c:pt idx="580">
                  <c:v>1220.4088516904333</c:v>
                </c:pt>
                <c:pt idx="581">
                  <c:v>1157.5350665970418</c:v>
                </c:pt>
                <c:pt idx="582">
                  <c:v>1096.0166019535202</c:v>
                </c:pt>
                <c:pt idx="583">
                  <c:v>1037.8200168401156</c:v>
                </c:pt>
                <c:pt idx="584">
                  <c:v>982.71356969800172</c:v>
                </c:pt>
                <c:pt idx="585">
                  <c:v>930.53317954780505</c:v>
                </c:pt>
                <c:pt idx="586">
                  <c:v>881.12347782624522</c:v>
                </c:pt>
                <c:pt idx="587">
                  <c:v>834.33734577191638</c:v>
                </c:pt>
                <c:pt idx="588">
                  <c:v>790.03547637508166</c:v>
                </c:pt>
                <c:pt idx="589">
                  <c:v>748.08595958717672</c:v>
                </c:pt>
                <c:pt idx="590">
                  <c:v>708.3638895549708</c:v>
                </c:pt>
                <c:pt idx="591">
                  <c:v>670.75099270991325</c:v>
                </c:pt>
                <c:pt idx="592">
                  <c:v>635.1352756052936</c:v>
                </c:pt>
                <c:pt idx="593">
                  <c:v>601.41069145263793</c:v>
                </c:pt>
                <c:pt idx="594">
                  <c:v>568.50698332785055</c:v>
                </c:pt>
                <c:pt idx="595">
                  <c:v>537.41642075240452</c:v>
                </c:pt>
                <c:pt idx="596">
                  <c:v>508.02614174357274</c:v>
                </c:pt>
                <c:pt idx="597">
                  <c:v>480.24316103613569</c:v>
                </c:pt>
                <c:pt idx="598">
                  <c:v>453.97957855167311</c:v>
                </c:pt>
                <c:pt idx="599">
                  <c:v>429.15230129939755</c:v>
                </c:pt>
                <c:pt idx="600">
                  <c:v>405.68278048569971</c:v>
                </c:pt>
                <c:pt idx="601">
                  <c:v>383.49676300067284</c:v>
                </c:pt>
                <c:pt idx="602">
                  <c:v>362.52405649536428</c:v>
                </c:pt>
                <c:pt idx="603">
                  <c:v>342.69830730650386</c:v>
                </c:pt>
                <c:pt idx="604">
                  <c:v>323.95679052610598</c:v>
                </c:pt>
                <c:pt idx="605">
                  <c:v>306.24021155176439</c:v>
                </c:pt>
                <c:pt idx="606">
                  <c:v>289.05226919391805</c:v>
                </c:pt>
                <c:pt idx="607">
                  <c:v>272.82901191449321</c:v>
                </c:pt>
                <c:pt idx="608">
                  <c:v>257.51629610041789</c:v>
                </c:pt>
                <c:pt idx="609">
                  <c:v>243.06301698611742</c:v>
                </c:pt>
                <c:pt idx="610">
                  <c:v>229.42093809611038</c:v>
                </c:pt>
                <c:pt idx="611">
                  <c:v>216.54453026025556</c:v>
                </c:pt>
                <c:pt idx="612">
                  <c:v>204.39081966437891</c:v>
                </c:pt>
                <c:pt idx="613">
                  <c:v>192.9192444291636</c:v>
                </c:pt>
                <c:pt idx="614">
                  <c:v>182.0915192386484</c:v>
                </c:pt>
                <c:pt idx="615">
                  <c:v>171.87150756654466</c:v>
                </c:pt>
                <c:pt idx="616">
                  <c:v>162.22510107393882</c:v>
                </c:pt>
                <c:pt idx="617">
                  <c:v>153.12010577588228</c:v>
                </c:pt>
                <c:pt idx="618">
                  <c:v>144.52613459695908</c:v>
                </c:pt>
                <c:pt idx="619">
                  <c:v>136.41450595724669</c:v>
                </c:pt>
                <c:pt idx="620">
                  <c:v>128.758148050209</c:v>
                </c:pt>
                <c:pt idx="621">
                  <c:v>121.53150849305877</c:v>
                </c:pt>
                <c:pt idx="622">
                  <c:v>114.71046904805523</c:v>
                </c:pt>
                <c:pt idx="623">
                  <c:v>108.27226513012782</c:v>
                </c:pt>
                <c:pt idx="624">
                  <c:v>102.1954098321895</c:v>
                </c:pt>
                <c:pt idx="625">
                  <c:v>96.459622214581856</c:v>
                </c:pt>
                <c:pt idx="626">
                  <c:v>91.045759619324258</c:v>
                </c:pt>
                <c:pt idx="627">
                  <c:v>85.935753783272361</c:v>
                </c:pt>
                <c:pt idx="628">
                  <c:v>81.112550536969451</c:v>
                </c:pt>
                <c:pt idx="629">
                  <c:v>76.560052887941168</c:v>
                </c:pt>
                <c:pt idx="630">
                  <c:v>72.263067298479569</c:v>
                </c:pt>
                <c:pt idx="631">
                  <c:v>68.207252978623387</c:v>
                </c:pt>
                <c:pt idx="632">
                  <c:v>64.379074025104543</c:v>
                </c:pt>
                <c:pt idx="633">
                  <c:v>60.765754246529411</c:v>
                </c:pt>
                <c:pt idx="634">
                  <c:v>57.355234524027651</c:v>
                </c:pt>
                <c:pt idx="635">
                  <c:v>54.136132565063932</c:v>
                </c:pt>
                <c:pt idx="636">
                  <c:v>51.09770491609477</c:v>
                </c:pt>
                <c:pt idx="637">
                  <c:v>48.229811107290942</c:v>
                </c:pt>
                <c:pt idx="638">
                  <c:v>45.52287980966215</c:v>
                </c:pt>
                <c:pt idx="639">
                  <c:v>42.967876891636202</c:v>
                </c:pt>
                <c:pt idx="640">
                  <c:v>40.556275268484747</c:v>
                </c:pt>
                <c:pt idx="641">
                  <c:v>38.280026443970605</c:v>
                </c:pt>
                <c:pt idx="642">
                  <c:v>36.131533649239813</c:v>
                </c:pt>
                <c:pt idx="643">
                  <c:v>34.103626489311708</c:v>
                </c:pt>
                <c:pt idx="644">
                  <c:v>32.189537012552286</c:v>
                </c:pt>
                <c:pt idx="645">
                  <c:v>30.38287712326472</c:v>
                </c:pt>
                <c:pt idx="646">
                  <c:v>28.67761726201384</c:v>
                </c:pt>
                <c:pt idx="647">
                  <c:v>27.06806628253198</c:v>
                </c:pt>
                <c:pt idx="648">
                  <c:v>25.548852458047396</c:v>
                </c:pt>
                <c:pt idx="649">
                  <c:v>24.114905553645482</c:v>
                </c:pt>
                <c:pt idx="650">
                  <c:v>22.761439904831082</c:v>
                </c:pt>
                <c:pt idx="651">
                  <c:v>21.483938445818108</c:v>
                </c:pt>
                <c:pt idx="652">
                  <c:v>20.27813763424238</c:v>
                </c:pt>
                <c:pt idx="653">
                  <c:v>19.140013221985313</c:v>
                </c:pt>
                <c:pt idx="654">
                  <c:v>18.065766824619914</c:v>
                </c:pt>
                <c:pt idx="655">
                  <c:v>17.051813244655861</c:v>
                </c:pt>
                <c:pt idx="656">
                  <c:v>16.09476850627615</c:v>
                </c:pt>
                <c:pt idx="657">
                  <c:v>15.191438561632369</c:v>
                </c:pt>
                <c:pt idx="658">
                  <c:v>14.338808631006927</c:v>
                </c:pt>
                <c:pt idx="659">
                  <c:v>13.534033141266001</c:v>
                </c:pt>
                <c:pt idx="660">
                  <c:v>12.774426229023705</c:v>
                </c:pt>
                <c:pt idx="661">
                  <c:v>12.057452776822748</c:v>
                </c:pt>
                <c:pt idx="662">
                  <c:v>11.380719952415548</c:v>
                </c:pt>
                <c:pt idx="663">
                  <c:v>10.741969222909061</c:v>
                </c:pt>
                <c:pt idx="664">
                  <c:v>10.139068817121197</c:v>
                </c:pt>
                <c:pt idx="665">
                  <c:v>9.5700066109926603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A-4488-BBF2-15B5A0F26027}"/>
            </c:ext>
          </c:extLst>
        </c:ser>
        <c:ser>
          <c:idx val="1"/>
          <c:order val="1"/>
          <c:tx>
            <c:strRef>
              <c:f>Projections!$Y$3</c:f>
              <c:strCache>
                <c:ptCount val="1"/>
                <c:pt idx="0">
                  <c:v>Floating Vector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Projections!$E$7:$E$913</c:f>
              <c:numCache>
                <c:formatCode>m/d/yyyy</c:formatCode>
                <c:ptCount val="907"/>
                <c:pt idx="0">
                  <c:v>45473</c:v>
                </c:pt>
                <c:pt idx="1">
                  <c:v>45504</c:v>
                </c:pt>
                <c:pt idx="2">
                  <c:v>45535</c:v>
                </c:pt>
                <c:pt idx="3">
                  <c:v>45565</c:v>
                </c:pt>
                <c:pt idx="4">
                  <c:v>45596</c:v>
                </c:pt>
                <c:pt idx="5">
                  <c:v>45626</c:v>
                </c:pt>
                <c:pt idx="6">
                  <c:v>45657</c:v>
                </c:pt>
                <c:pt idx="7">
                  <c:v>45688</c:v>
                </c:pt>
                <c:pt idx="8">
                  <c:v>45716</c:v>
                </c:pt>
                <c:pt idx="9">
                  <c:v>45747</c:v>
                </c:pt>
                <c:pt idx="10">
                  <c:v>45777</c:v>
                </c:pt>
                <c:pt idx="11">
                  <c:v>45808</c:v>
                </c:pt>
                <c:pt idx="12">
                  <c:v>45838</c:v>
                </c:pt>
                <c:pt idx="13">
                  <c:v>45869</c:v>
                </c:pt>
                <c:pt idx="14">
                  <c:v>45900</c:v>
                </c:pt>
                <c:pt idx="15">
                  <c:v>45930</c:v>
                </c:pt>
                <c:pt idx="16">
                  <c:v>45961</c:v>
                </c:pt>
                <c:pt idx="17">
                  <c:v>45991</c:v>
                </c:pt>
                <c:pt idx="18">
                  <c:v>46022</c:v>
                </c:pt>
                <c:pt idx="19">
                  <c:v>46053</c:v>
                </c:pt>
                <c:pt idx="20">
                  <c:v>46081</c:v>
                </c:pt>
                <c:pt idx="21">
                  <c:v>46112</c:v>
                </c:pt>
                <c:pt idx="22">
                  <c:v>46142</c:v>
                </c:pt>
                <c:pt idx="23">
                  <c:v>46173</c:v>
                </c:pt>
                <c:pt idx="24">
                  <c:v>46203</c:v>
                </c:pt>
                <c:pt idx="25">
                  <c:v>46234</c:v>
                </c:pt>
                <c:pt idx="26">
                  <c:v>46265</c:v>
                </c:pt>
                <c:pt idx="27">
                  <c:v>46295</c:v>
                </c:pt>
                <c:pt idx="28">
                  <c:v>46326</c:v>
                </c:pt>
                <c:pt idx="29">
                  <c:v>46356</c:v>
                </c:pt>
                <c:pt idx="30">
                  <c:v>46387</c:v>
                </c:pt>
                <c:pt idx="31">
                  <c:v>46418</c:v>
                </c:pt>
                <c:pt idx="32">
                  <c:v>46446</c:v>
                </c:pt>
                <c:pt idx="33">
                  <c:v>46477</c:v>
                </c:pt>
                <c:pt idx="34">
                  <c:v>46507</c:v>
                </c:pt>
                <c:pt idx="35">
                  <c:v>46538</c:v>
                </c:pt>
                <c:pt idx="36">
                  <c:v>46568</c:v>
                </c:pt>
                <c:pt idx="37">
                  <c:v>46599</c:v>
                </c:pt>
                <c:pt idx="38">
                  <c:v>46630</c:v>
                </c:pt>
                <c:pt idx="39">
                  <c:v>46660</c:v>
                </c:pt>
                <c:pt idx="40">
                  <c:v>46691</c:v>
                </c:pt>
                <c:pt idx="41">
                  <c:v>46721</c:v>
                </c:pt>
                <c:pt idx="42">
                  <c:v>46752</c:v>
                </c:pt>
                <c:pt idx="43">
                  <c:v>46783</c:v>
                </c:pt>
                <c:pt idx="44">
                  <c:v>46812</c:v>
                </c:pt>
                <c:pt idx="45">
                  <c:v>46843</c:v>
                </c:pt>
                <c:pt idx="46">
                  <c:v>46873</c:v>
                </c:pt>
                <c:pt idx="47">
                  <c:v>46904</c:v>
                </c:pt>
                <c:pt idx="48">
                  <c:v>46934</c:v>
                </c:pt>
                <c:pt idx="49">
                  <c:v>46965</c:v>
                </c:pt>
                <c:pt idx="50">
                  <c:v>46996</c:v>
                </c:pt>
                <c:pt idx="51">
                  <c:v>47026</c:v>
                </c:pt>
                <c:pt idx="52">
                  <c:v>47057</c:v>
                </c:pt>
                <c:pt idx="53">
                  <c:v>47087</c:v>
                </c:pt>
                <c:pt idx="54">
                  <c:v>47118</c:v>
                </c:pt>
                <c:pt idx="55">
                  <c:v>47149</c:v>
                </c:pt>
                <c:pt idx="56">
                  <c:v>47177</c:v>
                </c:pt>
                <c:pt idx="57">
                  <c:v>47208</c:v>
                </c:pt>
                <c:pt idx="58">
                  <c:v>47238</c:v>
                </c:pt>
                <c:pt idx="59">
                  <c:v>47269</c:v>
                </c:pt>
                <c:pt idx="60">
                  <c:v>47299</c:v>
                </c:pt>
                <c:pt idx="61">
                  <c:v>47330</c:v>
                </c:pt>
                <c:pt idx="62">
                  <c:v>47361</c:v>
                </c:pt>
                <c:pt idx="63">
                  <c:v>47391</c:v>
                </c:pt>
                <c:pt idx="64">
                  <c:v>47422</c:v>
                </c:pt>
                <c:pt idx="65">
                  <c:v>47452</c:v>
                </c:pt>
                <c:pt idx="66">
                  <c:v>47483</c:v>
                </c:pt>
                <c:pt idx="67">
                  <c:v>47514</c:v>
                </c:pt>
                <c:pt idx="68">
                  <c:v>47542</c:v>
                </c:pt>
                <c:pt idx="69">
                  <c:v>47573</c:v>
                </c:pt>
                <c:pt idx="70">
                  <c:v>47603</c:v>
                </c:pt>
                <c:pt idx="71">
                  <c:v>47634</c:v>
                </c:pt>
                <c:pt idx="72">
                  <c:v>47664</c:v>
                </c:pt>
                <c:pt idx="73">
                  <c:v>47695</c:v>
                </c:pt>
                <c:pt idx="74">
                  <c:v>47726</c:v>
                </c:pt>
                <c:pt idx="75">
                  <c:v>47756</c:v>
                </c:pt>
                <c:pt idx="76">
                  <c:v>47787</c:v>
                </c:pt>
                <c:pt idx="77">
                  <c:v>47817</c:v>
                </c:pt>
                <c:pt idx="78">
                  <c:v>47848</c:v>
                </c:pt>
                <c:pt idx="79">
                  <c:v>47879</c:v>
                </c:pt>
                <c:pt idx="80">
                  <c:v>47907</c:v>
                </c:pt>
                <c:pt idx="81">
                  <c:v>47938</c:v>
                </c:pt>
                <c:pt idx="82">
                  <c:v>47968</c:v>
                </c:pt>
                <c:pt idx="83">
                  <c:v>47999</c:v>
                </c:pt>
                <c:pt idx="84">
                  <c:v>48029</c:v>
                </c:pt>
                <c:pt idx="85">
                  <c:v>48060</c:v>
                </c:pt>
                <c:pt idx="86">
                  <c:v>48091</c:v>
                </c:pt>
                <c:pt idx="87">
                  <c:v>48121</c:v>
                </c:pt>
                <c:pt idx="88">
                  <c:v>48152</c:v>
                </c:pt>
                <c:pt idx="89">
                  <c:v>48182</c:v>
                </c:pt>
                <c:pt idx="90">
                  <c:v>48213</c:v>
                </c:pt>
                <c:pt idx="91">
                  <c:v>48244</c:v>
                </c:pt>
                <c:pt idx="92">
                  <c:v>48273</c:v>
                </c:pt>
                <c:pt idx="93">
                  <c:v>48304</c:v>
                </c:pt>
                <c:pt idx="94">
                  <c:v>48334</c:v>
                </c:pt>
                <c:pt idx="95">
                  <c:v>48365</c:v>
                </c:pt>
                <c:pt idx="96">
                  <c:v>48395</c:v>
                </c:pt>
                <c:pt idx="97">
                  <c:v>48426</c:v>
                </c:pt>
                <c:pt idx="98">
                  <c:v>48457</c:v>
                </c:pt>
                <c:pt idx="99">
                  <c:v>48487</c:v>
                </c:pt>
                <c:pt idx="100">
                  <c:v>48518</c:v>
                </c:pt>
                <c:pt idx="101">
                  <c:v>48548</c:v>
                </c:pt>
                <c:pt idx="102">
                  <c:v>48579</c:v>
                </c:pt>
                <c:pt idx="103">
                  <c:v>48610</c:v>
                </c:pt>
                <c:pt idx="104">
                  <c:v>48638</c:v>
                </c:pt>
                <c:pt idx="105">
                  <c:v>48669</c:v>
                </c:pt>
                <c:pt idx="106">
                  <c:v>48699</c:v>
                </c:pt>
                <c:pt idx="107">
                  <c:v>48730</c:v>
                </c:pt>
                <c:pt idx="108">
                  <c:v>48760</c:v>
                </c:pt>
                <c:pt idx="109">
                  <c:v>48791</c:v>
                </c:pt>
                <c:pt idx="110">
                  <c:v>48822</c:v>
                </c:pt>
                <c:pt idx="111">
                  <c:v>48852</c:v>
                </c:pt>
                <c:pt idx="112">
                  <c:v>48883</c:v>
                </c:pt>
                <c:pt idx="113">
                  <c:v>48913</c:v>
                </c:pt>
                <c:pt idx="114">
                  <c:v>48944</c:v>
                </c:pt>
                <c:pt idx="115">
                  <c:v>48975</c:v>
                </c:pt>
                <c:pt idx="116">
                  <c:v>49003</c:v>
                </c:pt>
                <c:pt idx="117">
                  <c:v>49034</c:v>
                </c:pt>
                <c:pt idx="118">
                  <c:v>49064</c:v>
                </c:pt>
                <c:pt idx="119">
                  <c:v>49095</c:v>
                </c:pt>
                <c:pt idx="120">
                  <c:v>49125</c:v>
                </c:pt>
                <c:pt idx="121">
                  <c:v>49156</c:v>
                </c:pt>
                <c:pt idx="122">
                  <c:v>49187</c:v>
                </c:pt>
                <c:pt idx="123">
                  <c:v>49217</c:v>
                </c:pt>
                <c:pt idx="124">
                  <c:v>49248</c:v>
                </c:pt>
                <c:pt idx="125">
                  <c:v>49278</c:v>
                </c:pt>
                <c:pt idx="126">
                  <c:v>49309</c:v>
                </c:pt>
                <c:pt idx="127">
                  <c:v>49340</c:v>
                </c:pt>
                <c:pt idx="128">
                  <c:v>49368</c:v>
                </c:pt>
                <c:pt idx="129">
                  <c:v>49399</c:v>
                </c:pt>
                <c:pt idx="130">
                  <c:v>49429</c:v>
                </c:pt>
                <c:pt idx="131">
                  <c:v>49460</c:v>
                </c:pt>
                <c:pt idx="132">
                  <c:v>49490</c:v>
                </c:pt>
                <c:pt idx="133">
                  <c:v>49521</c:v>
                </c:pt>
                <c:pt idx="134">
                  <c:v>49552</c:v>
                </c:pt>
                <c:pt idx="135">
                  <c:v>49582</c:v>
                </c:pt>
                <c:pt idx="136">
                  <c:v>49613</c:v>
                </c:pt>
                <c:pt idx="137">
                  <c:v>49643</c:v>
                </c:pt>
                <c:pt idx="138">
                  <c:v>49674</c:v>
                </c:pt>
                <c:pt idx="139">
                  <c:v>49705</c:v>
                </c:pt>
                <c:pt idx="140">
                  <c:v>49734</c:v>
                </c:pt>
                <c:pt idx="141">
                  <c:v>49765</c:v>
                </c:pt>
                <c:pt idx="142">
                  <c:v>49795</c:v>
                </c:pt>
                <c:pt idx="143">
                  <c:v>49826</c:v>
                </c:pt>
                <c:pt idx="144">
                  <c:v>49856</c:v>
                </c:pt>
                <c:pt idx="145">
                  <c:v>49887</c:v>
                </c:pt>
                <c:pt idx="146">
                  <c:v>49918</c:v>
                </c:pt>
                <c:pt idx="147">
                  <c:v>49948</c:v>
                </c:pt>
                <c:pt idx="148">
                  <c:v>49979</c:v>
                </c:pt>
                <c:pt idx="149">
                  <c:v>50009</c:v>
                </c:pt>
                <c:pt idx="150">
                  <c:v>50040</c:v>
                </c:pt>
                <c:pt idx="151">
                  <c:v>50071</c:v>
                </c:pt>
                <c:pt idx="152">
                  <c:v>50099</c:v>
                </c:pt>
                <c:pt idx="153">
                  <c:v>50130</c:v>
                </c:pt>
                <c:pt idx="154">
                  <c:v>50160</c:v>
                </c:pt>
                <c:pt idx="155">
                  <c:v>50191</c:v>
                </c:pt>
                <c:pt idx="156">
                  <c:v>50221</c:v>
                </c:pt>
                <c:pt idx="157">
                  <c:v>50252</c:v>
                </c:pt>
                <c:pt idx="158">
                  <c:v>50283</c:v>
                </c:pt>
                <c:pt idx="159">
                  <c:v>50313</c:v>
                </c:pt>
                <c:pt idx="160">
                  <c:v>50344</c:v>
                </c:pt>
                <c:pt idx="161">
                  <c:v>50374</c:v>
                </c:pt>
                <c:pt idx="162">
                  <c:v>50405</c:v>
                </c:pt>
                <c:pt idx="163">
                  <c:v>50436</c:v>
                </c:pt>
                <c:pt idx="164">
                  <c:v>50464</c:v>
                </c:pt>
                <c:pt idx="165">
                  <c:v>50495</c:v>
                </c:pt>
                <c:pt idx="166">
                  <c:v>50525</c:v>
                </c:pt>
                <c:pt idx="167">
                  <c:v>50556</c:v>
                </c:pt>
                <c:pt idx="168">
                  <c:v>50586</c:v>
                </c:pt>
                <c:pt idx="169">
                  <c:v>50617</c:v>
                </c:pt>
                <c:pt idx="170">
                  <c:v>50648</c:v>
                </c:pt>
                <c:pt idx="171">
                  <c:v>50678</c:v>
                </c:pt>
                <c:pt idx="172">
                  <c:v>50709</c:v>
                </c:pt>
                <c:pt idx="173">
                  <c:v>50739</c:v>
                </c:pt>
                <c:pt idx="174">
                  <c:v>50770</c:v>
                </c:pt>
                <c:pt idx="175">
                  <c:v>50801</c:v>
                </c:pt>
                <c:pt idx="176">
                  <c:v>50829</c:v>
                </c:pt>
                <c:pt idx="177">
                  <c:v>50860</c:v>
                </c:pt>
                <c:pt idx="178">
                  <c:v>50890</c:v>
                </c:pt>
                <c:pt idx="179">
                  <c:v>50921</c:v>
                </c:pt>
                <c:pt idx="180">
                  <c:v>50951</c:v>
                </c:pt>
                <c:pt idx="181">
                  <c:v>50982</c:v>
                </c:pt>
                <c:pt idx="182">
                  <c:v>51013</c:v>
                </c:pt>
                <c:pt idx="183">
                  <c:v>51043</c:v>
                </c:pt>
                <c:pt idx="184">
                  <c:v>51074</c:v>
                </c:pt>
                <c:pt idx="185">
                  <c:v>51104</c:v>
                </c:pt>
                <c:pt idx="186">
                  <c:v>51135</c:v>
                </c:pt>
                <c:pt idx="187">
                  <c:v>51166</c:v>
                </c:pt>
                <c:pt idx="188">
                  <c:v>51195</c:v>
                </c:pt>
                <c:pt idx="189">
                  <c:v>51226</c:v>
                </c:pt>
                <c:pt idx="190">
                  <c:v>51256</c:v>
                </c:pt>
                <c:pt idx="191">
                  <c:v>51287</c:v>
                </c:pt>
                <c:pt idx="192">
                  <c:v>51317</c:v>
                </c:pt>
                <c:pt idx="193">
                  <c:v>51348</c:v>
                </c:pt>
                <c:pt idx="194">
                  <c:v>51379</c:v>
                </c:pt>
                <c:pt idx="195">
                  <c:v>51409</c:v>
                </c:pt>
                <c:pt idx="196">
                  <c:v>51440</c:v>
                </c:pt>
                <c:pt idx="197">
                  <c:v>51470</c:v>
                </c:pt>
                <c:pt idx="198">
                  <c:v>51501</c:v>
                </c:pt>
                <c:pt idx="199">
                  <c:v>51532</c:v>
                </c:pt>
                <c:pt idx="200">
                  <c:v>51560</c:v>
                </c:pt>
                <c:pt idx="201">
                  <c:v>51591</c:v>
                </c:pt>
                <c:pt idx="202">
                  <c:v>51621</c:v>
                </c:pt>
                <c:pt idx="203">
                  <c:v>51652</c:v>
                </c:pt>
                <c:pt idx="204">
                  <c:v>51682</c:v>
                </c:pt>
                <c:pt idx="205">
                  <c:v>51713</c:v>
                </c:pt>
                <c:pt idx="206">
                  <c:v>51744</c:v>
                </c:pt>
                <c:pt idx="207">
                  <c:v>51774</c:v>
                </c:pt>
                <c:pt idx="208">
                  <c:v>51805</c:v>
                </c:pt>
                <c:pt idx="209">
                  <c:v>51835</c:v>
                </c:pt>
                <c:pt idx="210">
                  <c:v>51866</c:v>
                </c:pt>
                <c:pt idx="211">
                  <c:v>51897</c:v>
                </c:pt>
                <c:pt idx="212">
                  <c:v>51925</c:v>
                </c:pt>
                <c:pt idx="213">
                  <c:v>51956</c:v>
                </c:pt>
                <c:pt idx="214">
                  <c:v>51986</c:v>
                </c:pt>
                <c:pt idx="215">
                  <c:v>52017</c:v>
                </c:pt>
                <c:pt idx="216">
                  <c:v>52047</c:v>
                </c:pt>
                <c:pt idx="217">
                  <c:v>52078</c:v>
                </c:pt>
                <c:pt idx="218">
                  <c:v>52109</c:v>
                </c:pt>
                <c:pt idx="219">
                  <c:v>52139</c:v>
                </c:pt>
                <c:pt idx="220">
                  <c:v>52170</c:v>
                </c:pt>
                <c:pt idx="221">
                  <c:v>52200</c:v>
                </c:pt>
                <c:pt idx="222">
                  <c:v>52231</c:v>
                </c:pt>
                <c:pt idx="223">
                  <c:v>52262</c:v>
                </c:pt>
                <c:pt idx="224">
                  <c:v>52290</c:v>
                </c:pt>
                <c:pt idx="225">
                  <c:v>52321</c:v>
                </c:pt>
                <c:pt idx="226">
                  <c:v>52351</c:v>
                </c:pt>
                <c:pt idx="227">
                  <c:v>52382</c:v>
                </c:pt>
                <c:pt idx="228">
                  <c:v>52412</c:v>
                </c:pt>
                <c:pt idx="229">
                  <c:v>52443</c:v>
                </c:pt>
                <c:pt idx="230">
                  <c:v>52474</c:v>
                </c:pt>
                <c:pt idx="231">
                  <c:v>52504</c:v>
                </c:pt>
                <c:pt idx="232">
                  <c:v>52535</c:v>
                </c:pt>
                <c:pt idx="233">
                  <c:v>52565</c:v>
                </c:pt>
                <c:pt idx="234">
                  <c:v>52596</c:v>
                </c:pt>
                <c:pt idx="235">
                  <c:v>52627</c:v>
                </c:pt>
                <c:pt idx="236">
                  <c:v>52656</c:v>
                </c:pt>
                <c:pt idx="237">
                  <c:v>52687</c:v>
                </c:pt>
                <c:pt idx="238">
                  <c:v>52717</c:v>
                </c:pt>
                <c:pt idx="239">
                  <c:v>52748</c:v>
                </c:pt>
                <c:pt idx="240">
                  <c:v>52778</c:v>
                </c:pt>
                <c:pt idx="241">
                  <c:v>52809</c:v>
                </c:pt>
                <c:pt idx="242">
                  <c:v>52840</c:v>
                </c:pt>
                <c:pt idx="243">
                  <c:v>52870</c:v>
                </c:pt>
                <c:pt idx="244">
                  <c:v>52901</c:v>
                </c:pt>
                <c:pt idx="245">
                  <c:v>52931</c:v>
                </c:pt>
                <c:pt idx="246">
                  <c:v>52962</c:v>
                </c:pt>
                <c:pt idx="247">
                  <c:v>52993</c:v>
                </c:pt>
                <c:pt idx="248">
                  <c:v>53021</c:v>
                </c:pt>
                <c:pt idx="249">
                  <c:v>53052</c:v>
                </c:pt>
                <c:pt idx="250">
                  <c:v>53082</c:v>
                </c:pt>
                <c:pt idx="251">
                  <c:v>53113</c:v>
                </c:pt>
                <c:pt idx="252">
                  <c:v>53143</c:v>
                </c:pt>
                <c:pt idx="253">
                  <c:v>53174</c:v>
                </c:pt>
                <c:pt idx="254">
                  <c:v>53205</c:v>
                </c:pt>
                <c:pt idx="255">
                  <c:v>53235</c:v>
                </c:pt>
                <c:pt idx="256">
                  <c:v>53266</c:v>
                </c:pt>
                <c:pt idx="257">
                  <c:v>53296</c:v>
                </c:pt>
                <c:pt idx="258">
                  <c:v>53327</c:v>
                </c:pt>
                <c:pt idx="259">
                  <c:v>53358</c:v>
                </c:pt>
                <c:pt idx="260">
                  <c:v>53386</c:v>
                </c:pt>
                <c:pt idx="261">
                  <c:v>53417</c:v>
                </c:pt>
                <c:pt idx="262">
                  <c:v>53447</c:v>
                </c:pt>
                <c:pt idx="263">
                  <c:v>53478</c:v>
                </c:pt>
                <c:pt idx="264">
                  <c:v>53508</c:v>
                </c:pt>
                <c:pt idx="265">
                  <c:v>53539</c:v>
                </c:pt>
                <c:pt idx="266">
                  <c:v>53570</c:v>
                </c:pt>
                <c:pt idx="267">
                  <c:v>53600</c:v>
                </c:pt>
                <c:pt idx="268">
                  <c:v>53631</c:v>
                </c:pt>
                <c:pt idx="269">
                  <c:v>53661</c:v>
                </c:pt>
                <c:pt idx="270">
                  <c:v>53692</c:v>
                </c:pt>
                <c:pt idx="271">
                  <c:v>53723</c:v>
                </c:pt>
                <c:pt idx="272">
                  <c:v>53751</c:v>
                </c:pt>
                <c:pt idx="273">
                  <c:v>53782</c:v>
                </c:pt>
                <c:pt idx="274">
                  <c:v>53812</c:v>
                </c:pt>
                <c:pt idx="275">
                  <c:v>53843</c:v>
                </c:pt>
                <c:pt idx="276">
                  <c:v>53873</c:v>
                </c:pt>
                <c:pt idx="277">
                  <c:v>53904</c:v>
                </c:pt>
                <c:pt idx="278">
                  <c:v>53935</c:v>
                </c:pt>
                <c:pt idx="279">
                  <c:v>53965</c:v>
                </c:pt>
                <c:pt idx="280">
                  <c:v>53996</c:v>
                </c:pt>
                <c:pt idx="281">
                  <c:v>54026</c:v>
                </c:pt>
                <c:pt idx="282">
                  <c:v>54057</c:v>
                </c:pt>
                <c:pt idx="283">
                  <c:v>54088</c:v>
                </c:pt>
                <c:pt idx="284">
                  <c:v>54117</c:v>
                </c:pt>
                <c:pt idx="285">
                  <c:v>54148</c:v>
                </c:pt>
                <c:pt idx="286">
                  <c:v>54178</c:v>
                </c:pt>
                <c:pt idx="287">
                  <c:v>54209</c:v>
                </c:pt>
                <c:pt idx="288">
                  <c:v>54239</c:v>
                </c:pt>
                <c:pt idx="289">
                  <c:v>54270</c:v>
                </c:pt>
                <c:pt idx="290">
                  <c:v>54301</c:v>
                </c:pt>
                <c:pt idx="291">
                  <c:v>54331</c:v>
                </c:pt>
                <c:pt idx="292">
                  <c:v>54362</c:v>
                </c:pt>
                <c:pt idx="293">
                  <c:v>54392</c:v>
                </c:pt>
                <c:pt idx="294">
                  <c:v>54423</c:v>
                </c:pt>
                <c:pt idx="295">
                  <c:v>54454</c:v>
                </c:pt>
                <c:pt idx="296">
                  <c:v>54482</c:v>
                </c:pt>
                <c:pt idx="297">
                  <c:v>54513</c:v>
                </c:pt>
                <c:pt idx="298">
                  <c:v>54543</c:v>
                </c:pt>
                <c:pt idx="299">
                  <c:v>54574</c:v>
                </c:pt>
                <c:pt idx="300">
                  <c:v>54604</c:v>
                </c:pt>
                <c:pt idx="301">
                  <c:v>54635</c:v>
                </c:pt>
                <c:pt idx="302">
                  <c:v>54666</c:v>
                </c:pt>
                <c:pt idx="303">
                  <c:v>54696</c:v>
                </c:pt>
                <c:pt idx="304">
                  <c:v>54727</c:v>
                </c:pt>
                <c:pt idx="305">
                  <c:v>54757</c:v>
                </c:pt>
                <c:pt idx="306">
                  <c:v>54788</c:v>
                </c:pt>
                <c:pt idx="307">
                  <c:v>54819</c:v>
                </c:pt>
                <c:pt idx="308">
                  <c:v>54847</c:v>
                </c:pt>
                <c:pt idx="309">
                  <c:v>54878</c:v>
                </c:pt>
                <c:pt idx="310">
                  <c:v>54908</c:v>
                </c:pt>
                <c:pt idx="311">
                  <c:v>54939</c:v>
                </c:pt>
                <c:pt idx="312">
                  <c:v>54969</c:v>
                </c:pt>
                <c:pt idx="313">
                  <c:v>55000</c:v>
                </c:pt>
                <c:pt idx="314">
                  <c:v>55031</c:v>
                </c:pt>
                <c:pt idx="315">
                  <c:v>55061</c:v>
                </c:pt>
                <c:pt idx="316">
                  <c:v>55092</c:v>
                </c:pt>
                <c:pt idx="317">
                  <c:v>55122</c:v>
                </c:pt>
                <c:pt idx="318">
                  <c:v>55153</c:v>
                </c:pt>
                <c:pt idx="319">
                  <c:v>55184</c:v>
                </c:pt>
                <c:pt idx="320">
                  <c:v>55212</c:v>
                </c:pt>
                <c:pt idx="321">
                  <c:v>55243</c:v>
                </c:pt>
                <c:pt idx="322">
                  <c:v>55273</c:v>
                </c:pt>
                <c:pt idx="323">
                  <c:v>55304</c:v>
                </c:pt>
                <c:pt idx="324">
                  <c:v>55334</c:v>
                </c:pt>
                <c:pt idx="325">
                  <c:v>55365</c:v>
                </c:pt>
                <c:pt idx="326">
                  <c:v>55396</c:v>
                </c:pt>
                <c:pt idx="327">
                  <c:v>55426</c:v>
                </c:pt>
                <c:pt idx="328">
                  <c:v>55457</c:v>
                </c:pt>
                <c:pt idx="329">
                  <c:v>55487</c:v>
                </c:pt>
                <c:pt idx="330">
                  <c:v>55518</c:v>
                </c:pt>
                <c:pt idx="331">
                  <c:v>55549</c:v>
                </c:pt>
                <c:pt idx="332">
                  <c:v>55578</c:v>
                </c:pt>
                <c:pt idx="333">
                  <c:v>55609</c:v>
                </c:pt>
                <c:pt idx="334">
                  <c:v>55639</c:v>
                </c:pt>
                <c:pt idx="335">
                  <c:v>55670</c:v>
                </c:pt>
                <c:pt idx="336">
                  <c:v>55700</c:v>
                </c:pt>
                <c:pt idx="337">
                  <c:v>55731</c:v>
                </c:pt>
                <c:pt idx="338">
                  <c:v>55762</c:v>
                </c:pt>
                <c:pt idx="339">
                  <c:v>55792</c:v>
                </c:pt>
                <c:pt idx="340">
                  <c:v>55823</c:v>
                </c:pt>
                <c:pt idx="341">
                  <c:v>55853</c:v>
                </c:pt>
                <c:pt idx="342">
                  <c:v>55884</c:v>
                </c:pt>
                <c:pt idx="343">
                  <c:v>55915</c:v>
                </c:pt>
                <c:pt idx="344">
                  <c:v>55943</c:v>
                </c:pt>
                <c:pt idx="345">
                  <c:v>55974</c:v>
                </c:pt>
                <c:pt idx="346">
                  <c:v>56004</c:v>
                </c:pt>
                <c:pt idx="347">
                  <c:v>56035</c:v>
                </c:pt>
                <c:pt idx="348">
                  <c:v>56065</c:v>
                </c:pt>
                <c:pt idx="349">
                  <c:v>56096</c:v>
                </c:pt>
                <c:pt idx="350">
                  <c:v>56127</c:v>
                </c:pt>
                <c:pt idx="351">
                  <c:v>56157</c:v>
                </c:pt>
                <c:pt idx="352">
                  <c:v>56188</c:v>
                </c:pt>
                <c:pt idx="353">
                  <c:v>56218</c:v>
                </c:pt>
                <c:pt idx="354">
                  <c:v>56249</c:v>
                </c:pt>
                <c:pt idx="355">
                  <c:v>56280</c:v>
                </c:pt>
                <c:pt idx="356">
                  <c:v>56308</c:v>
                </c:pt>
                <c:pt idx="357">
                  <c:v>56339</c:v>
                </c:pt>
                <c:pt idx="358">
                  <c:v>56369</c:v>
                </c:pt>
                <c:pt idx="359">
                  <c:v>56400</c:v>
                </c:pt>
                <c:pt idx="360">
                  <c:v>56430</c:v>
                </c:pt>
                <c:pt idx="361">
                  <c:v>56461</c:v>
                </c:pt>
                <c:pt idx="362">
                  <c:v>56492</c:v>
                </c:pt>
                <c:pt idx="363">
                  <c:v>56522</c:v>
                </c:pt>
                <c:pt idx="364">
                  <c:v>56553</c:v>
                </c:pt>
                <c:pt idx="365">
                  <c:v>56583</c:v>
                </c:pt>
                <c:pt idx="366">
                  <c:v>56614</c:v>
                </c:pt>
                <c:pt idx="367">
                  <c:v>56645</c:v>
                </c:pt>
                <c:pt idx="368">
                  <c:v>56673</c:v>
                </c:pt>
                <c:pt idx="369">
                  <c:v>56704</c:v>
                </c:pt>
                <c:pt idx="370">
                  <c:v>56734</c:v>
                </c:pt>
                <c:pt idx="371">
                  <c:v>56765</c:v>
                </c:pt>
                <c:pt idx="372">
                  <c:v>56795</c:v>
                </c:pt>
                <c:pt idx="373">
                  <c:v>56826</c:v>
                </c:pt>
                <c:pt idx="374">
                  <c:v>56857</c:v>
                </c:pt>
                <c:pt idx="375">
                  <c:v>56887</c:v>
                </c:pt>
                <c:pt idx="376">
                  <c:v>56918</c:v>
                </c:pt>
                <c:pt idx="377">
                  <c:v>56948</c:v>
                </c:pt>
                <c:pt idx="378">
                  <c:v>56979</c:v>
                </c:pt>
                <c:pt idx="379">
                  <c:v>57010</c:v>
                </c:pt>
                <c:pt idx="380">
                  <c:v>57039</c:v>
                </c:pt>
                <c:pt idx="381">
                  <c:v>57070</c:v>
                </c:pt>
                <c:pt idx="382">
                  <c:v>57100</c:v>
                </c:pt>
                <c:pt idx="383">
                  <c:v>57131</c:v>
                </c:pt>
                <c:pt idx="384">
                  <c:v>57161</c:v>
                </c:pt>
                <c:pt idx="385">
                  <c:v>57192</c:v>
                </c:pt>
                <c:pt idx="386">
                  <c:v>57223</c:v>
                </c:pt>
                <c:pt idx="387">
                  <c:v>57253</c:v>
                </c:pt>
                <c:pt idx="388">
                  <c:v>57284</c:v>
                </c:pt>
                <c:pt idx="389">
                  <c:v>57314</c:v>
                </c:pt>
                <c:pt idx="390">
                  <c:v>57345</c:v>
                </c:pt>
                <c:pt idx="391">
                  <c:v>57376</c:v>
                </c:pt>
                <c:pt idx="392">
                  <c:v>57404</c:v>
                </c:pt>
                <c:pt idx="393">
                  <c:v>57435</c:v>
                </c:pt>
                <c:pt idx="394">
                  <c:v>57465</c:v>
                </c:pt>
                <c:pt idx="395">
                  <c:v>57496</c:v>
                </c:pt>
                <c:pt idx="396">
                  <c:v>57526</c:v>
                </c:pt>
                <c:pt idx="397">
                  <c:v>57557</c:v>
                </c:pt>
                <c:pt idx="398">
                  <c:v>57588</c:v>
                </c:pt>
                <c:pt idx="399">
                  <c:v>57618</c:v>
                </c:pt>
                <c:pt idx="400">
                  <c:v>57649</c:v>
                </c:pt>
                <c:pt idx="401">
                  <c:v>57679</c:v>
                </c:pt>
                <c:pt idx="402">
                  <c:v>57710</c:v>
                </c:pt>
                <c:pt idx="403">
                  <c:v>57741</c:v>
                </c:pt>
                <c:pt idx="404">
                  <c:v>57769</c:v>
                </c:pt>
                <c:pt idx="405">
                  <c:v>57800</c:v>
                </c:pt>
                <c:pt idx="406">
                  <c:v>57830</c:v>
                </c:pt>
                <c:pt idx="407">
                  <c:v>57861</c:v>
                </c:pt>
                <c:pt idx="408">
                  <c:v>57891</c:v>
                </c:pt>
                <c:pt idx="409">
                  <c:v>57922</c:v>
                </c:pt>
                <c:pt idx="410">
                  <c:v>57953</c:v>
                </c:pt>
                <c:pt idx="411">
                  <c:v>57983</c:v>
                </c:pt>
                <c:pt idx="412">
                  <c:v>58014</c:v>
                </c:pt>
                <c:pt idx="413">
                  <c:v>58044</c:v>
                </c:pt>
                <c:pt idx="414">
                  <c:v>58075</c:v>
                </c:pt>
                <c:pt idx="415">
                  <c:v>58106</c:v>
                </c:pt>
                <c:pt idx="416">
                  <c:v>58134</c:v>
                </c:pt>
                <c:pt idx="417">
                  <c:v>58165</c:v>
                </c:pt>
                <c:pt idx="418">
                  <c:v>58195</c:v>
                </c:pt>
                <c:pt idx="419">
                  <c:v>58226</c:v>
                </c:pt>
                <c:pt idx="420">
                  <c:v>58256</c:v>
                </c:pt>
                <c:pt idx="421">
                  <c:v>58287</c:v>
                </c:pt>
                <c:pt idx="422">
                  <c:v>58318</c:v>
                </c:pt>
                <c:pt idx="423">
                  <c:v>58348</c:v>
                </c:pt>
                <c:pt idx="424">
                  <c:v>58379</c:v>
                </c:pt>
                <c:pt idx="425">
                  <c:v>58409</c:v>
                </c:pt>
                <c:pt idx="426">
                  <c:v>58440</c:v>
                </c:pt>
                <c:pt idx="427">
                  <c:v>58471</c:v>
                </c:pt>
                <c:pt idx="428">
                  <c:v>58500</c:v>
                </c:pt>
                <c:pt idx="429">
                  <c:v>58531</c:v>
                </c:pt>
                <c:pt idx="430">
                  <c:v>58561</c:v>
                </c:pt>
                <c:pt idx="431">
                  <c:v>58592</c:v>
                </c:pt>
                <c:pt idx="432">
                  <c:v>58622</c:v>
                </c:pt>
                <c:pt idx="433">
                  <c:v>58653</c:v>
                </c:pt>
                <c:pt idx="434">
                  <c:v>58684</c:v>
                </c:pt>
                <c:pt idx="435">
                  <c:v>58714</c:v>
                </c:pt>
                <c:pt idx="436">
                  <c:v>58745</c:v>
                </c:pt>
                <c:pt idx="437">
                  <c:v>58775</c:v>
                </c:pt>
                <c:pt idx="438">
                  <c:v>58806</c:v>
                </c:pt>
                <c:pt idx="439">
                  <c:v>58837</c:v>
                </c:pt>
                <c:pt idx="440">
                  <c:v>58865</c:v>
                </c:pt>
                <c:pt idx="441">
                  <c:v>58896</c:v>
                </c:pt>
                <c:pt idx="442">
                  <c:v>58926</c:v>
                </c:pt>
                <c:pt idx="443">
                  <c:v>58957</c:v>
                </c:pt>
                <c:pt idx="444">
                  <c:v>58987</c:v>
                </c:pt>
                <c:pt idx="445">
                  <c:v>59018</c:v>
                </c:pt>
                <c:pt idx="446">
                  <c:v>59049</c:v>
                </c:pt>
                <c:pt idx="447">
                  <c:v>59079</c:v>
                </c:pt>
                <c:pt idx="448">
                  <c:v>59110</c:v>
                </c:pt>
                <c:pt idx="449">
                  <c:v>59140</c:v>
                </c:pt>
                <c:pt idx="450">
                  <c:v>59171</c:v>
                </c:pt>
                <c:pt idx="451">
                  <c:v>59202</c:v>
                </c:pt>
                <c:pt idx="452">
                  <c:v>59230</c:v>
                </c:pt>
                <c:pt idx="453">
                  <c:v>59261</c:v>
                </c:pt>
                <c:pt idx="454">
                  <c:v>59291</c:v>
                </c:pt>
                <c:pt idx="455">
                  <c:v>59322</c:v>
                </c:pt>
                <c:pt idx="456">
                  <c:v>59352</c:v>
                </c:pt>
                <c:pt idx="457">
                  <c:v>59383</c:v>
                </c:pt>
                <c:pt idx="458">
                  <c:v>59414</c:v>
                </c:pt>
                <c:pt idx="459">
                  <c:v>59444</c:v>
                </c:pt>
                <c:pt idx="460">
                  <c:v>59475</c:v>
                </c:pt>
                <c:pt idx="461">
                  <c:v>59505</c:v>
                </c:pt>
                <c:pt idx="462">
                  <c:v>59536</c:v>
                </c:pt>
                <c:pt idx="463">
                  <c:v>59567</c:v>
                </c:pt>
                <c:pt idx="464">
                  <c:v>59595</c:v>
                </c:pt>
                <c:pt idx="465">
                  <c:v>59626</c:v>
                </c:pt>
                <c:pt idx="466">
                  <c:v>59656</c:v>
                </c:pt>
                <c:pt idx="467">
                  <c:v>59687</c:v>
                </c:pt>
                <c:pt idx="468">
                  <c:v>59717</c:v>
                </c:pt>
                <c:pt idx="469">
                  <c:v>59748</c:v>
                </c:pt>
                <c:pt idx="470">
                  <c:v>59779</c:v>
                </c:pt>
                <c:pt idx="471">
                  <c:v>59809</c:v>
                </c:pt>
                <c:pt idx="472">
                  <c:v>59840</c:v>
                </c:pt>
                <c:pt idx="473">
                  <c:v>59870</c:v>
                </c:pt>
                <c:pt idx="474">
                  <c:v>59901</c:v>
                </c:pt>
                <c:pt idx="475">
                  <c:v>59932</c:v>
                </c:pt>
                <c:pt idx="476">
                  <c:v>59961</c:v>
                </c:pt>
                <c:pt idx="477">
                  <c:v>59992</c:v>
                </c:pt>
                <c:pt idx="478">
                  <c:v>60022</c:v>
                </c:pt>
                <c:pt idx="479">
                  <c:v>60053</c:v>
                </c:pt>
                <c:pt idx="480">
                  <c:v>60083</c:v>
                </c:pt>
                <c:pt idx="481">
                  <c:v>60114</c:v>
                </c:pt>
                <c:pt idx="482">
                  <c:v>60145</c:v>
                </c:pt>
                <c:pt idx="483">
                  <c:v>60175</c:v>
                </c:pt>
                <c:pt idx="484">
                  <c:v>60206</c:v>
                </c:pt>
                <c:pt idx="485">
                  <c:v>60236</c:v>
                </c:pt>
                <c:pt idx="486">
                  <c:v>60267</c:v>
                </c:pt>
                <c:pt idx="487">
                  <c:v>60298</c:v>
                </c:pt>
                <c:pt idx="488">
                  <c:v>60326</c:v>
                </c:pt>
                <c:pt idx="489">
                  <c:v>60357</c:v>
                </c:pt>
                <c:pt idx="490">
                  <c:v>60387</c:v>
                </c:pt>
                <c:pt idx="491">
                  <c:v>60418</c:v>
                </c:pt>
                <c:pt idx="492">
                  <c:v>60448</c:v>
                </c:pt>
                <c:pt idx="493">
                  <c:v>60479</c:v>
                </c:pt>
                <c:pt idx="494">
                  <c:v>60510</c:v>
                </c:pt>
                <c:pt idx="495">
                  <c:v>60540</c:v>
                </c:pt>
                <c:pt idx="496">
                  <c:v>60571</c:v>
                </c:pt>
                <c:pt idx="497">
                  <c:v>60601</c:v>
                </c:pt>
                <c:pt idx="498">
                  <c:v>60632</c:v>
                </c:pt>
                <c:pt idx="499">
                  <c:v>60663</c:v>
                </c:pt>
                <c:pt idx="500">
                  <c:v>60691</c:v>
                </c:pt>
                <c:pt idx="501">
                  <c:v>60722</c:v>
                </c:pt>
                <c:pt idx="502">
                  <c:v>60752</c:v>
                </c:pt>
                <c:pt idx="503">
                  <c:v>60783</c:v>
                </c:pt>
                <c:pt idx="504">
                  <c:v>60813</c:v>
                </c:pt>
                <c:pt idx="505">
                  <c:v>60844</c:v>
                </c:pt>
                <c:pt idx="506">
                  <c:v>60875</c:v>
                </c:pt>
                <c:pt idx="507">
                  <c:v>60905</c:v>
                </c:pt>
                <c:pt idx="508">
                  <c:v>60936</c:v>
                </c:pt>
                <c:pt idx="509">
                  <c:v>60966</c:v>
                </c:pt>
                <c:pt idx="510">
                  <c:v>60997</c:v>
                </c:pt>
                <c:pt idx="511">
                  <c:v>61028</c:v>
                </c:pt>
                <c:pt idx="512">
                  <c:v>61056</c:v>
                </c:pt>
                <c:pt idx="513">
                  <c:v>61087</c:v>
                </c:pt>
                <c:pt idx="514">
                  <c:v>61117</c:v>
                </c:pt>
                <c:pt idx="515">
                  <c:v>61148</c:v>
                </c:pt>
                <c:pt idx="516">
                  <c:v>61178</c:v>
                </c:pt>
                <c:pt idx="517">
                  <c:v>61209</c:v>
                </c:pt>
                <c:pt idx="518">
                  <c:v>61240</c:v>
                </c:pt>
                <c:pt idx="519">
                  <c:v>61270</c:v>
                </c:pt>
                <c:pt idx="520">
                  <c:v>61301</c:v>
                </c:pt>
                <c:pt idx="521">
                  <c:v>61331</c:v>
                </c:pt>
                <c:pt idx="522">
                  <c:v>61362</c:v>
                </c:pt>
                <c:pt idx="523">
                  <c:v>61393</c:v>
                </c:pt>
                <c:pt idx="524">
                  <c:v>61422</c:v>
                </c:pt>
                <c:pt idx="525">
                  <c:v>61453</c:v>
                </c:pt>
                <c:pt idx="526">
                  <c:v>61483</c:v>
                </c:pt>
                <c:pt idx="527">
                  <c:v>61514</c:v>
                </c:pt>
                <c:pt idx="528">
                  <c:v>61544</c:v>
                </c:pt>
                <c:pt idx="529">
                  <c:v>61575</c:v>
                </c:pt>
                <c:pt idx="530">
                  <c:v>61606</c:v>
                </c:pt>
                <c:pt idx="531">
                  <c:v>61636</c:v>
                </c:pt>
                <c:pt idx="532">
                  <c:v>61667</c:v>
                </c:pt>
                <c:pt idx="533">
                  <c:v>61697</c:v>
                </c:pt>
                <c:pt idx="534">
                  <c:v>61728</c:v>
                </c:pt>
                <c:pt idx="535">
                  <c:v>61759</c:v>
                </c:pt>
                <c:pt idx="536">
                  <c:v>61787</c:v>
                </c:pt>
                <c:pt idx="537">
                  <c:v>61818</c:v>
                </c:pt>
                <c:pt idx="538">
                  <c:v>61848</c:v>
                </c:pt>
                <c:pt idx="539">
                  <c:v>61879</c:v>
                </c:pt>
                <c:pt idx="540">
                  <c:v>61909</c:v>
                </c:pt>
                <c:pt idx="541">
                  <c:v>61940</c:v>
                </c:pt>
                <c:pt idx="542">
                  <c:v>61971</c:v>
                </c:pt>
                <c:pt idx="543">
                  <c:v>62001</c:v>
                </c:pt>
                <c:pt idx="544">
                  <c:v>62032</c:v>
                </c:pt>
                <c:pt idx="545">
                  <c:v>62062</c:v>
                </c:pt>
                <c:pt idx="546">
                  <c:v>62093</c:v>
                </c:pt>
                <c:pt idx="547">
                  <c:v>62124</c:v>
                </c:pt>
                <c:pt idx="548">
                  <c:v>62152</c:v>
                </c:pt>
                <c:pt idx="549">
                  <c:v>62183</c:v>
                </c:pt>
                <c:pt idx="550">
                  <c:v>62213</c:v>
                </c:pt>
                <c:pt idx="551">
                  <c:v>62244</c:v>
                </c:pt>
                <c:pt idx="552">
                  <c:v>62274</c:v>
                </c:pt>
                <c:pt idx="553">
                  <c:v>62305</c:v>
                </c:pt>
                <c:pt idx="554">
                  <c:v>62336</c:v>
                </c:pt>
                <c:pt idx="555">
                  <c:v>62366</c:v>
                </c:pt>
                <c:pt idx="556">
                  <c:v>62397</c:v>
                </c:pt>
                <c:pt idx="557">
                  <c:v>62427</c:v>
                </c:pt>
                <c:pt idx="558">
                  <c:v>62458</c:v>
                </c:pt>
                <c:pt idx="559">
                  <c:v>62489</c:v>
                </c:pt>
                <c:pt idx="560">
                  <c:v>62517</c:v>
                </c:pt>
                <c:pt idx="561">
                  <c:v>62548</c:v>
                </c:pt>
                <c:pt idx="562">
                  <c:v>62578</c:v>
                </c:pt>
                <c:pt idx="563">
                  <c:v>62609</c:v>
                </c:pt>
                <c:pt idx="564">
                  <c:v>62639</c:v>
                </c:pt>
                <c:pt idx="565">
                  <c:v>62670</c:v>
                </c:pt>
                <c:pt idx="566">
                  <c:v>62701</c:v>
                </c:pt>
                <c:pt idx="567">
                  <c:v>62731</c:v>
                </c:pt>
                <c:pt idx="568">
                  <c:v>62762</c:v>
                </c:pt>
                <c:pt idx="569">
                  <c:v>62792</c:v>
                </c:pt>
                <c:pt idx="570">
                  <c:v>62823</c:v>
                </c:pt>
                <c:pt idx="571">
                  <c:v>62854</c:v>
                </c:pt>
                <c:pt idx="572">
                  <c:v>62883</c:v>
                </c:pt>
                <c:pt idx="573">
                  <c:v>62914</c:v>
                </c:pt>
                <c:pt idx="574">
                  <c:v>62944</c:v>
                </c:pt>
                <c:pt idx="575">
                  <c:v>62975</c:v>
                </c:pt>
                <c:pt idx="576">
                  <c:v>63005</c:v>
                </c:pt>
                <c:pt idx="577">
                  <c:v>63036</c:v>
                </c:pt>
                <c:pt idx="578">
                  <c:v>63067</c:v>
                </c:pt>
                <c:pt idx="579">
                  <c:v>63097</c:v>
                </c:pt>
                <c:pt idx="580">
                  <c:v>63128</c:v>
                </c:pt>
                <c:pt idx="581">
                  <c:v>63158</c:v>
                </c:pt>
                <c:pt idx="582">
                  <c:v>63189</c:v>
                </c:pt>
                <c:pt idx="583">
                  <c:v>63220</c:v>
                </c:pt>
                <c:pt idx="584">
                  <c:v>63248</c:v>
                </c:pt>
                <c:pt idx="585">
                  <c:v>63279</c:v>
                </c:pt>
                <c:pt idx="586">
                  <c:v>63309</c:v>
                </c:pt>
                <c:pt idx="587">
                  <c:v>63340</c:v>
                </c:pt>
                <c:pt idx="588">
                  <c:v>63370</c:v>
                </c:pt>
                <c:pt idx="589">
                  <c:v>63401</c:v>
                </c:pt>
                <c:pt idx="590">
                  <c:v>63432</c:v>
                </c:pt>
                <c:pt idx="591">
                  <c:v>63462</c:v>
                </c:pt>
                <c:pt idx="592">
                  <c:v>63493</c:v>
                </c:pt>
                <c:pt idx="593">
                  <c:v>63523</c:v>
                </c:pt>
                <c:pt idx="594">
                  <c:v>63554</c:v>
                </c:pt>
                <c:pt idx="595">
                  <c:v>63585</c:v>
                </c:pt>
                <c:pt idx="596">
                  <c:v>63613</c:v>
                </c:pt>
                <c:pt idx="597">
                  <c:v>63644</c:v>
                </c:pt>
                <c:pt idx="598">
                  <c:v>63674</c:v>
                </c:pt>
                <c:pt idx="599">
                  <c:v>63705</c:v>
                </c:pt>
                <c:pt idx="600">
                  <c:v>63735</c:v>
                </c:pt>
                <c:pt idx="601">
                  <c:v>63766</c:v>
                </c:pt>
                <c:pt idx="602">
                  <c:v>63797</c:v>
                </c:pt>
                <c:pt idx="603">
                  <c:v>63827</c:v>
                </c:pt>
                <c:pt idx="604">
                  <c:v>63858</c:v>
                </c:pt>
                <c:pt idx="605">
                  <c:v>63888</c:v>
                </c:pt>
                <c:pt idx="606">
                  <c:v>63919</c:v>
                </c:pt>
                <c:pt idx="607">
                  <c:v>63950</c:v>
                </c:pt>
                <c:pt idx="608">
                  <c:v>63978</c:v>
                </c:pt>
                <c:pt idx="609">
                  <c:v>64009</c:v>
                </c:pt>
                <c:pt idx="610">
                  <c:v>64039</c:v>
                </c:pt>
                <c:pt idx="611">
                  <c:v>64070</c:v>
                </c:pt>
                <c:pt idx="612">
                  <c:v>64100</c:v>
                </c:pt>
                <c:pt idx="613">
                  <c:v>64131</c:v>
                </c:pt>
                <c:pt idx="614">
                  <c:v>64162</c:v>
                </c:pt>
                <c:pt idx="615">
                  <c:v>64192</c:v>
                </c:pt>
                <c:pt idx="616">
                  <c:v>64223</c:v>
                </c:pt>
                <c:pt idx="617">
                  <c:v>64253</c:v>
                </c:pt>
                <c:pt idx="618">
                  <c:v>64284</c:v>
                </c:pt>
                <c:pt idx="619">
                  <c:v>64315</c:v>
                </c:pt>
                <c:pt idx="620">
                  <c:v>64344</c:v>
                </c:pt>
                <c:pt idx="621">
                  <c:v>64375</c:v>
                </c:pt>
                <c:pt idx="622">
                  <c:v>64405</c:v>
                </c:pt>
                <c:pt idx="623">
                  <c:v>64436</c:v>
                </c:pt>
                <c:pt idx="624">
                  <c:v>64466</c:v>
                </c:pt>
                <c:pt idx="625">
                  <c:v>64497</c:v>
                </c:pt>
                <c:pt idx="626">
                  <c:v>64528</c:v>
                </c:pt>
                <c:pt idx="627">
                  <c:v>64558</c:v>
                </c:pt>
                <c:pt idx="628">
                  <c:v>64589</c:v>
                </c:pt>
                <c:pt idx="629">
                  <c:v>64619</c:v>
                </c:pt>
                <c:pt idx="630">
                  <c:v>64650</c:v>
                </c:pt>
                <c:pt idx="631">
                  <c:v>64681</c:v>
                </c:pt>
                <c:pt idx="632">
                  <c:v>64709</c:v>
                </c:pt>
                <c:pt idx="633">
                  <c:v>64740</c:v>
                </c:pt>
                <c:pt idx="634">
                  <c:v>64770</c:v>
                </c:pt>
                <c:pt idx="635">
                  <c:v>64801</c:v>
                </c:pt>
                <c:pt idx="636">
                  <c:v>64831</c:v>
                </c:pt>
                <c:pt idx="637">
                  <c:v>64862</c:v>
                </c:pt>
                <c:pt idx="638">
                  <c:v>64893</c:v>
                </c:pt>
                <c:pt idx="639">
                  <c:v>64923</c:v>
                </c:pt>
                <c:pt idx="640">
                  <c:v>64954</c:v>
                </c:pt>
                <c:pt idx="641">
                  <c:v>64984</c:v>
                </c:pt>
                <c:pt idx="642">
                  <c:v>65015</c:v>
                </c:pt>
                <c:pt idx="643">
                  <c:v>65046</c:v>
                </c:pt>
                <c:pt idx="644">
                  <c:v>65074</c:v>
                </c:pt>
                <c:pt idx="645">
                  <c:v>65105</c:v>
                </c:pt>
                <c:pt idx="646">
                  <c:v>65135</c:v>
                </c:pt>
                <c:pt idx="647">
                  <c:v>65166</c:v>
                </c:pt>
                <c:pt idx="648">
                  <c:v>65196</c:v>
                </c:pt>
                <c:pt idx="649">
                  <c:v>65227</c:v>
                </c:pt>
                <c:pt idx="650">
                  <c:v>65258</c:v>
                </c:pt>
                <c:pt idx="651">
                  <c:v>65288</c:v>
                </c:pt>
                <c:pt idx="652">
                  <c:v>65319</c:v>
                </c:pt>
                <c:pt idx="653">
                  <c:v>65349</c:v>
                </c:pt>
                <c:pt idx="654">
                  <c:v>65380</c:v>
                </c:pt>
                <c:pt idx="655">
                  <c:v>65411</c:v>
                </c:pt>
                <c:pt idx="656">
                  <c:v>65439</c:v>
                </c:pt>
                <c:pt idx="657">
                  <c:v>65470</c:v>
                </c:pt>
                <c:pt idx="658">
                  <c:v>65500</c:v>
                </c:pt>
                <c:pt idx="659">
                  <c:v>65531</c:v>
                </c:pt>
                <c:pt idx="660">
                  <c:v>65561</c:v>
                </c:pt>
                <c:pt idx="661">
                  <c:v>65592</c:v>
                </c:pt>
                <c:pt idx="662">
                  <c:v>65623</c:v>
                </c:pt>
                <c:pt idx="663">
                  <c:v>65653</c:v>
                </c:pt>
                <c:pt idx="664">
                  <c:v>65684</c:v>
                </c:pt>
                <c:pt idx="665">
                  <c:v>65714</c:v>
                </c:pt>
                <c:pt idx="666">
                  <c:v>65745</c:v>
                </c:pt>
                <c:pt idx="667">
                  <c:v>65776</c:v>
                </c:pt>
                <c:pt idx="668">
                  <c:v>65805</c:v>
                </c:pt>
                <c:pt idx="669">
                  <c:v>65836</c:v>
                </c:pt>
                <c:pt idx="670">
                  <c:v>65866</c:v>
                </c:pt>
                <c:pt idx="671">
                  <c:v>65897</c:v>
                </c:pt>
                <c:pt idx="672">
                  <c:v>65927</c:v>
                </c:pt>
                <c:pt idx="673">
                  <c:v>65958</c:v>
                </c:pt>
                <c:pt idx="674">
                  <c:v>65989</c:v>
                </c:pt>
                <c:pt idx="675">
                  <c:v>66019</c:v>
                </c:pt>
                <c:pt idx="676">
                  <c:v>66050</c:v>
                </c:pt>
                <c:pt idx="677">
                  <c:v>66080</c:v>
                </c:pt>
                <c:pt idx="678">
                  <c:v>66111</c:v>
                </c:pt>
                <c:pt idx="679">
                  <c:v>66142</c:v>
                </c:pt>
                <c:pt idx="680">
                  <c:v>66170</c:v>
                </c:pt>
                <c:pt idx="681">
                  <c:v>66201</c:v>
                </c:pt>
                <c:pt idx="682">
                  <c:v>66231</c:v>
                </c:pt>
                <c:pt idx="683">
                  <c:v>66262</c:v>
                </c:pt>
                <c:pt idx="684">
                  <c:v>66292</c:v>
                </c:pt>
                <c:pt idx="685">
                  <c:v>66323</c:v>
                </c:pt>
                <c:pt idx="686">
                  <c:v>66354</c:v>
                </c:pt>
                <c:pt idx="687">
                  <c:v>66384</c:v>
                </c:pt>
                <c:pt idx="688">
                  <c:v>66415</c:v>
                </c:pt>
                <c:pt idx="689">
                  <c:v>66445</c:v>
                </c:pt>
                <c:pt idx="690">
                  <c:v>66476</c:v>
                </c:pt>
                <c:pt idx="691">
                  <c:v>66507</c:v>
                </c:pt>
                <c:pt idx="692">
                  <c:v>66535</c:v>
                </c:pt>
                <c:pt idx="693">
                  <c:v>66566</c:v>
                </c:pt>
                <c:pt idx="694">
                  <c:v>66596</c:v>
                </c:pt>
                <c:pt idx="695">
                  <c:v>66627</c:v>
                </c:pt>
                <c:pt idx="696">
                  <c:v>66657</c:v>
                </c:pt>
                <c:pt idx="697">
                  <c:v>66688</c:v>
                </c:pt>
                <c:pt idx="698">
                  <c:v>66719</c:v>
                </c:pt>
                <c:pt idx="699">
                  <c:v>66749</c:v>
                </c:pt>
                <c:pt idx="700">
                  <c:v>66780</c:v>
                </c:pt>
                <c:pt idx="701">
                  <c:v>66810</c:v>
                </c:pt>
                <c:pt idx="702">
                  <c:v>66841</c:v>
                </c:pt>
                <c:pt idx="703">
                  <c:v>66872</c:v>
                </c:pt>
                <c:pt idx="704">
                  <c:v>66900</c:v>
                </c:pt>
                <c:pt idx="705">
                  <c:v>66931</c:v>
                </c:pt>
                <c:pt idx="706">
                  <c:v>66961</c:v>
                </c:pt>
                <c:pt idx="707">
                  <c:v>66992</c:v>
                </c:pt>
                <c:pt idx="708">
                  <c:v>67022</c:v>
                </c:pt>
                <c:pt idx="709">
                  <c:v>67053</c:v>
                </c:pt>
                <c:pt idx="710">
                  <c:v>67084</c:v>
                </c:pt>
                <c:pt idx="711">
                  <c:v>67114</c:v>
                </c:pt>
                <c:pt idx="712">
                  <c:v>67145</c:v>
                </c:pt>
                <c:pt idx="713">
                  <c:v>67175</c:v>
                </c:pt>
                <c:pt idx="714">
                  <c:v>67206</c:v>
                </c:pt>
                <c:pt idx="715">
                  <c:v>67237</c:v>
                </c:pt>
                <c:pt idx="716">
                  <c:v>67266</c:v>
                </c:pt>
                <c:pt idx="717">
                  <c:v>67297</c:v>
                </c:pt>
                <c:pt idx="718">
                  <c:v>67327</c:v>
                </c:pt>
                <c:pt idx="719">
                  <c:v>67358</c:v>
                </c:pt>
                <c:pt idx="720">
                  <c:v>67388</c:v>
                </c:pt>
                <c:pt idx="721">
                  <c:v>67419</c:v>
                </c:pt>
                <c:pt idx="722">
                  <c:v>67450</c:v>
                </c:pt>
                <c:pt idx="723">
                  <c:v>67480</c:v>
                </c:pt>
                <c:pt idx="724">
                  <c:v>67511</c:v>
                </c:pt>
                <c:pt idx="725">
                  <c:v>67541</c:v>
                </c:pt>
                <c:pt idx="726">
                  <c:v>67572</c:v>
                </c:pt>
                <c:pt idx="727">
                  <c:v>67603</c:v>
                </c:pt>
                <c:pt idx="728">
                  <c:v>67631</c:v>
                </c:pt>
                <c:pt idx="729">
                  <c:v>67662</c:v>
                </c:pt>
                <c:pt idx="730">
                  <c:v>67692</c:v>
                </c:pt>
                <c:pt idx="731">
                  <c:v>67723</c:v>
                </c:pt>
                <c:pt idx="732">
                  <c:v>67753</c:v>
                </c:pt>
                <c:pt idx="733">
                  <c:v>67784</c:v>
                </c:pt>
                <c:pt idx="734">
                  <c:v>67815</c:v>
                </c:pt>
                <c:pt idx="735">
                  <c:v>67845</c:v>
                </c:pt>
                <c:pt idx="736">
                  <c:v>67876</c:v>
                </c:pt>
                <c:pt idx="737">
                  <c:v>67906</c:v>
                </c:pt>
                <c:pt idx="738">
                  <c:v>67937</c:v>
                </c:pt>
                <c:pt idx="739">
                  <c:v>67968</c:v>
                </c:pt>
                <c:pt idx="740">
                  <c:v>67996</c:v>
                </c:pt>
                <c:pt idx="741">
                  <c:v>68027</c:v>
                </c:pt>
                <c:pt idx="742">
                  <c:v>68057</c:v>
                </c:pt>
                <c:pt idx="743">
                  <c:v>68088</c:v>
                </c:pt>
                <c:pt idx="744">
                  <c:v>68118</c:v>
                </c:pt>
                <c:pt idx="745">
                  <c:v>68149</c:v>
                </c:pt>
                <c:pt idx="746">
                  <c:v>68180</c:v>
                </c:pt>
                <c:pt idx="747">
                  <c:v>68210</c:v>
                </c:pt>
                <c:pt idx="748">
                  <c:v>68241</c:v>
                </c:pt>
                <c:pt idx="749">
                  <c:v>68271</c:v>
                </c:pt>
                <c:pt idx="750">
                  <c:v>68302</c:v>
                </c:pt>
                <c:pt idx="751">
                  <c:v>68333</c:v>
                </c:pt>
                <c:pt idx="752">
                  <c:v>68361</c:v>
                </c:pt>
                <c:pt idx="753">
                  <c:v>68392</c:v>
                </c:pt>
                <c:pt idx="754">
                  <c:v>68422</c:v>
                </c:pt>
                <c:pt idx="755">
                  <c:v>68453</c:v>
                </c:pt>
                <c:pt idx="756">
                  <c:v>68483</c:v>
                </c:pt>
                <c:pt idx="757">
                  <c:v>68514</c:v>
                </c:pt>
                <c:pt idx="758">
                  <c:v>68545</c:v>
                </c:pt>
                <c:pt idx="759">
                  <c:v>68575</c:v>
                </c:pt>
                <c:pt idx="760">
                  <c:v>68606</c:v>
                </c:pt>
                <c:pt idx="761">
                  <c:v>68636</c:v>
                </c:pt>
                <c:pt idx="762">
                  <c:v>68667</c:v>
                </c:pt>
                <c:pt idx="763">
                  <c:v>68698</c:v>
                </c:pt>
                <c:pt idx="764">
                  <c:v>68727</c:v>
                </c:pt>
                <c:pt idx="765">
                  <c:v>68758</c:v>
                </c:pt>
                <c:pt idx="766">
                  <c:v>68788</c:v>
                </c:pt>
                <c:pt idx="767">
                  <c:v>68819</c:v>
                </c:pt>
                <c:pt idx="768">
                  <c:v>68849</c:v>
                </c:pt>
                <c:pt idx="769">
                  <c:v>68880</c:v>
                </c:pt>
                <c:pt idx="770">
                  <c:v>68911</c:v>
                </c:pt>
                <c:pt idx="771">
                  <c:v>68941</c:v>
                </c:pt>
                <c:pt idx="772">
                  <c:v>68972</c:v>
                </c:pt>
                <c:pt idx="773">
                  <c:v>69002</c:v>
                </c:pt>
                <c:pt idx="774">
                  <c:v>69033</c:v>
                </c:pt>
                <c:pt idx="775">
                  <c:v>69064</c:v>
                </c:pt>
                <c:pt idx="776">
                  <c:v>69092</c:v>
                </c:pt>
                <c:pt idx="777">
                  <c:v>69123</c:v>
                </c:pt>
                <c:pt idx="778">
                  <c:v>69153</c:v>
                </c:pt>
                <c:pt idx="779">
                  <c:v>69184</c:v>
                </c:pt>
                <c:pt idx="780">
                  <c:v>69214</c:v>
                </c:pt>
                <c:pt idx="781">
                  <c:v>69245</c:v>
                </c:pt>
                <c:pt idx="782">
                  <c:v>69276</c:v>
                </c:pt>
                <c:pt idx="783">
                  <c:v>69306</c:v>
                </c:pt>
                <c:pt idx="784">
                  <c:v>69337</c:v>
                </c:pt>
                <c:pt idx="785">
                  <c:v>69367</c:v>
                </c:pt>
                <c:pt idx="786">
                  <c:v>69398</c:v>
                </c:pt>
                <c:pt idx="787">
                  <c:v>69429</c:v>
                </c:pt>
                <c:pt idx="788">
                  <c:v>69457</c:v>
                </c:pt>
                <c:pt idx="789">
                  <c:v>69488</c:v>
                </c:pt>
                <c:pt idx="790">
                  <c:v>69518</c:v>
                </c:pt>
                <c:pt idx="791">
                  <c:v>69549</c:v>
                </c:pt>
                <c:pt idx="792">
                  <c:v>69579</c:v>
                </c:pt>
                <c:pt idx="793">
                  <c:v>69610</c:v>
                </c:pt>
                <c:pt idx="794">
                  <c:v>69641</c:v>
                </c:pt>
                <c:pt idx="795">
                  <c:v>69671</c:v>
                </c:pt>
                <c:pt idx="796">
                  <c:v>69702</c:v>
                </c:pt>
                <c:pt idx="797">
                  <c:v>69732</c:v>
                </c:pt>
                <c:pt idx="798">
                  <c:v>69763</c:v>
                </c:pt>
                <c:pt idx="799">
                  <c:v>69794</c:v>
                </c:pt>
                <c:pt idx="800">
                  <c:v>69822</c:v>
                </c:pt>
                <c:pt idx="801">
                  <c:v>69853</c:v>
                </c:pt>
                <c:pt idx="802">
                  <c:v>69883</c:v>
                </c:pt>
                <c:pt idx="803">
                  <c:v>69914</c:v>
                </c:pt>
                <c:pt idx="804">
                  <c:v>69944</c:v>
                </c:pt>
                <c:pt idx="805">
                  <c:v>69975</c:v>
                </c:pt>
                <c:pt idx="806">
                  <c:v>70006</c:v>
                </c:pt>
                <c:pt idx="807">
                  <c:v>70036</c:v>
                </c:pt>
                <c:pt idx="808">
                  <c:v>70067</c:v>
                </c:pt>
                <c:pt idx="809">
                  <c:v>70097</c:v>
                </c:pt>
                <c:pt idx="810">
                  <c:v>70128</c:v>
                </c:pt>
                <c:pt idx="811">
                  <c:v>70159</c:v>
                </c:pt>
                <c:pt idx="812">
                  <c:v>70188</c:v>
                </c:pt>
                <c:pt idx="813">
                  <c:v>70219</c:v>
                </c:pt>
                <c:pt idx="814">
                  <c:v>70249</c:v>
                </c:pt>
                <c:pt idx="815">
                  <c:v>70280</c:v>
                </c:pt>
                <c:pt idx="816">
                  <c:v>70310</c:v>
                </c:pt>
                <c:pt idx="817">
                  <c:v>70341</c:v>
                </c:pt>
                <c:pt idx="818">
                  <c:v>70372</c:v>
                </c:pt>
                <c:pt idx="819">
                  <c:v>70402</c:v>
                </c:pt>
                <c:pt idx="820">
                  <c:v>70433</c:v>
                </c:pt>
                <c:pt idx="821">
                  <c:v>70463</c:v>
                </c:pt>
                <c:pt idx="822">
                  <c:v>70494</c:v>
                </c:pt>
                <c:pt idx="823">
                  <c:v>70525</c:v>
                </c:pt>
                <c:pt idx="824">
                  <c:v>70553</c:v>
                </c:pt>
                <c:pt idx="825">
                  <c:v>70584</c:v>
                </c:pt>
                <c:pt idx="826">
                  <c:v>70614</c:v>
                </c:pt>
                <c:pt idx="827">
                  <c:v>70645</c:v>
                </c:pt>
                <c:pt idx="828">
                  <c:v>70675</c:v>
                </c:pt>
                <c:pt idx="829">
                  <c:v>70706</c:v>
                </c:pt>
                <c:pt idx="830">
                  <c:v>70737</c:v>
                </c:pt>
                <c:pt idx="831">
                  <c:v>70767</c:v>
                </c:pt>
                <c:pt idx="832">
                  <c:v>70798</c:v>
                </c:pt>
                <c:pt idx="833">
                  <c:v>70828</c:v>
                </c:pt>
                <c:pt idx="834">
                  <c:v>70859</c:v>
                </c:pt>
                <c:pt idx="835">
                  <c:v>70890</c:v>
                </c:pt>
                <c:pt idx="836">
                  <c:v>70918</c:v>
                </c:pt>
                <c:pt idx="837">
                  <c:v>70949</c:v>
                </c:pt>
                <c:pt idx="838">
                  <c:v>70979</c:v>
                </c:pt>
                <c:pt idx="839">
                  <c:v>71010</c:v>
                </c:pt>
                <c:pt idx="840">
                  <c:v>71040</c:v>
                </c:pt>
                <c:pt idx="841">
                  <c:v>71071</c:v>
                </c:pt>
                <c:pt idx="842">
                  <c:v>71102</c:v>
                </c:pt>
                <c:pt idx="843">
                  <c:v>71132</c:v>
                </c:pt>
                <c:pt idx="844">
                  <c:v>71163</c:v>
                </c:pt>
                <c:pt idx="845">
                  <c:v>71193</c:v>
                </c:pt>
                <c:pt idx="846">
                  <c:v>71224</c:v>
                </c:pt>
                <c:pt idx="847">
                  <c:v>71255</c:v>
                </c:pt>
                <c:pt idx="848">
                  <c:v>71283</c:v>
                </c:pt>
                <c:pt idx="849">
                  <c:v>71314</c:v>
                </c:pt>
                <c:pt idx="850">
                  <c:v>71344</c:v>
                </c:pt>
                <c:pt idx="851">
                  <c:v>71375</c:v>
                </c:pt>
                <c:pt idx="852">
                  <c:v>71405</c:v>
                </c:pt>
                <c:pt idx="853">
                  <c:v>71436</c:v>
                </c:pt>
                <c:pt idx="854">
                  <c:v>71467</c:v>
                </c:pt>
                <c:pt idx="855">
                  <c:v>71497</c:v>
                </c:pt>
                <c:pt idx="856">
                  <c:v>71528</c:v>
                </c:pt>
                <c:pt idx="857">
                  <c:v>71558</c:v>
                </c:pt>
                <c:pt idx="858">
                  <c:v>71589</c:v>
                </c:pt>
                <c:pt idx="859">
                  <c:v>71620</c:v>
                </c:pt>
                <c:pt idx="860">
                  <c:v>71649</c:v>
                </c:pt>
                <c:pt idx="861">
                  <c:v>71680</c:v>
                </c:pt>
                <c:pt idx="862">
                  <c:v>71710</c:v>
                </c:pt>
                <c:pt idx="863">
                  <c:v>71741</c:v>
                </c:pt>
                <c:pt idx="864">
                  <c:v>71771</c:v>
                </c:pt>
                <c:pt idx="865">
                  <c:v>71802</c:v>
                </c:pt>
                <c:pt idx="866">
                  <c:v>71833</c:v>
                </c:pt>
                <c:pt idx="867">
                  <c:v>71863</c:v>
                </c:pt>
                <c:pt idx="868">
                  <c:v>71894</c:v>
                </c:pt>
                <c:pt idx="869">
                  <c:v>71924</c:v>
                </c:pt>
                <c:pt idx="870">
                  <c:v>71955</c:v>
                </c:pt>
                <c:pt idx="871">
                  <c:v>71986</c:v>
                </c:pt>
                <c:pt idx="872">
                  <c:v>72014</c:v>
                </c:pt>
                <c:pt idx="873">
                  <c:v>72045</c:v>
                </c:pt>
                <c:pt idx="874">
                  <c:v>72075</c:v>
                </c:pt>
                <c:pt idx="875">
                  <c:v>72106</c:v>
                </c:pt>
                <c:pt idx="876">
                  <c:v>72136</c:v>
                </c:pt>
                <c:pt idx="877">
                  <c:v>72167</c:v>
                </c:pt>
                <c:pt idx="878">
                  <c:v>72198</c:v>
                </c:pt>
                <c:pt idx="879">
                  <c:v>72228</c:v>
                </c:pt>
                <c:pt idx="880">
                  <c:v>72259</c:v>
                </c:pt>
                <c:pt idx="881">
                  <c:v>72289</c:v>
                </c:pt>
                <c:pt idx="882">
                  <c:v>72320</c:v>
                </c:pt>
                <c:pt idx="883">
                  <c:v>72351</c:v>
                </c:pt>
                <c:pt idx="884">
                  <c:v>72379</c:v>
                </c:pt>
                <c:pt idx="885">
                  <c:v>72410</c:v>
                </c:pt>
                <c:pt idx="886">
                  <c:v>72440</c:v>
                </c:pt>
                <c:pt idx="887">
                  <c:v>72471</c:v>
                </c:pt>
                <c:pt idx="888">
                  <c:v>72501</c:v>
                </c:pt>
                <c:pt idx="889">
                  <c:v>72532</c:v>
                </c:pt>
                <c:pt idx="890">
                  <c:v>72563</c:v>
                </c:pt>
                <c:pt idx="891">
                  <c:v>72593</c:v>
                </c:pt>
                <c:pt idx="892">
                  <c:v>72624</c:v>
                </c:pt>
                <c:pt idx="893">
                  <c:v>72654</c:v>
                </c:pt>
                <c:pt idx="894">
                  <c:v>72685</c:v>
                </c:pt>
                <c:pt idx="895">
                  <c:v>72716</c:v>
                </c:pt>
                <c:pt idx="896">
                  <c:v>72744</c:v>
                </c:pt>
                <c:pt idx="897">
                  <c:v>72775</c:v>
                </c:pt>
                <c:pt idx="898">
                  <c:v>72805</c:v>
                </c:pt>
                <c:pt idx="899">
                  <c:v>72836</c:v>
                </c:pt>
                <c:pt idx="900">
                  <c:v>72866</c:v>
                </c:pt>
                <c:pt idx="901">
                  <c:v>72897</c:v>
                </c:pt>
                <c:pt idx="902">
                  <c:v>72928</c:v>
                </c:pt>
                <c:pt idx="903">
                  <c:v>72958</c:v>
                </c:pt>
                <c:pt idx="904">
                  <c:v>72989</c:v>
                </c:pt>
                <c:pt idx="905">
                  <c:v>73019</c:v>
                </c:pt>
                <c:pt idx="906">
                  <c:v>73050</c:v>
                </c:pt>
              </c:numCache>
            </c:numRef>
          </c:cat>
          <c:val>
            <c:numRef>
              <c:f>Projections!$Y$7:$Y$913</c:f>
              <c:numCache>
                <c:formatCode>#,##0</c:formatCode>
                <c:ptCount val="907"/>
                <c:pt idx="0">
                  <c:v>6166141.9987798603</c:v>
                </c:pt>
                <c:pt idx="1">
                  <c:v>6161934.5404822119</c:v>
                </c:pt>
                <c:pt idx="2">
                  <c:v>6157729.9531377982</c:v>
                </c:pt>
                <c:pt idx="3">
                  <c:v>6153528.2347876308</c:v>
                </c:pt>
                <c:pt idx="4">
                  <c:v>6149329.3834740547</c:v>
                </c:pt>
                <c:pt idx="5">
                  <c:v>6145133.3972407514</c:v>
                </c:pt>
                <c:pt idx="6">
                  <c:v>6140740.0979966102</c:v>
                </c:pt>
                <c:pt idx="7">
                  <c:v>6136378.1374852657</c:v>
                </c:pt>
                <c:pt idx="8">
                  <c:v>6132019.2754114373</c:v>
                </c:pt>
                <c:pt idx="9">
                  <c:v>6127663.5095742093</c:v>
                </c:pt>
                <c:pt idx="10">
                  <c:v>6123310.8377742264</c:v>
                </c:pt>
                <c:pt idx="11">
                  <c:v>6118961.2578136977</c:v>
                </c:pt>
                <c:pt idx="12">
                  <c:v>6114614.7674963921</c:v>
                </c:pt>
                <c:pt idx="13">
                  <c:v>6110271.3646276388</c:v>
                </c:pt>
                <c:pt idx="14">
                  <c:v>6105931.0470143268</c:v>
                </c:pt>
                <c:pt idx="15">
                  <c:v>6101593.8124649012</c:v>
                </c:pt>
                <c:pt idx="16">
                  <c:v>6097259.6587893656</c:v>
                </c:pt>
                <c:pt idx="17">
                  <c:v>6092928.5837992793</c:v>
                </c:pt>
                <c:pt idx="18">
                  <c:v>6088357.7117135562</c:v>
                </c:pt>
                <c:pt idx="19">
                  <c:v>6083828.6579366624</c:v>
                </c:pt>
                <c:pt idx="20">
                  <c:v>6079302.9732666919</c:v>
                </c:pt>
                <c:pt idx="21">
                  <c:v>6074780.6551974071</c:v>
                </c:pt>
                <c:pt idx="22">
                  <c:v>6070261.7012244351</c:v>
                </c:pt>
                <c:pt idx="23">
                  <c:v>6065746.1088452665</c:v>
                </c:pt>
                <c:pt idx="24">
                  <c:v>6061233.8755592545</c:v>
                </c:pt>
                <c:pt idx="25">
                  <c:v>6056724.9988676095</c:v>
                </c:pt>
                <c:pt idx="26">
                  <c:v>6052219.4762734044</c:v>
                </c:pt>
                <c:pt idx="27">
                  <c:v>6047717.3052815674</c:v>
                </c:pt>
                <c:pt idx="28">
                  <c:v>6043218.4833988827</c:v>
                </c:pt>
                <c:pt idx="29">
                  <c:v>6038723.0081339888</c:v>
                </c:pt>
                <c:pt idx="30">
                  <c:v>6033928.5252359118</c:v>
                </c:pt>
                <c:pt idx="31">
                  <c:v>6029185.8091619704</c:v>
                </c:pt>
                <c:pt idx="32">
                  <c:v>6024446.8209007904</c:v>
                </c:pt>
                <c:pt idx="33">
                  <c:v>6019711.5575222801</c:v>
                </c:pt>
                <c:pt idx="34">
                  <c:v>6014980.0160986539</c:v>
                </c:pt>
                <c:pt idx="35">
                  <c:v>6010252.1937044254</c:v>
                </c:pt>
                <c:pt idx="36">
                  <c:v>6005528.0874164058</c:v>
                </c:pt>
                <c:pt idx="37">
                  <c:v>6000807.6943137078</c:v>
                </c:pt>
                <c:pt idx="38">
                  <c:v>5996091.0114777368</c:v>
                </c:pt>
                <c:pt idx="39">
                  <c:v>5991378.0359921949</c:v>
                </c:pt>
                <c:pt idx="40">
                  <c:v>5986668.7649430735</c:v>
                </c:pt>
                <c:pt idx="41">
                  <c:v>5981963.1954186568</c:v>
                </c:pt>
                <c:pt idx="42">
                  <c:v>5976900.0891770488</c:v>
                </c:pt>
                <c:pt idx="43">
                  <c:v>5971898.1804688806</c:v>
                </c:pt>
                <c:pt idx="44">
                  <c:v>5966900.4577250686</c:v>
                </c:pt>
                <c:pt idx="45">
                  <c:v>5961906.9174424885</c:v>
                </c:pt>
                <c:pt idx="46">
                  <c:v>5956917.5561209498</c:v>
                </c:pt>
                <c:pt idx="47">
                  <c:v>5951932.3702631919</c:v>
                </c:pt>
                <c:pt idx="48">
                  <c:v>5946951.3563748803</c:v>
                </c:pt>
                <c:pt idx="49">
                  <c:v>5941974.510964605</c:v>
                </c:pt>
                <c:pt idx="50">
                  <c:v>5937001.8305438766</c:v>
                </c:pt>
                <c:pt idx="51">
                  <c:v>5932033.3116271263</c:v>
                </c:pt>
                <c:pt idx="52">
                  <c:v>5927068.9507317031</c:v>
                </c:pt>
                <c:pt idx="53">
                  <c:v>5922108.7443778673</c:v>
                </c:pt>
                <c:pt idx="54">
                  <c:v>5916728.5544453375</c:v>
                </c:pt>
                <c:pt idx="55">
                  <c:v>5911418.5886541838</c:v>
                </c:pt>
                <c:pt idx="56">
                  <c:v>5906113.3882898111</c:v>
                </c:pt>
                <c:pt idx="57">
                  <c:v>5900812.9490754865</c:v>
                </c:pt>
                <c:pt idx="58">
                  <c:v>5895517.2667383207</c:v>
                </c:pt>
                <c:pt idx="59">
                  <c:v>5890226.337009253</c:v>
                </c:pt>
                <c:pt idx="60">
                  <c:v>5884940.1556230588</c:v>
                </c:pt>
                <c:pt idx="61">
                  <c:v>5879658.7183183404</c:v>
                </c:pt>
                <c:pt idx="62">
                  <c:v>5874382.0208375221</c:v>
                </c:pt>
                <c:pt idx="63">
                  <c:v>5869110.0589268515</c:v>
                </c:pt>
                <c:pt idx="64">
                  <c:v>5863842.8283363925</c:v>
                </c:pt>
                <c:pt idx="65">
                  <c:v>5858580.324820024</c:v>
                </c:pt>
                <c:pt idx="66">
                  <c:v>5852823.4916975684</c:v>
                </c:pt>
                <c:pt idx="67">
                  <c:v>5847145.3173242407</c:v>
                </c:pt>
                <c:pt idx="68">
                  <c:v>5841472.6516877236</c:v>
                </c:pt>
                <c:pt idx="69">
                  <c:v>5835805.4894436616</c:v>
                </c:pt>
                <c:pt idx="70">
                  <c:v>5830143.825252885</c:v>
                </c:pt>
                <c:pt idx="71">
                  <c:v>5824487.6537814019</c:v>
                </c:pt>
                <c:pt idx="72">
                  <c:v>5818836.9697003979</c:v>
                </c:pt>
                <c:pt idx="73">
                  <c:v>5813191.7676862255</c:v>
                </c:pt>
                <c:pt idx="74">
                  <c:v>5807552.042420405</c:v>
                </c:pt>
                <c:pt idx="75">
                  <c:v>5801917.7885896154</c:v>
                </c:pt>
                <c:pt idx="76">
                  <c:v>5796289.0008856878</c:v>
                </c:pt>
                <c:pt idx="77">
                  <c:v>5790665.6740056071</c:v>
                </c:pt>
                <c:pt idx="78">
                  <c:v>5784462.799073779</c:v>
                </c:pt>
                <c:pt idx="79">
                  <c:v>5778346.5134553136</c:v>
                </c:pt>
                <c:pt idx="80">
                  <c:v>5772236.6949801371</c:v>
                </c:pt>
                <c:pt idx="81">
                  <c:v>5766133.3368101213</c:v>
                </c:pt>
                <c:pt idx="82">
                  <c:v>5760036.4321143674</c:v>
                </c:pt>
                <c:pt idx="83">
                  <c:v>5753945.9740692033</c:v>
                </c:pt>
                <c:pt idx="84">
                  <c:v>5747861.9558581682</c:v>
                </c:pt>
                <c:pt idx="85">
                  <c:v>5741784.370672009</c:v>
                </c:pt>
                <c:pt idx="86">
                  <c:v>5735713.2117086761</c:v>
                </c:pt>
                <c:pt idx="87">
                  <c:v>5729648.4721733071</c:v>
                </c:pt>
                <c:pt idx="88">
                  <c:v>5723590.1452782284</c:v>
                </c:pt>
                <c:pt idx="89">
                  <c:v>5717538.2242429405</c:v>
                </c:pt>
                <c:pt idx="90">
                  <c:v>5710822.520739764</c:v>
                </c:pt>
                <c:pt idx="91">
                  <c:v>5704201.2735080793</c:v>
                </c:pt>
                <c:pt idx="92">
                  <c:v>5697587.7030891012</c:v>
                </c:pt>
                <c:pt idx="93">
                  <c:v>5690981.8005821751</c:v>
                </c:pt>
                <c:pt idx="94">
                  <c:v>5684383.5570969619</c:v>
                </c:pt>
                <c:pt idx="95">
                  <c:v>5677792.963753432</c:v>
                </c:pt>
                <c:pt idx="96">
                  <c:v>5671210.011681851</c:v>
                </c:pt>
                <c:pt idx="97">
                  <c:v>5664634.6920227678</c:v>
                </c:pt>
                <c:pt idx="98">
                  <c:v>5658066.9959270032</c:v>
                </c:pt>
                <c:pt idx="99">
                  <c:v>5651506.914555639</c:v>
                </c:pt>
                <c:pt idx="100">
                  <c:v>5644954.4390800036</c:v>
                </c:pt>
                <c:pt idx="101">
                  <c:v>5638409.5606816625</c:v>
                </c:pt>
                <c:pt idx="102">
                  <c:v>5631120.4196041888</c:v>
                </c:pt>
                <c:pt idx="103">
                  <c:v>5623934.1762278443</c:v>
                </c:pt>
                <c:pt idx="104">
                  <c:v>5616757.1036896314</c:v>
                </c:pt>
                <c:pt idx="105">
                  <c:v>5609589.1902860394</c:v>
                </c:pt>
                <c:pt idx="106">
                  <c:v>5602430.4243284939</c:v>
                </c:pt>
                <c:pt idx="107">
                  <c:v>5595280.7941433368</c:v>
                </c:pt>
                <c:pt idx="108">
                  <c:v>5588140.2880718075</c:v>
                </c:pt>
                <c:pt idx="109">
                  <c:v>5581008.8944700239</c:v>
                </c:pt>
                <c:pt idx="110">
                  <c:v>5573886.6017089644</c:v>
                </c:pt>
                <c:pt idx="111">
                  <c:v>5566773.398174447</c:v>
                </c:pt>
                <c:pt idx="112">
                  <c:v>5559669.2722671106</c:v>
                </c:pt>
                <c:pt idx="113">
                  <c:v>5552574.2124023987</c:v>
                </c:pt>
                <c:pt idx="114">
                  <c:v>5544626.5866135908</c:v>
                </c:pt>
                <c:pt idx="115">
                  <c:v>5536790.3845113972</c:v>
                </c:pt>
                <c:pt idx="116">
                  <c:v>5528965.2572872732</c:v>
                </c:pt>
                <c:pt idx="117">
                  <c:v>5521151.1892891303</c:v>
                </c:pt>
                <c:pt idx="118">
                  <c:v>5513348.1648870017</c:v>
                </c:pt>
                <c:pt idx="119">
                  <c:v>5505556.1684730109</c:v>
                </c:pt>
                <c:pt idx="120">
                  <c:v>5497775.1844613384</c:v>
                </c:pt>
                <c:pt idx="121">
                  <c:v>5490005.1972881947</c:v>
                </c:pt>
                <c:pt idx="122">
                  <c:v>5482246.1914117821</c:v>
                </c:pt>
                <c:pt idx="123">
                  <c:v>5474498.1513122739</c:v>
                </c:pt>
                <c:pt idx="124">
                  <c:v>5466761.0614917735</c:v>
                </c:pt>
                <c:pt idx="125">
                  <c:v>5459034.9064742867</c:v>
                </c:pt>
                <c:pt idx="126">
                  <c:v>5450345.2237597257</c:v>
                </c:pt>
                <c:pt idx="127">
                  <c:v>5441775.7797990032</c:v>
                </c:pt>
                <c:pt idx="128">
                  <c:v>5433219.8093645955</c:v>
                </c:pt>
                <c:pt idx="129">
                  <c:v>5424677.2912724074</c:v>
                </c:pt>
                <c:pt idx="130">
                  <c:v>5416148.2043716526</c:v>
                </c:pt>
                <c:pt idx="131">
                  <c:v>5407632.5275447974</c:v>
                </c:pt>
                <c:pt idx="132">
                  <c:v>5399130.2397075128</c:v>
                </c:pt>
                <c:pt idx="133">
                  <c:v>5390641.3198086191</c:v>
                </c:pt>
                <c:pt idx="134">
                  <c:v>5382165.7468300341</c:v>
                </c:pt>
                <c:pt idx="135">
                  <c:v>5373703.4997867243</c:v>
                </c:pt>
                <c:pt idx="136">
                  <c:v>5365254.5577266477</c:v>
                </c:pt>
                <c:pt idx="137">
                  <c:v>5356818.8997307057</c:v>
                </c:pt>
                <c:pt idx="138">
                  <c:v>5347323.5590766016</c:v>
                </c:pt>
                <c:pt idx="139">
                  <c:v>5337958.3923141854</c:v>
                </c:pt>
                <c:pt idx="140">
                  <c:v>5328609.6274671424</c:v>
                </c:pt>
                <c:pt idx="141">
                  <c:v>5319277.2358095739</c:v>
                </c:pt>
                <c:pt idx="142">
                  <c:v>5309961.188665892</c:v>
                </c:pt>
                <c:pt idx="143">
                  <c:v>5300661.4574107286</c:v>
                </c:pt>
                <c:pt idx="144">
                  <c:v>5291378.0134688523</c:v>
                </c:pt>
                <c:pt idx="145">
                  <c:v>5282110.8283150746</c:v>
                </c:pt>
                <c:pt idx="146">
                  <c:v>5272859.8734741686</c:v>
                </c:pt>
                <c:pt idx="147">
                  <c:v>5263625.1205207733</c:v>
                </c:pt>
                <c:pt idx="148">
                  <c:v>5254406.5410793163</c:v>
                </c:pt>
                <c:pt idx="149">
                  <c:v>5245204.1068239193</c:v>
                </c:pt>
                <c:pt idx="150">
                  <c:v>5234807.2987864967</c:v>
                </c:pt>
                <c:pt idx="151">
                  <c:v>5224550.8945857547</c:v>
                </c:pt>
                <c:pt idx="152">
                  <c:v>5214314.5854565455</c:v>
                </c:pt>
                <c:pt idx="153">
                  <c:v>5204098.3320271848</c:v>
                </c:pt>
                <c:pt idx="154">
                  <c:v>5193902.0950031299</c:v>
                </c:pt>
                <c:pt idx="155">
                  <c:v>5183725.8351668259</c:v>
                </c:pt>
                <c:pt idx="156">
                  <c:v>5173569.5133775547</c:v>
                </c:pt>
                <c:pt idx="157">
                  <c:v>5163433.0905712862</c:v>
                </c:pt>
                <c:pt idx="158">
                  <c:v>5153316.527760528</c:v>
                </c:pt>
                <c:pt idx="159">
                  <c:v>5143219.7860341752</c:v>
                </c:pt>
                <c:pt idx="160">
                  <c:v>5133142.8265573569</c:v>
                </c:pt>
                <c:pt idx="161">
                  <c:v>5123085.610571295</c:v>
                </c:pt>
                <c:pt idx="162">
                  <c:v>5111718.5765702957</c:v>
                </c:pt>
                <c:pt idx="163">
                  <c:v>5100503.4946160158</c:v>
                </c:pt>
                <c:pt idx="164">
                  <c:v>5089313.018488788</c:v>
                </c:pt>
                <c:pt idx="165">
                  <c:v>5078147.0942035671</c:v>
                </c:pt>
                <c:pt idx="166">
                  <c:v>5067005.6678937497</c:v>
                </c:pt>
                <c:pt idx="167">
                  <c:v>5055888.6858109143</c:v>
                </c:pt>
                <c:pt idx="168">
                  <c:v>5044796.0943245627</c:v>
                </c:pt>
                <c:pt idx="169">
                  <c:v>5033727.8399218628</c:v>
                </c:pt>
                <c:pt idx="170">
                  <c:v>5022683.8692073897</c:v>
                </c:pt>
                <c:pt idx="171">
                  <c:v>5011664.1289028684</c:v>
                </c:pt>
                <c:pt idx="172">
                  <c:v>5000668.5658469135</c:v>
                </c:pt>
                <c:pt idx="173">
                  <c:v>4989697.1269947775</c:v>
                </c:pt>
                <c:pt idx="174">
                  <c:v>4977268.9384425078</c:v>
                </c:pt>
                <c:pt idx="175">
                  <c:v>4965004.9163210737</c:v>
                </c:pt>
                <c:pt idx="176">
                  <c:v>4952771.1128276568</c:v>
                </c:pt>
                <c:pt idx="177">
                  <c:v>4940567.4535033675</c:v>
                </c:pt>
                <c:pt idx="178">
                  <c:v>4928393.864072782</c:v>
                </c:pt>
                <c:pt idx="179">
                  <c:v>4916250.2704434926</c:v>
                </c:pt>
                <c:pt idx="180">
                  <c:v>4904136.598705655</c:v>
                </c:pt>
                <c:pt idx="181">
                  <c:v>4892052.7751315404</c:v>
                </c:pt>
                <c:pt idx="182">
                  <c:v>4879998.7261750838</c:v>
                </c:pt>
                <c:pt idx="183">
                  <c:v>4867974.3784714388</c:v>
                </c:pt>
                <c:pt idx="184">
                  <c:v>4855979.6588365324</c:v>
                </c:pt>
                <c:pt idx="185">
                  <c:v>4844014.4942666143</c:v>
                </c:pt>
                <c:pt idx="186">
                  <c:v>4830497.4231636152</c:v>
                </c:pt>
                <c:pt idx="187">
                  <c:v>4817158.509342473</c:v>
                </c:pt>
                <c:pt idx="188">
                  <c:v>4803856.4295378597</c:v>
                </c:pt>
                <c:pt idx="189">
                  <c:v>4790591.0820364878</c:v>
                </c:pt>
                <c:pt idx="190">
                  <c:v>4777362.3654059414</c:v>
                </c:pt>
                <c:pt idx="191">
                  <c:v>4764170.1784938974</c:v>
                </c:pt>
                <c:pt idx="192">
                  <c:v>4751014.4204273578</c:v>
                </c:pt>
                <c:pt idx="193">
                  <c:v>4737894.9906118708</c:v>
                </c:pt>
                <c:pt idx="194">
                  <c:v>4724811.7887307694</c:v>
                </c:pt>
                <c:pt idx="195">
                  <c:v>4711764.7147443965</c:v>
                </c:pt>
                <c:pt idx="196">
                  <c:v>4698753.6688893484</c:v>
                </c:pt>
                <c:pt idx="197">
                  <c:v>4685778.5516777048</c:v>
                </c:pt>
                <c:pt idx="198">
                  <c:v>4671114.5399197899</c:v>
                </c:pt>
                <c:pt idx="199">
                  <c:v>4656643.848658313</c:v>
                </c:pt>
                <c:pt idx="200">
                  <c:v>4642217.9862923371</c:v>
                </c:pt>
                <c:pt idx="201">
                  <c:v>4627836.813945991</c:v>
                </c:pt>
                <c:pt idx="202">
                  <c:v>4613500.1931736264</c:v>
                </c:pt>
                <c:pt idx="203">
                  <c:v>4599207.9859584877</c:v>
                </c:pt>
                <c:pt idx="204">
                  <c:v>4584960.0547113847</c:v>
                </c:pt>
                <c:pt idx="205">
                  <c:v>4570756.2622693628</c:v>
                </c:pt>
                <c:pt idx="206">
                  <c:v>4556596.4718943881</c:v>
                </c:pt>
                <c:pt idx="207">
                  <c:v>4542480.5472720275</c:v>
                </c:pt>
                <c:pt idx="208">
                  <c:v>4528408.3525101403</c:v>
                </c:pt>
                <c:pt idx="209">
                  <c:v>4514379.7521375641</c:v>
                </c:pt>
                <c:pt idx="210">
                  <c:v>4498520.5074029639</c:v>
                </c:pt>
                <c:pt idx="211">
                  <c:v>4482870.9832074242</c:v>
                </c:pt>
                <c:pt idx="212">
                  <c:v>4467275.9008238418</c:v>
                </c:pt>
                <c:pt idx="213">
                  <c:v>4451735.0708591798</c:v>
                </c:pt>
                <c:pt idx="214">
                  <c:v>4436248.3045792673</c:v>
                </c:pt>
                <c:pt idx="215">
                  <c:v>4420815.4139065044</c:v>
                </c:pt>
                <c:pt idx="216">
                  <c:v>4405436.2114175763</c:v>
                </c:pt>
                <c:pt idx="217">
                  <c:v>4390110.5103411824</c:v>
                </c:pt>
                <c:pt idx="218">
                  <c:v>4374838.1245557638</c:v>
                </c:pt>
                <c:pt idx="219">
                  <c:v>4359618.8685872434</c:v>
                </c:pt>
                <c:pt idx="220">
                  <c:v>4344452.5576067753</c:v>
                </c:pt>
                <c:pt idx="221">
                  <c:v>4329339.0074284989</c:v>
                </c:pt>
                <c:pt idx="222">
                  <c:v>4312279.7157805972</c:v>
                </c:pt>
                <c:pt idx="223">
                  <c:v>4295448.4172886526</c:v>
                </c:pt>
                <c:pt idx="224">
                  <c:v>4278682.8131921543</c:v>
                </c:pt>
                <c:pt idx="225">
                  <c:v>4261982.647078706</c:v>
                </c:pt>
                <c:pt idx="226">
                  <c:v>4245347.6635367153</c:v>
                </c:pt>
                <c:pt idx="227">
                  <c:v>4228777.6081514899</c:v>
                </c:pt>
                <c:pt idx="228">
                  <c:v>4212272.2275013467</c:v>
                </c:pt>
                <c:pt idx="229">
                  <c:v>4195831.2691537337</c:v>
                </c:pt>
                <c:pt idx="230">
                  <c:v>4179454.4816613719</c:v>
                </c:pt>
                <c:pt idx="231">
                  <c:v>4163141.6145584071</c:v>
                </c:pt>
                <c:pt idx="232">
                  <c:v>4146892.4183565816</c:v>
                </c:pt>
                <c:pt idx="233">
                  <c:v>4130706.6445414177</c:v>
                </c:pt>
                <c:pt idx="234">
                  <c:v>4112440.1605148986</c:v>
                </c:pt>
                <c:pt idx="235">
                  <c:v>4094422.0450180182</c:v>
                </c:pt>
                <c:pt idx="236">
                  <c:v>4076482.8735235757</c:v>
                </c:pt>
                <c:pt idx="237">
                  <c:v>4058622.3001488117</c:v>
                </c:pt>
                <c:pt idx="238">
                  <c:v>4040839.9805264054</c:v>
                </c:pt>
                <c:pt idx="239">
                  <c:v>4023135.5717978366</c:v>
                </c:pt>
                <c:pt idx="240">
                  <c:v>4005508.7326067742</c:v>
                </c:pt>
                <c:pt idx="241">
                  <c:v>3987959.1230924958</c:v>
                </c:pt>
                <c:pt idx="242">
                  <c:v>3970486.404883333</c:v>
                </c:pt>
                <c:pt idx="243">
                  <c:v>3953090.2410901501</c:v>
                </c:pt>
                <c:pt idx="244">
                  <c:v>3935770.296299845</c:v>
                </c:pt>
                <c:pt idx="245">
                  <c:v>3918526.236568884</c:v>
                </c:pt>
                <c:pt idx="246">
                  <c:v>3899081.7853642022</c:v>
                </c:pt>
                <c:pt idx="247">
                  <c:v>3879908.2529441658</c:v>
                </c:pt>
                <c:pt idx="248">
                  <c:v>3860829.0053752041</c:v>
                </c:pt>
                <c:pt idx="249">
                  <c:v>3841843.5790164527</c:v>
                </c:pt>
                <c:pt idx="250">
                  <c:v>3822951.5125069781</c:v>
                </c:pt>
                <c:pt idx="251">
                  <c:v>3804152.346754564</c:v>
                </c:pt>
                <c:pt idx="252">
                  <c:v>3785445.6249245568</c:v>
                </c:pt>
                <c:pt idx="253">
                  <c:v>3766830.8924287632</c:v>
                </c:pt>
                <c:pt idx="254">
                  <c:v>3748307.6969144037</c:v>
                </c:pt>
                <c:pt idx="255">
                  <c:v>3729875.5882531209</c:v>
                </c:pt>
                <c:pt idx="256">
                  <c:v>3711534.1185300397</c:v>
                </c:pt>
                <c:pt idx="257">
                  <c:v>3693282.8420328833</c:v>
                </c:pt>
                <c:pt idx="258">
                  <c:v>3672695.8964756285</c:v>
                </c:pt>
                <c:pt idx="259">
                  <c:v>3652404.1794724227</c:v>
                </c:pt>
                <c:pt idx="260">
                  <c:v>3632224.5746044288</c:v>
                </c:pt>
                <c:pt idx="261">
                  <c:v>3612156.4624498975</c:v>
                </c:pt>
                <c:pt idx="262">
                  <c:v>3592199.2270093947</c:v>
                </c:pt>
                <c:pt idx="263">
                  <c:v>3572352.2556868959</c:v>
                </c:pt>
                <c:pt idx="264">
                  <c:v>3552614.9392709839</c:v>
                </c:pt>
                <c:pt idx="265">
                  <c:v>3532986.6719161444</c:v>
                </c:pt>
                <c:pt idx="266">
                  <c:v>3513466.8511241712</c:v>
                </c:pt>
                <c:pt idx="267">
                  <c:v>3494054.8777256743</c:v>
                </c:pt>
                <c:pt idx="268">
                  <c:v>3474750.1558616841</c:v>
                </c:pt>
                <c:pt idx="269">
                  <c:v>3455552.0929653659</c:v>
                </c:pt>
                <c:pt idx="270">
                  <c:v>3433937.6642903425</c:v>
                </c:pt>
                <c:pt idx="271">
                  <c:v>3412644.7415825389</c:v>
                </c:pt>
                <c:pt idx="272">
                  <c:v>3391483.8505543298</c:v>
                </c:pt>
                <c:pt idx="273">
                  <c:v>3370454.1725128265</c:v>
                </c:pt>
                <c:pt idx="274">
                  <c:v>3349554.8938416336</c:v>
                </c:pt>
                <c:pt idx="275">
                  <c:v>3328785.2059693718</c:v>
                </c:pt>
                <c:pt idx="276">
                  <c:v>3308144.3053383953</c:v>
                </c:pt>
                <c:pt idx="277">
                  <c:v>3287631.3933737022</c:v>
                </c:pt>
                <c:pt idx="278">
                  <c:v>3267245.6764520411</c:v>
                </c:pt>
                <c:pt idx="279">
                  <c:v>3246986.3658712022</c:v>
                </c:pt>
                <c:pt idx="280">
                  <c:v>3226852.6778195072</c:v>
                </c:pt>
                <c:pt idx="281">
                  <c:v>3206843.8333454826</c:v>
                </c:pt>
                <c:pt idx="282">
                  <c:v>3184283.2523903176</c:v>
                </c:pt>
                <c:pt idx="283">
                  <c:v>3162071.2511064252</c:v>
                </c:pt>
                <c:pt idx="284">
                  <c:v>3140014.1898708674</c:v>
                </c:pt>
                <c:pt idx="285">
                  <c:v>3118110.987897709</c:v>
                </c:pt>
                <c:pt idx="286">
                  <c:v>3096360.5719400481</c:v>
                </c:pt>
                <c:pt idx="287">
                  <c:v>3074761.8762374292</c:v>
                </c:pt>
                <c:pt idx="288">
                  <c:v>3053313.8424636186</c:v>
                </c:pt>
                <c:pt idx="289">
                  <c:v>3032015.4196747486</c:v>
                </c:pt>
                <c:pt idx="290">
                  <c:v>3010865.564257822</c:v>
                </c:pt>
                <c:pt idx="291">
                  <c:v>2989863.2398795751</c:v>
                </c:pt>
                <c:pt idx="292">
                  <c:v>2969007.4174356973</c:v>
                </c:pt>
                <c:pt idx="293">
                  <c:v>2948297.0750004058</c:v>
                </c:pt>
                <c:pt idx="294">
                  <c:v>2924973.6818132238</c:v>
                </c:pt>
                <c:pt idx="295">
                  <c:v>2902026.3018408986</c:v>
                </c:pt>
                <c:pt idx="296">
                  <c:v>2879258.9516072576</c:v>
                </c:pt>
                <c:pt idx="297">
                  <c:v>2856670.2187198247</c:v>
                </c:pt>
                <c:pt idx="298">
                  <c:v>2834258.7018668074</c:v>
                </c:pt>
                <c:pt idx="299">
                  <c:v>2812023.0107301651</c:v>
                </c:pt>
                <c:pt idx="300">
                  <c:v>2789961.7658993583</c:v>
                </c:pt>
                <c:pt idx="301">
                  <c:v>2768073.598785778</c:v>
                </c:pt>
                <c:pt idx="302">
                  <c:v>2746357.1515378421</c:v>
                </c:pt>
                <c:pt idx="303">
                  <c:v>2724811.0769567592</c:v>
                </c:pt>
                <c:pt idx="304">
                  <c:v>2703434.0384129575</c:v>
                </c:pt>
                <c:pt idx="305">
                  <c:v>2682224.7097631618</c:v>
                </c:pt>
                <c:pt idx="306">
                  <c:v>2658438.9053134737</c:v>
                </c:pt>
                <c:pt idx="307">
                  <c:v>2635055.8564730007</c:v>
                </c:pt>
                <c:pt idx="308">
                  <c:v>2611878.4798305919</c:v>
                </c:pt>
                <c:pt idx="309">
                  <c:v>2588904.9663384478</c:v>
                </c:pt>
                <c:pt idx="310">
                  <c:v>2566133.5228607589</c:v>
                </c:pt>
                <c:pt idx="311">
                  <c:v>2543562.3720337464</c:v>
                </c:pt>
                <c:pt idx="312">
                  <c:v>2521189.7521269363</c:v>
                </c:pt>
                <c:pt idx="313">
                  <c:v>2499013.9169056513</c:v>
                </c:pt>
                <c:pt idx="314">
                  <c:v>2477033.1354947137</c:v>
                </c:pt>
                <c:pt idx="315">
                  <c:v>2455245.6922433469</c:v>
                </c:pt>
                <c:pt idx="316">
                  <c:v>2433649.8865912636</c:v>
                </c:pt>
                <c:pt idx="317">
                  <c:v>2412244.0329359337</c:v>
                </c:pt>
                <c:pt idx="318">
                  <c:v>2388418.867170088</c:v>
                </c:pt>
                <c:pt idx="319">
                  <c:v>2365017.6974741612</c:v>
                </c:pt>
                <c:pt idx="320">
                  <c:v>2341845.8069681893</c:v>
                </c:pt>
                <c:pt idx="321">
                  <c:v>2318900.94922827</c:v>
                </c:pt>
                <c:pt idx="322">
                  <c:v>2296180.8998404373</c:v>
                </c:pt>
                <c:pt idx="323">
                  <c:v>2273683.4561850126</c:v>
                </c:pt>
                <c:pt idx="324">
                  <c:v>2251406.4372230712</c:v>
                </c:pt>
                <c:pt idx="325">
                  <c:v>2229347.683284997</c:v>
                </c:pt>
                <c:pt idx="326">
                  <c:v>2207505.0558611122</c:v>
                </c:pt>
                <c:pt idx="327">
                  <c:v>2185876.4373943568</c:v>
                </c:pt>
                <c:pt idx="328">
                  <c:v>2164459.731075</c:v>
                </c:pt>
                <c:pt idx="329">
                  <c:v>2143252.8606373621</c:v>
                </c:pt>
                <c:pt idx="330">
                  <c:v>2119708.394490703</c:v>
                </c:pt>
                <c:pt idx="331">
                  <c:v>2096603.1534092377</c:v>
                </c:pt>
                <c:pt idx="332">
                  <c:v>2073749.7640290819</c:v>
                </c:pt>
                <c:pt idx="333">
                  <c:v>2051145.4811168392</c:v>
                </c:pt>
                <c:pt idx="334">
                  <c:v>2028787.5893627002</c:v>
                </c:pt>
                <c:pt idx="335">
                  <c:v>2006673.4030542707</c:v>
                </c:pt>
                <c:pt idx="336">
                  <c:v>1984800.2657539521</c:v>
                </c:pt>
                <c:pt idx="337">
                  <c:v>1963165.549979842</c:v>
                </c:pt>
                <c:pt idx="338">
                  <c:v>1941766.656890111</c:v>
                </c:pt>
                <c:pt idx="339">
                  <c:v>1920601.0159708199</c:v>
                </c:pt>
                <c:pt idx="340">
                  <c:v>1899666.0847271406</c:v>
                </c:pt>
                <c:pt idx="341">
                  <c:v>1878959.3483779412</c:v>
                </c:pt>
                <c:pt idx="342">
                  <c:v>1856183.9072872109</c:v>
                </c:pt>
                <c:pt idx="343">
                  <c:v>1833854.8819586891</c:v>
                </c:pt>
                <c:pt idx="344">
                  <c:v>1811794.4643743485</c:v>
                </c:pt>
                <c:pt idx="345">
                  <c:v>1789999.4233085008</c:v>
                </c:pt>
                <c:pt idx="346">
                  <c:v>1768466.5664055934</c:v>
                </c:pt>
                <c:pt idx="347">
                  <c:v>1747192.7397126199</c:v>
                </c:pt>
                <c:pt idx="348">
                  <c:v>1726174.8272171549</c:v>
                </c:pt>
                <c:pt idx="349">
                  <c:v>1705409.7503909476</c:v>
                </c:pt>
                <c:pt idx="350">
                  <c:v>1684894.4677390032</c:v>
                </c:pt>
                <c:pt idx="351">
                  <c:v>1664625.9743540916</c:v>
                </c:pt>
                <c:pt idx="352">
                  <c:v>1644601.3014766122</c:v>
                </c:pt>
                <c:pt idx="353">
                  <c:v>1624817.5160597563</c:v>
                </c:pt>
                <c:pt idx="354">
                  <c:v>1603158.8761101901</c:v>
                </c:pt>
                <c:pt idx="355">
                  <c:v>1581945.8738441009</c:v>
                </c:pt>
                <c:pt idx="356">
                  <c:v>1561013.5620771546</c:v>
                </c:pt>
                <c:pt idx="357">
                  <c:v>1540358.2267119633</c:v>
                </c:pt>
                <c:pt idx="358">
                  <c:v>1519976.2027960853</c:v>
                </c:pt>
                <c:pt idx="359">
                  <c:v>1499863.8738717379</c:v>
                </c:pt>
                <c:pt idx="360">
                  <c:v>1480017.6713341174</c:v>
                </c:pt>
                <c:pt idx="361">
                  <c:v>1460434.0737982078</c:v>
                </c:pt>
                <c:pt idx="362">
                  <c:v>1441109.6064739686</c:v>
                </c:pt>
                <c:pt idx="363">
                  <c:v>1422040.8405497894</c:v>
                </c:pt>
                <c:pt idx="364">
                  <c:v>1403224.3925841039</c:v>
                </c:pt>
                <c:pt idx="365">
                  <c:v>1384656.9239050527</c:v>
                </c:pt>
                <c:pt idx="366">
                  <c:v>1364501.1262581279</c:v>
                </c:pt>
                <c:pt idx="367">
                  <c:v>1344781.2796464267</c:v>
                </c:pt>
                <c:pt idx="368">
                  <c:v>1325346.4253611555</c:v>
                </c:pt>
                <c:pt idx="369">
                  <c:v>1306192.4446772698</c:v>
                </c:pt>
                <c:pt idx="370">
                  <c:v>1287315.2783937689</c:v>
                </c:pt>
                <c:pt idx="371">
                  <c:v>1268710.9259734526</c:v>
                </c:pt>
                <c:pt idx="372">
                  <c:v>1250375.4446951079</c:v>
                </c:pt>
                <c:pt idx="373">
                  <c:v>1232304.9488179497</c:v>
                </c:pt>
                <c:pt idx="374">
                  <c:v>1214495.6087581355</c:v>
                </c:pt>
                <c:pt idx="375">
                  <c:v>1196943.6502771834</c:v>
                </c:pt>
                <c:pt idx="376">
                  <c:v>1179645.3536821164</c:v>
                </c:pt>
                <c:pt idx="377">
                  <c:v>1162597.0530371694</c:v>
                </c:pt>
                <c:pt idx="378">
                  <c:v>1144045.3235171847</c:v>
                </c:pt>
                <c:pt idx="379">
                  <c:v>1125914.5215387368</c:v>
                </c:pt>
                <c:pt idx="380">
                  <c:v>1108071.0560614085</c:v>
                </c:pt>
                <c:pt idx="381">
                  <c:v>1090510.3733834398</c:v>
                </c:pt>
                <c:pt idx="382">
                  <c:v>1073227.9919700243</c:v>
                </c:pt>
                <c:pt idx="383">
                  <c:v>1056219.5013096072</c:v>
                </c:pt>
                <c:pt idx="384">
                  <c:v>1039480.5607883123</c:v>
                </c:pt>
                <c:pt idx="385">
                  <c:v>1023006.8985822049</c:v>
                </c:pt>
                <c:pt idx="386">
                  <c:v>1006794.31056711</c:v>
                </c:pt>
                <c:pt idx="387">
                  <c:v>990838.65924570826</c:v>
                </c:pt>
                <c:pt idx="388">
                  <c:v>975135.87269163597</c:v>
                </c:pt>
                <c:pt idx="389">
                  <c:v>959681.94351031748</c:v>
                </c:pt>
                <c:pt idx="390">
                  <c:v>942987.27399032761</c:v>
                </c:pt>
                <c:pt idx="391">
                  <c:v>926690.74197367486</c:v>
                </c:pt>
                <c:pt idx="392">
                  <c:v>910675.84361539164</c:v>
                </c:pt>
                <c:pt idx="393">
                  <c:v>894937.71177457646</c:v>
                </c:pt>
                <c:pt idx="394">
                  <c:v>879471.5634233593</c:v>
                </c:pt>
                <c:pt idx="395">
                  <c:v>864272.69819327397</c:v>
                </c:pt>
                <c:pt idx="396">
                  <c:v>849336.49694675533</c:v>
                </c:pt>
                <c:pt idx="397">
                  <c:v>834658.42037332058</c:v>
                </c:pt>
                <c:pt idx="398">
                  <c:v>820234.00761001313</c:v>
                </c:pt>
                <c:pt idx="399">
                  <c:v>806058.87488568644</c:v>
                </c:pt>
                <c:pt idx="400">
                  <c:v>792128.71418871765</c:v>
                </c:pt>
                <c:pt idx="401">
                  <c:v>778439.29195774614</c:v>
                </c:pt>
                <c:pt idx="402">
                  <c:v>763665.64434116171</c:v>
                </c:pt>
                <c:pt idx="403">
                  <c:v>749262.62375489774</c:v>
                </c:pt>
                <c:pt idx="404">
                  <c:v>735131.24954102933</c:v>
                </c:pt>
                <c:pt idx="405">
                  <c:v>721266.39834704902</c:v>
                </c:pt>
                <c:pt idx="406">
                  <c:v>707663.04344879987</c:v>
                </c:pt>
                <c:pt idx="407">
                  <c:v>694316.2529280287</c:v>
                </c:pt>
                <c:pt idx="408">
                  <c:v>681221.18788431119</c:v>
                </c:pt>
                <c:pt idx="409">
                  <c:v>668373.10068070039</c:v>
                </c:pt>
                <c:pt idx="410">
                  <c:v>655767.33322246373</c:v>
                </c:pt>
                <c:pt idx="411">
                  <c:v>643399.31526828289</c:v>
                </c:pt>
                <c:pt idx="412">
                  <c:v>631264.56277330592</c:v>
                </c:pt>
                <c:pt idx="413">
                  <c:v>619358.67626344878</c:v>
                </c:pt>
                <c:pt idx="414">
                  <c:v>606597.38951804268</c:v>
                </c:pt>
                <c:pt idx="415">
                  <c:v>594173.37260646513</c:v>
                </c:pt>
                <c:pt idx="416">
                  <c:v>582003.81804320356</c:v>
                </c:pt>
                <c:pt idx="417">
                  <c:v>570083.51406082639</c:v>
                </c:pt>
                <c:pt idx="418">
                  <c:v>558407.35563665198</c:v>
                </c:pt>
                <c:pt idx="419">
                  <c:v>546970.34230645746</c:v>
                </c:pt>
                <c:pt idx="420">
                  <c:v>535767.57602296572</c:v>
                </c:pt>
                <c:pt idx="421">
                  <c:v>524794.25905819447</c:v>
                </c:pt>
                <c:pt idx="422">
                  <c:v>514045.69194876752</c:v>
                </c:pt>
                <c:pt idx="423">
                  <c:v>503517.27148330957</c:v>
                </c:pt>
                <c:pt idx="424">
                  <c:v>493204.48873106204</c:v>
                </c:pt>
                <c:pt idx="425">
                  <c:v>483102.92711087567</c:v>
                </c:pt>
                <c:pt idx="426">
                  <c:v>472259.21993612673</c:v>
                </c:pt>
                <c:pt idx="427">
                  <c:v>461717.81307024701</c:v>
                </c:pt>
                <c:pt idx="428">
                  <c:v>451411.70337596512</c:v>
                </c:pt>
                <c:pt idx="429">
                  <c:v>441335.63873089693</c:v>
                </c:pt>
                <c:pt idx="430">
                  <c:v>431484.48424649209</c:v>
                </c:pt>
                <c:pt idx="431">
                  <c:v>421853.21965123067</c:v>
                </c:pt>
                <c:pt idx="432">
                  <c:v>412436.93673223036</c:v>
                </c:pt>
                <c:pt idx="433">
                  <c:v>403230.83683395933</c:v>
                </c:pt>
                <c:pt idx="434">
                  <c:v>394230.22841278149</c:v>
                </c:pt>
                <c:pt idx="435">
                  <c:v>385430.52464608761</c:v>
                </c:pt>
                <c:pt idx="436">
                  <c:v>376827.24109479255</c:v>
                </c:pt>
                <c:pt idx="437">
                  <c:v>368415.99341800937</c:v>
                </c:pt>
                <c:pt idx="438">
                  <c:v>359473.33342174796</c:v>
                </c:pt>
                <c:pt idx="439">
                  <c:v>350793.73512523598</c:v>
                </c:pt>
                <c:pt idx="440">
                  <c:v>342323.70849812077</c:v>
                </c:pt>
                <c:pt idx="441">
                  <c:v>334058.19336559775</c:v>
                </c:pt>
                <c:pt idx="442">
                  <c:v>325992.25173239707</c:v>
                </c:pt>
                <c:pt idx="443">
                  <c:v>318121.06483271968</c:v>
                </c:pt>
                <c:pt idx="444">
                  <c:v>310439.93025140389</c:v>
                </c:pt>
                <c:pt idx="445">
                  <c:v>302944.25911460194</c:v>
                </c:pt>
                <c:pt idx="446">
                  <c:v>295629.57334828883</c:v>
                </c:pt>
                <c:pt idx="447">
                  <c:v>288491.5030029653</c:v>
                </c:pt>
                <c:pt idx="448">
                  <c:v>281525.78364295664</c:v>
                </c:pt>
                <c:pt idx="449">
                  <c:v>274728.25379874767</c:v>
                </c:pt>
                <c:pt idx="450">
                  <c:v>267535.70690700004</c:v>
                </c:pt>
                <c:pt idx="451">
                  <c:v>260566.35664775778</c:v>
                </c:pt>
                <c:pt idx="452">
                  <c:v>253778.55913748327</c:v>
                </c:pt>
                <c:pt idx="453">
                  <c:v>247167.58489646442</c:v>
                </c:pt>
                <c:pt idx="454">
                  <c:v>240728.82764873272</c:v>
                </c:pt>
                <c:pt idx="455">
                  <c:v>234457.80111258524</c:v>
                </c:pt>
                <c:pt idx="456">
                  <c:v>228350.13587471331</c:v>
                </c:pt>
                <c:pt idx="457">
                  <c:v>222401.57634576168</c:v>
                </c:pt>
                <c:pt idx="458">
                  <c:v>216607.97779519504</c:v>
                </c:pt>
                <c:pt idx="459">
                  <c:v>210965.30346340704</c:v>
                </c:pt>
                <c:pt idx="460">
                  <c:v>205469.62174905959</c:v>
                </c:pt>
                <c:pt idx="461">
                  <c:v>200117.10346969211</c:v>
                </c:pt>
                <c:pt idx="462">
                  <c:v>194462.01918899987</c:v>
                </c:pt>
                <c:pt idx="463">
                  <c:v>188992.1421486928</c:v>
                </c:pt>
                <c:pt idx="464">
                  <c:v>183676.12319831434</c:v>
                </c:pt>
                <c:pt idx="465">
                  <c:v>178509.63457845378</c:v>
                </c:pt>
                <c:pt idx="466">
                  <c:v>173488.47026201579</c:v>
                </c:pt>
                <c:pt idx="467">
                  <c:v>168608.5425301028</c:v>
                </c:pt>
                <c:pt idx="468">
                  <c:v>163865.87864421215</c:v>
                </c:pt>
                <c:pt idx="469">
                  <c:v>159256.61761203822</c:v>
                </c:pt>
                <c:pt idx="470">
                  <c:v>154777.00704424706</c:v>
                </c:pt>
                <c:pt idx="471">
                  <c:v>150423.40009966452</c:v>
                </c:pt>
                <c:pt idx="472">
                  <c:v>146192.25251639073</c:v>
                </c:pt>
                <c:pt idx="473">
                  <c:v>142080.11972642425</c:v>
                </c:pt>
                <c:pt idx="474">
                  <c:v>137772.03214205115</c:v>
                </c:pt>
                <c:pt idx="475">
                  <c:v>133612.62681891909</c:v>
                </c:pt>
                <c:pt idx="476">
                  <c:v>129578.79598556635</c:v>
                </c:pt>
                <c:pt idx="477">
                  <c:v>125666.74848646509</c:v>
                </c:pt>
                <c:pt idx="478">
                  <c:v>121872.80762293506</c:v>
                </c:pt>
                <c:pt idx="479">
                  <c:v>118193.40769763509</c:v>
                </c:pt>
                <c:pt idx="480">
                  <c:v>114625.09066337826</c:v>
                </c:pt>
                <c:pt idx="481">
                  <c:v>111164.50287312071</c:v>
                </c:pt>
                <c:pt idx="482">
                  <c:v>107808.39192807021</c:v>
                </c:pt>
                <c:pt idx="483">
                  <c:v>104553.60362095154</c:v>
                </c:pt>
                <c:pt idx="484">
                  <c:v>101397.07897155655</c:v>
                </c:pt>
                <c:pt idx="485">
                  <c:v>98335.851351792007</c:v>
                </c:pt>
                <c:pt idx="486">
                  <c:v>95133.080097815371</c:v>
                </c:pt>
                <c:pt idx="487">
                  <c:v>92046.85885021479</c:v>
                </c:pt>
                <c:pt idx="488">
                  <c:v>89060.757997952489</c:v>
                </c:pt>
                <c:pt idx="489">
                  <c:v>86171.529525815524</c:v>
                </c:pt>
                <c:pt idx="490">
                  <c:v>83376.030787759635</c:v>
                </c:pt>
                <c:pt idx="491">
                  <c:v>80671.221088618055</c:v>
                </c:pt>
                <c:pt idx="492">
                  <c:v>78054.158376703461</c:v>
                </c:pt>
                <c:pt idx="493">
                  <c:v>75521.996043705527</c:v>
                </c:pt>
                <c:pt idx="494">
                  <c:v>73071.979828403331</c:v>
                </c:pt>
                <c:pt idx="495">
                  <c:v>70701.444820824632</c:v>
                </c:pt>
                <c:pt idx="496">
                  <c:v>68407.812563593645</c:v>
                </c:pt>
                <c:pt idx="497">
                  <c:v>66188.58824731411</c:v>
                </c:pt>
                <c:pt idx="498">
                  <c:v>63886.818398872936</c:v>
                </c:pt>
                <c:pt idx="499">
                  <c:v>61673.17102581753</c:v>
                </c:pt>
                <c:pt idx="500">
                  <c:v>59536.225464106697</c:v>
                </c:pt>
                <c:pt idx="501">
                  <c:v>57473.324033056888</c:v>
                </c:pt>
                <c:pt idx="502">
                  <c:v>55481.901139335467</c:v>
                </c:pt>
                <c:pt idx="503">
                  <c:v>53559.480086178497</c:v>
                </c:pt>
                <c:pt idx="504">
                  <c:v>51703.669993167605</c:v>
                </c:pt>
                <c:pt idx="505">
                  <c:v>49912.162822735118</c:v>
                </c:pt>
                <c:pt idx="506">
                  <c:v>48182.730509699308</c:v>
                </c:pt>
                <c:pt idx="507">
                  <c:v>46513.222190259912</c:v>
                </c:pt>
                <c:pt idx="508">
                  <c:v>44901.561527007543</c:v>
                </c:pt>
                <c:pt idx="509">
                  <c:v>43345.74412662031</c:v>
                </c:pt>
                <c:pt idx="510">
                  <c:v>41733.856709720538</c:v>
                </c:pt>
                <c:pt idx="511">
                  <c:v>40186.947408048174</c:v>
                </c:pt>
                <c:pt idx="512">
                  <c:v>38697.375926943037</c:v>
                </c:pt>
                <c:pt idx="513">
                  <c:v>37263.016979768196</c:v>
                </c:pt>
                <c:pt idx="514">
                  <c:v>35881.824055871642</c:v>
                </c:pt>
                <c:pt idx="515">
                  <c:v>34551.826500671559</c:v>
                </c:pt>
                <c:pt idx="516">
                  <c:v>33271.126703971262</c:v>
                </c:pt>
                <c:pt idx="517">
                  <c:v>32037.897392492236</c:v>
                </c:pt>
                <c:pt idx="518">
                  <c:v>30850.379022762278</c:v>
                </c:pt>
                <c:pt idx="519">
                  <c:v>29706.877270638957</c:v>
                </c:pt>
                <c:pt idx="520">
                  <c:v>28605.760613886567</c:v>
                </c:pt>
                <c:pt idx="521">
                  <c:v>27545.458004357373</c:v>
                </c:pt>
                <c:pt idx="522">
                  <c:v>26456.638246952778</c:v>
                </c:pt>
                <c:pt idx="523">
                  <c:v>25413.905835397582</c:v>
                </c:pt>
                <c:pt idx="524">
                  <c:v>24412.270515315558</c:v>
                </c:pt>
                <c:pt idx="525">
                  <c:v>23450.112531811938</c:v>
                </c:pt>
                <c:pt idx="526">
                  <c:v>22525.87596920356</c:v>
                </c:pt>
                <c:pt idx="527">
                  <c:v>21638.066234931437</c:v>
                </c:pt>
                <c:pt idx="528">
                  <c:v>20785.247642639581</c:v>
                </c:pt>
                <c:pt idx="529">
                  <c:v>19966.04109051167</c:v>
                </c:pt>
                <c:pt idx="530">
                  <c:v>19179.121831111155</c:v>
                </c:pt>
                <c:pt idx="531">
                  <c:v>18423.217329118394</c:v>
                </c:pt>
                <c:pt idx="532">
                  <c:v>17697.105203500552</c:v>
                </c:pt>
                <c:pt idx="533">
                  <c:v>16999.611250786525</c:v>
                </c:pt>
                <c:pt idx="534">
                  <c:v>16286.824848551762</c:v>
                </c:pt>
                <c:pt idx="535">
                  <c:v>15605.683716851338</c:v>
                </c:pt>
                <c:pt idx="536">
                  <c:v>14953.028999513952</c:v>
                </c:pt>
                <c:pt idx="537">
                  <c:v>14327.669349011914</c:v>
                </c:pt>
                <c:pt idx="538">
                  <c:v>13728.463241881505</c:v>
                </c:pt>
                <c:pt idx="539">
                  <c:v>13154.31689500074</c:v>
                </c:pt>
                <c:pt idx="540">
                  <c:v>12604.182269011711</c:v>
                </c:pt>
                <c:pt idx="541">
                  <c:v>12077.055155243033</c:v>
                </c:pt>
                <c:pt idx="542">
                  <c:v>11571.973342640242</c:v>
                </c:pt>
                <c:pt idx="543">
                  <c:v>11088.014861358113</c:v>
                </c:pt>
                <c:pt idx="544">
                  <c:v>10624.296299808766</c:v>
                </c:pt>
                <c:pt idx="545">
                  <c:v>10179.971192093501</c:v>
                </c:pt>
                <c:pt idx="546">
                  <c:v>9727.819345927026</c:v>
                </c:pt>
                <c:pt idx="547">
                  <c:v>9296.6554286688533</c:v>
                </c:pt>
                <c:pt idx="548">
                  <c:v>8884.6018913359894</c:v>
                </c:pt>
                <c:pt idx="549">
                  <c:v>8490.8117089194457</c:v>
                </c:pt>
                <c:pt idx="550">
                  <c:v>8114.4753989064457</c:v>
                </c:pt>
                <c:pt idx="551">
                  <c:v>7754.8193572929231</c:v>
                </c:pt>
                <c:pt idx="552">
                  <c:v>7411.1042683485693</c:v>
                </c:pt>
                <c:pt idx="553">
                  <c:v>7082.6235848655015</c:v>
                </c:pt>
                <c:pt idx="554">
                  <c:v>6768.7020757665159</c:v>
                </c:pt>
                <c:pt idx="555">
                  <c:v>6468.6944380873747</c:v>
                </c:pt>
                <c:pt idx="556">
                  <c:v>6181.9839704798878</c:v>
                </c:pt>
                <c:pt idx="557">
                  <c:v>5907.9813055090035</c:v>
                </c:pt>
                <c:pt idx="558">
                  <c:v>5635.3545935908141</c:v>
                </c:pt>
                <c:pt idx="559">
                  <c:v>5375.7562630871907</c:v>
                </c:pt>
                <c:pt idx="560">
                  <c:v>5128.1165932287922</c:v>
                </c:pt>
                <c:pt idx="561">
                  <c:v>4891.8846961722729</c:v>
                </c:pt>
                <c:pt idx="562">
                  <c:v>4666.5350612820648</c:v>
                </c:pt>
                <c:pt idx="563">
                  <c:v>4451.5663861035355</c:v>
                </c:pt>
                <c:pt idx="564">
                  <c:v>4246.5004611885652</c:v>
                </c:pt>
                <c:pt idx="565">
                  <c:v>4050.8811062927466</c:v>
                </c:pt>
                <c:pt idx="566">
                  <c:v>3864.2731555777591</c:v>
                </c:pt>
                <c:pt idx="567">
                  <c:v>3686.2614895614151</c:v>
                </c:pt>
                <c:pt idx="568">
                  <c:v>3516.4501116619126</c:v>
                </c:pt>
                <c:pt idx="569">
                  <c:v>3354.4612672820167</c:v>
                </c:pt>
                <c:pt idx="570">
                  <c:v>3192.9586710120952</c:v>
                </c:pt>
                <c:pt idx="571">
                  <c:v>3039.4270584270716</c:v>
                </c:pt>
                <c:pt idx="572">
                  <c:v>2893.2779266354764</c:v>
                </c:pt>
                <c:pt idx="573">
                  <c:v>2754.1562932219772</c:v>
                </c:pt>
                <c:pt idx="574">
                  <c:v>2621.7242448999964</c:v>
                </c:pt>
                <c:pt idx="575">
                  <c:v>2495.6601167523054</c:v>
                </c:pt>
                <c:pt idx="576">
                  <c:v>2375.6577109373702</c:v>
                </c:pt>
                <c:pt idx="577">
                  <c:v>2261.4255529637603</c:v>
                </c:pt>
                <c:pt idx="578">
                  <c:v>2152.686183726184</c:v>
                </c:pt>
                <c:pt idx="579">
                  <c:v>2049.1754855835679</c:v>
                </c:pt>
                <c:pt idx="580">
                  <c:v>1950.6420408422935</c:v>
                </c:pt>
                <c:pt idx="581">
                  <c:v>1856.8465210864022</c:v>
                </c:pt>
                <c:pt idx="582">
                  <c:v>1764.8045081864782</c:v>
                </c:pt>
                <c:pt idx="583">
                  <c:v>1677.4018460757122</c:v>
                </c:pt>
                <c:pt idx="584">
                  <c:v>1594.3278364069658</c:v>
                </c:pt>
                <c:pt idx="585">
                  <c:v>1515.3681009048951</c:v>
                </c:pt>
                <c:pt idx="586">
                  <c:v>1440.3188784655626</c:v>
                </c:pt>
                <c:pt idx="587">
                  <c:v>1368.9864993367005</c:v>
                </c:pt>
                <c:pt idx="588">
                  <c:v>1301.1868853394071</c:v>
                </c:pt>
                <c:pt idx="589">
                  <c:v>1236.7450748415708</c:v>
                </c:pt>
                <c:pt idx="590">
                  <c:v>1175.4947712571752</c:v>
                </c:pt>
                <c:pt idx="591">
                  <c:v>1117.2779139063628</c:v>
                </c:pt>
                <c:pt idx="592">
                  <c:v>1061.9442701288272</c:v>
                </c:pt>
                <c:pt idx="593">
                  <c:v>1009.3510475979572</c:v>
                </c:pt>
                <c:pt idx="594">
                  <c:v>957.88025695664101</c:v>
                </c:pt>
                <c:pt idx="595">
                  <c:v>909.05402518842857</c:v>
                </c:pt>
                <c:pt idx="596">
                  <c:v>862.71662319968959</c:v>
                </c:pt>
                <c:pt idx="597">
                  <c:v>818.74118734670458</c:v>
                </c:pt>
                <c:pt idx="598">
                  <c:v>777.00732063294356</c:v>
                </c:pt>
                <c:pt idx="599">
                  <c:v>737.40076308329878</c:v>
                </c:pt>
                <c:pt idx="600">
                  <c:v>699.81307892040093</c:v>
                </c:pt>
                <c:pt idx="601">
                  <c:v>664.14135968656296</c:v>
                </c:pt>
                <c:pt idx="602">
                  <c:v>630.28794249855264</c:v>
                </c:pt>
                <c:pt idx="603">
                  <c:v>598.16014266382126</c:v>
                </c:pt>
                <c:pt idx="604">
                  <c:v>567.66999992614433</c:v>
                </c:pt>
                <c:pt idx="605">
                  <c:v>538.73403764593456</c:v>
                </c:pt>
                <c:pt idx="606">
                  <c:v>510.56890011717928</c:v>
                </c:pt>
                <c:pt idx="607">
                  <c:v>483.87624235873892</c:v>
                </c:pt>
                <c:pt idx="608">
                  <c:v>458.57908279465727</c:v>
                </c:pt>
                <c:pt idx="609">
                  <c:v>434.60446446320788</c:v>
                </c:pt>
                <c:pt idx="610">
                  <c:v>411.88324460915055</c:v>
                </c:pt>
                <c:pt idx="611">
                  <c:v>390.34989527615215</c:v>
                </c:pt>
                <c:pt idx="612">
                  <c:v>369.94231432428057</c:v>
                </c:pt>
                <c:pt idx="613">
                  <c:v>350.60164632754777</c:v>
                </c:pt>
                <c:pt idx="614">
                  <c:v>332.27211283496894</c:v>
                </c:pt>
                <c:pt idx="615">
                  <c:v>314.90085150561237</c:v>
                </c:pt>
                <c:pt idx="616">
                  <c:v>298.43776365370513</c:v>
                </c:pt>
                <c:pt idx="617">
                  <c:v>282.83536976411574</c:v>
                </c:pt>
                <c:pt idx="618">
                  <c:v>268.04867256151925</c:v>
                </c:pt>
                <c:pt idx="619">
                  <c:v>254.03502723833807</c:v>
                </c:pt>
                <c:pt idx="620">
                  <c:v>240.75401846719521</c:v>
                </c:pt>
                <c:pt idx="621">
                  <c:v>228.16734384318426</c:v>
                </c:pt>
                <c:pt idx="622">
                  <c:v>216.23870341980418</c:v>
                </c:pt>
                <c:pt idx="623">
                  <c:v>204.93369501997995</c:v>
                </c:pt>
                <c:pt idx="624">
                  <c:v>194.21971502024741</c:v>
                </c:pt>
                <c:pt idx="625">
                  <c:v>184.06586432196266</c:v>
                </c:pt>
                <c:pt idx="626">
                  <c:v>174.44285923835878</c:v>
                </c:pt>
                <c:pt idx="627">
                  <c:v>165.32294704044656</c:v>
                </c:pt>
                <c:pt idx="628">
                  <c:v>156.67982591819526</c:v>
                </c:pt>
                <c:pt idx="629">
                  <c:v>148.48856912616083</c:v>
                </c:pt>
                <c:pt idx="630">
                  <c:v>140.72555309479765</c:v>
                </c:pt>
                <c:pt idx="631">
                  <c:v>133.36838930012752</c:v>
                </c:pt>
                <c:pt idx="632">
                  <c:v>126.39585969527751</c:v>
                </c:pt>
                <c:pt idx="633">
                  <c:v>119.78785551767176</c:v>
                </c:pt>
                <c:pt idx="634">
                  <c:v>113.52531929539721</c:v>
                </c:pt>
                <c:pt idx="635">
                  <c:v>107.59018988548949</c:v>
                </c:pt>
                <c:pt idx="636">
                  <c:v>101.96535038562989</c:v>
                </c:pt>
                <c:pt idx="637">
                  <c:v>96.634578769030412</c:v>
                </c:pt>
                <c:pt idx="638">
                  <c:v>91.582501100138359</c:v>
                </c:pt>
                <c:pt idx="639">
                  <c:v>86.794547196234447</c:v>
                </c:pt>
                <c:pt idx="640">
                  <c:v>82.256908607052523</c:v>
                </c:pt>
                <c:pt idx="641">
                  <c:v>77.956498791234438</c:v>
                </c:pt>
                <c:pt idx="642">
                  <c:v>73.880915374768776</c:v>
                </c:pt>
                <c:pt idx="643">
                  <c:v>70.018404382566956</c:v>
                </c:pt>
                <c:pt idx="644">
                  <c:v>66.357826340020694</c:v>
                </c:pt>
                <c:pt idx="645">
                  <c:v>62.888624146777687</c:v>
                </c:pt>
                <c:pt idx="646">
                  <c:v>59.600792630083539</c:v>
                </c:pt>
                <c:pt idx="647">
                  <c:v>56.48484968988199</c:v>
                </c:pt>
                <c:pt idx="648">
                  <c:v>53.531808952455705</c:v>
                </c:pt>
                <c:pt idx="649">
                  <c:v>50.73315385374098</c:v>
                </c:pt>
                <c:pt idx="650">
                  <c:v>48.080813077572657</c:v>
                </c:pt>
                <c:pt idx="651">
                  <c:v>45.567137278023097</c:v>
                </c:pt>
                <c:pt idx="652">
                  <c:v>43.184877018702586</c:v>
                </c:pt>
                <c:pt idx="653">
                  <c:v>40.927161865398098</c:v>
                </c:pt>
                <c:pt idx="654">
                  <c:v>38.787480571753619</c:v>
                </c:pt>
                <c:pt idx="655">
                  <c:v>36.759662300847666</c:v>
                </c:pt>
                <c:pt idx="656">
                  <c:v>34.837858828510882</c:v>
                </c:pt>
                <c:pt idx="657">
                  <c:v>33.016527677058299</c:v>
                </c:pt>
                <c:pt idx="658">
                  <c:v>31.290416130793876</c:v>
                </c:pt>
                <c:pt idx="659">
                  <c:v>29.654546087188066</c:v>
                </c:pt>
                <c:pt idx="660">
                  <c:v>28.10419970003926</c:v>
                </c:pt>
                <c:pt idx="661">
                  <c:v>26.63490577321403</c:v>
                </c:pt>
                <c:pt idx="662">
                  <c:v>25.242426865725655</c:v>
                </c:pt>
                <c:pt idx="663">
                  <c:v>23.922747070962135</c:v>
                </c:pt>
                <c:pt idx="664">
                  <c:v>22.672060434818864</c:v>
                </c:pt>
                <c:pt idx="665">
                  <c:v>21.486759979334007</c:v>
                </c:pt>
                <c:pt idx="666">
                  <c:v>16.739857866891491</c:v>
                </c:pt>
                <c:pt idx="667">
                  <c:v>13.041651774080767</c:v>
                </c:pt>
                <c:pt idx="668">
                  <c:v>10.160461477560197</c:v>
                </c:pt>
                <c:pt idx="669">
                  <c:v>7.9157900567592163</c:v>
                </c:pt>
                <c:pt idx="670">
                  <c:v>6.1670163664391344</c:v>
                </c:pt>
                <c:pt idx="671">
                  <c:v>4.804585593001284</c:v>
                </c:pt>
                <c:pt idx="672">
                  <c:v>3.7431460124054019</c:v>
                </c:pt>
                <c:pt idx="673">
                  <c:v>2.9162019905725338</c:v>
                </c:pt>
                <c:pt idx="674">
                  <c:v>2.2719482546592564</c:v>
                </c:pt>
                <c:pt idx="675">
                  <c:v>1.7700244662530533</c:v>
                </c:pt>
                <c:pt idx="676">
                  <c:v>1.3789867813711663</c:v>
                </c:pt>
                <c:pt idx="677">
                  <c:v>1.0743379989667012</c:v>
                </c:pt>
                <c:pt idx="678">
                  <c:v>0.83699289334457527</c:v>
                </c:pt>
                <c:pt idx="679">
                  <c:v>0.65208258870403879</c:v>
                </c:pt>
                <c:pt idx="680">
                  <c:v>0.50802307387801027</c:v>
                </c:pt>
                <c:pt idx="681">
                  <c:v>0.39578950283796116</c:v>
                </c:pt>
                <c:pt idx="682">
                  <c:v>0.30835081832195699</c:v>
                </c:pt>
                <c:pt idx="683">
                  <c:v>0.24022927965006438</c:v>
                </c:pt>
                <c:pt idx="684">
                  <c:v>0.18715730062027022</c:v>
                </c:pt>
                <c:pt idx="685">
                  <c:v>0.14581009952862678</c:v>
                </c:pt>
                <c:pt idx="686">
                  <c:v>0.11359741273296291</c:v>
                </c:pt>
                <c:pt idx="687">
                  <c:v>8.8501223312652741E-2</c:v>
                </c:pt>
                <c:pt idx="688">
                  <c:v>6.8949339068558366E-2</c:v>
                </c:pt>
                <c:pt idx="689">
                  <c:v>5.371689994833511E-2</c:v>
                </c:pt>
                <c:pt idx="690">
                  <c:v>4.1849644667228798E-2</c:v>
                </c:pt>
                <c:pt idx="691">
                  <c:v>3.2604129435201974E-2</c:v>
                </c:pt>
                <c:pt idx="692">
                  <c:v>2.5401153693900533E-2</c:v>
                </c:pt>
                <c:pt idx="693">
                  <c:v>1.9789475141898074E-2</c:v>
                </c:pt>
                <c:pt idx="694">
                  <c:v>1.5417540916097861E-2</c:v>
                </c:pt>
                <c:pt idx="695">
                  <c:v>1.201146398250323E-2</c:v>
                </c:pt>
                <c:pt idx="696">
                  <c:v>9.3578650310135215E-3</c:v>
                </c:pt>
                <c:pt idx="697">
                  <c:v>7.2905049764313461E-3</c:v>
                </c:pt>
                <c:pt idx="698">
                  <c:v>5.6798706366481501E-3</c:v>
                </c:pt>
                <c:pt idx="699">
                  <c:v>4.4250611656326414E-3</c:v>
                </c:pt>
                <c:pt idx="700">
                  <c:v>3.4474669534279214E-3</c:v>
                </c:pt>
                <c:pt idx="701">
                  <c:v>2.6858449974167574E-3</c:v>
                </c:pt>
                <c:pt idx="702">
                  <c:v>2.0924822333614418E-3</c:v>
                </c:pt>
                <c:pt idx="703">
                  <c:v>1.6302064717600997E-3</c:v>
                </c:pt>
                <c:pt idx="704">
                  <c:v>1.2700576846950277E-3</c:v>
                </c:pt>
                <c:pt idx="705">
                  <c:v>9.8947375709490461E-4</c:v>
                </c:pt>
                <c:pt idx="706">
                  <c:v>7.7087704580489373E-4</c:v>
                </c:pt>
                <c:pt idx="707">
                  <c:v>6.0057319912516197E-4</c:v>
                </c:pt>
                <c:pt idx="708">
                  <c:v>4.6789325155067633E-4</c:v>
                </c:pt>
                <c:pt idx="709">
                  <c:v>3.6452524882156755E-4</c:v>
                </c:pt>
                <c:pt idx="710">
                  <c:v>2.8399353183240772E-4</c:v>
                </c:pt>
                <c:pt idx="711">
                  <c:v>2.2125305828163221E-4</c:v>
                </c:pt>
                <c:pt idx="712">
                  <c:v>1.723733476713962E-4</c:v>
                </c:pt>
                <c:pt idx="713">
                  <c:v>1.3429224987083799E-4</c:v>
                </c:pt>
                <c:pt idx="714">
                  <c:v>1.0462411166807216E-4</c:v>
                </c:pt>
                <c:pt idx="715">
                  <c:v>8.1510323588005048E-5</c:v>
                </c:pt>
                <c:pt idx="716">
                  <c:v>6.3502884234751435E-5</c:v>
                </c:pt>
                <c:pt idx="717">
                  <c:v>4.9473687854745268E-5</c:v>
                </c:pt>
                <c:pt idx="718">
                  <c:v>3.854385229024472E-5</c:v>
                </c:pt>
                <c:pt idx="719">
                  <c:v>3.0028659956258124E-5</c:v>
                </c:pt>
                <c:pt idx="720">
                  <c:v>2.3394662577533841E-5</c:v>
                </c:pt>
                <c:pt idx="721">
                  <c:v>1.8226262441078399E-5</c:v>
                </c:pt>
                <c:pt idx="722">
                  <c:v>1.4199676591620399E-5</c:v>
                </c:pt>
                <c:pt idx="723">
                  <c:v>1.1062652914081621E-5</c:v>
                </c:pt>
                <c:pt idx="724">
                  <c:v>8.6186673835698195E-6</c:v>
                </c:pt>
                <c:pt idx="725">
                  <c:v>6.7146124935419058E-6</c:v>
                </c:pt>
                <c:pt idx="726">
                  <c:v>5.2312055834036133E-6</c:v>
                </c:pt>
                <c:pt idx="727">
                  <c:v>4.0755161794002566E-6</c:v>
                </c:pt>
                <c:pt idx="728">
                  <c:v>3.175144211737575E-6</c:v>
                </c:pt>
                <c:pt idx="729">
                  <c:v>2.4736843927372658E-6</c:v>
                </c:pt>
                <c:pt idx="730">
                  <c:v>1.9271926145122381E-6</c:v>
                </c:pt>
                <c:pt idx="731">
                  <c:v>1.5014329978129078E-6</c:v>
                </c:pt>
                <c:pt idx="732">
                  <c:v>1.1697331288766932E-6</c:v>
                </c:pt>
                <c:pt idx="733">
                  <c:v>9.1131312205392087E-7</c:v>
                </c:pt>
                <c:pt idx="734">
                  <c:v>7.0998382958102085E-7</c:v>
                </c:pt>
                <c:pt idx="735">
                  <c:v>5.5313264570408173E-7</c:v>
                </c:pt>
                <c:pt idx="736">
                  <c:v>4.3093336917849149E-7</c:v>
                </c:pt>
                <c:pt idx="737">
                  <c:v>3.3573062467709568E-7</c:v>
                </c:pt>
                <c:pt idx="738">
                  <c:v>2.6156027917018102E-7</c:v>
                </c:pt>
                <c:pt idx="739">
                  <c:v>2.0377580897001311E-7</c:v>
                </c:pt>
                <c:pt idx="740">
                  <c:v>1.5875721058687894E-7</c:v>
                </c:pt>
                <c:pt idx="741">
                  <c:v>1.2368421963686344E-7</c:v>
                </c:pt>
                <c:pt idx="742">
                  <c:v>9.635963072561201E-8</c:v>
                </c:pt>
                <c:pt idx="743">
                  <c:v>7.5071649890645465E-8</c:v>
                </c:pt>
                <c:pt idx="744">
                  <c:v>5.8486656443834732E-8</c:v>
                </c:pt>
                <c:pt idx="745">
                  <c:v>4.556565610269609E-8</c:v>
                </c:pt>
                <c:pt idx="746">
                  <c:v>3.5499191479051081E-8</c:v>
                </c:pt>
                <c:pt idx="747">
                  <c:v>2.7656632285204116E-8</c:v>
                </c:pt>
                <c:pt idx="748">
                  <c:v>2.1546668458924596E-8</c:v>
                </c:pt>
                <c:pt idx="749">
                  <c:v>1.6786531233854805E-8</c:v>
                </c:pt>
                <c:pt idx="750">
                  <c:v>1.3078013958509063E-8</c:v>
                </c:pt>
                <c:pt idx="751">
                  <c:v>1.0188790448500665E-8</c:v>
                </c:pt>
                <c:pt idx="752">
                  <c:v>7.9378605293439558E-9</c:v>
                </c:pt>
                <c:pt idx="753">
                  <c:v>6.1842109818431783E-9</c:v>
                </c:pt>
                <c:pt idx="754">
                  <c:v>4.8179815362806053E-9</c:v>
                </c:pt>
                <c:pt idx="755">
                  <c:v>3.7535824945322776E-9</c:v>
                </c:pt>
                <c:pt idx="756">
                  <c:v>2.9243328221917392E-9</c:v>
                </c:pt>
                <c:pt idx="757">
                  <c:v>2.278282805134807E-9</c:v>
                </c:pt>
                <c:pt idx="758">
                  <c:v>1.7749595739525556E-9</c:v>
                </c:pt>
                <c:pt idx="759">
                  <c:v>1.382831614260207E-9</c:v>
                </c:pt>
                <c:pt idx="760">
                  <c:v>1.0773334229462308E-9</c:v>
                </c:pt>
                <c:pt idx="761">
                  <c:v>8.3932656169274077E-10</c:v>
                </c:pt>
                <c:pt idx="762">
                  <c:v>6.5390069792545367E-10</c:v>
                </c:pt>
                <c:pt idx="763">
                  <c:v>5.094395224250337E-10</c:v>
                </c:pt>
                <c:pt idx="764">
                  <c:v>3.9689302646719806E-10</c:v>
                </c:pt>
                <c:pt idx="765">
                  <c:v>3.0921054909215918E-10</c:v>
                </c:pt>
                <c:pt idx="766">
                  <c:v>2.4089907681403048E-10</c:v>
                </c:pt>
                <c:pt idx="767">
                  <c:v>1.8767912472661404E-10</c:v>
                </c:pt>
                <c:pt idx="768">
                  <c:v>1.4621664110958709E-10</c:v>
                </c:pt>
                <c:pt idx="769">
                  <c:v>1.1391414025674043E-10</c:v>
                </c:pt>
                <c:pt idx="770">
                  <c:v>8.8747978697627856E-11</c:v>
                </c:pt>
                <c:pt idx="771">
                  <c:v>6.9141580713010418E-11</c:v>
                </c:pt>
                <c:pt idx="772">
                  <c:v>5.3866671147311588E-11</c:v>
                </c:pt>
                <c:pt idx="773">
                  <c:v>4.196632808463708E-11</c:v>
                </c:pt>
                <c:pt idx="774">
                  <c:v>3.2695034896272718E-11</c:v>
                </c:pt>
                <c:pt idx="775">
                  <c:v>2.5471976121251708E-11</c:v>
                </c:pt>
                <c:pt idx="776">
                  <c:v>1.9844651323359926E-11</c:v>
                </c:pt>
                <c:pt idx="777">
                  <c:v>1.5460527454607974E-11</c:v>
                </c:pt>
                <c:pt idx="778">
                  <c:v>1.2044953840701536E-11</c:v>
                </c:pt>
                <c:pt idx="779">
                  <c:v>9.3839562363307113E-12</c:v>
                </c:pt>
                <c:pt idx="780">
                  <c:v>7.3108320554793613E-12</c:v>
                </c:pt>
                <c:pt idx="781">
                  <c:v>5.6957070128370277E-12</c:v>
                </c:pt>
                <c:pt idx="782">
                  <c:v>4.4373989348813977E-12</c:v>
                </c:pt>
                <c:pt idx="783">
                  <c:v>3.4570790356505242E-12</c:v>
                </c:pt>
                <c:pt idx="784">
                  <c:v>2.6933335573655823E-12</c:v>
                </c:pt>
                <c:pt idx="785">
                  <c:v>2.0983164042318562E-12</c:v>
                </c:pt>
                <c:pt idx="786">
                  <c:v>1.6347517448136374E-12</c:v>
                </c:pt>
                <c:pt idx="787">
                  <c:v>1.2735988060625867E-12</c:v>
                </c:pt>
                <c:pt idx="788">
                  <c:v>9.9223256616799709E-13</c:v>
                </c:pt>
                <c:pt idx="789">
                  <c:v>7.7302637273039948E-13</c:v>
                </c:pt>
                <c:pt idx="790">
                  <c:v>6.0224769203507735E-13</c:v>
                </c:pt>
                <c:pt idx="791">
                  <c:v>4.6919781181653597E-13</c:v>
                </c:pt>
                <c:pt idx="792">
                  <c:v>3.6554160277396845E-13</c:v>
                </c:pt>
                <c:pt idx="793">
                  <c:v>2.8478535064185165E-13</c:v>
                </c:pt>
                <c:pt idx="794">
                  <c:v>2.218699467440701E-13</c:v>
                </c:pt>
                <c:pt idx="795">
                  <c:v>1.7285395178252641E-13</c:v>
                </c:pt>
                <c:pt idx="796">
                  <c:v>1.3466667786827926E-13</c:v>
                </c:pt>
                <c:pt idx="797">
                  <c:v>1.0491582021159292E-13</c:v>
                </c:pt>
                <c:pt idx="798">
                  <c:v>8.1737587240681967E-14</c:v>
                </c:pt>
                <c:pt idx="799">
                  <c:v>6.3679940303129406E-14</c:v>
                </c:pt>
                <c:pt idx="800">
                  <c:v>4.9611628308399914E-14</c:v>
                </c:pt>
                <c:pt idx="801">
                  <c:v>3.8651318636520013E-14</c:v>
                </c:pt>
                <c:pt idx="802">
                  <c:v>3.0112384601753894E-14</c:v>
                </c:pt>
                <c:pt idx="803">
                  <c:v>2.3459890590826825E-14</c:v>
                </c:pt>
                <c:pt idx="804">
                  <c:v>1.827708013869844E-14</c:v>
                </c:pt>
                <c:pt idx="805">
                  <c:v>1.4239267532092598E-14</c:v>
                </c:pt>
                <c:pt idx="806">
                  <c:v>1.1093497337203516E-14</c:v>
                </c:pt>
                <c:pt idx="807">
                  <c:v>8.6426975891263273E-15</c:v>
                </c:pt>
                <c:pt idx="808">
                  <c:v>6.7333338934139693E-15</c:v>
                </c:pt>
                <c:pt idx="809">
                  <c:v>5.2457910105796513E-15</c:v>
                </c:pt>
                <c:pt idx="810">
                  <c:v>4.0868793620341023E-15</c:v>
                </c:pt>
                <c:pt idx="811">
                  <c:v>3.1839970151564735E-15</c:v>
                </c:pt>
                <c:pt idx="812">
                  <c:v>2.4805814154199981E-15</c:v>
                </c:pt>
                <c:pt idx="813">
                  <c:v>1.9325659318260029E-15</c:v>
                </c:pt>
                <c:pt idx="814">
                  <c:v>1.5056192300876968E-15</c:v>
                </c:pt>
                <c:pt idx="815">
                  <c:v>1.1729945295413426E-15</c:v>
                </c:pt>
                <c:pt idx="816">
                  <c:v>9.1385400693492307E-16</c:v>
                </c:pt>
                <c:pt idx="817">
                  <c:v>7.1196337660463076E-16</c:v>
                </c:pt>
                <c:pt idx="818">
                  <c:v>5.5467486686017643E-16</c:v>
                </c:pt>
                <c:pt idx="819">
                  <c:v>4.3213487945631691E-16</c:v>
                </c:pt>
                <c:pt idx="820">
                  <c:v>3.366666946706988E-16</c:v>
                </c:pt>
                <c:pt idx="821">
                  <c:v>2.6228955052898286E-16</c:v>
                </c:pt>
                <c:pt idx="822">
                  <c:v>2.0434396810170534E-16</c:v>
                </c:pt>
                <c:pt idx="823">
                  <c:v>1.5919985075782384E-16</c:v>
                </c:pt>
                <c:pt idx="824">
                  <c:v>1.2402907077100004E-16</c:v>
                </c:pt>
                <c:pt idx="825">
                  <c:v>9.6628296591300242E-17</c:v>
                </c:pt>
                <c:pt idx="826">
                  <c:v>7.5280961504384912E-17</c:v>
                </c:pt>
                <c:pt idx="827">
                  <c:v>5.8649726477067191E-17</c:v>
                </c:pt>
                <c:pt idx="828">
                  <c:v>4.5692700346746206E-17</c:v>
                </c:pt>
                <c:pt idx="829">
                  <c:v>3.5598168830231571E-17</c:v>
                </c:pt>
                <c:pt idx="830">
                  <c:v>2.7733743343008851E-17</c:v>
                </c:pt>
                <c:pt idx="831">
                  <c:v>2.1606743972815869E-17</c:v>
                </c:pt>
                <c:pt idx="832">
                  <c:v>1.6833334733534959E-17</c:v>
                </c:pt>
                <c:pt idx="833">
                  <c:v>1.3114477526449155E-17</c:v>
                </c:pt>
                <c:pt idx="834">
                  <c:v>1.0217198405085277E-17</c:v>
                </c:pt>
                <c:pt idx="835">
                  <c:v>7.9599925378912008E-18</c:v>
                </c:pt>
                <c:pt idx="836">
                  <c:v>6.2014535385500093E-18</c:v>
                </c:pt>
                <c:pt idx="837">
                  <c:v>4.8314148295650175E-18</c:v>
                </c:pt>
                <c:pt idx="838">
                  <c:v>3.7640480752192499E-18</c:v>
                </c:pt>
                <c:pt idx="839">
                  <c:v>2.9324863238533626E-18</c:v>
                </c:pt>
                <c:pt idx="840">
                  <c:v>2.2846350173373127E-18</c:v>
                </c:pt>
                <c:pt idx="841">
                  <c:v>1.7799084415115808E-18</c:v>
                </c:pt>
                <c:pt idx="842">
                  <c:v>1.3866871671504442E-18</c:v>
                </c:pt>
                <c:pt idx="843">
                  <c:v>1.0803371986407948E-18</c:v>
                </c:pt>
                <c:pt idx="844">
                  <c:v>8.4166673667674903E-19</c:v>
                </c:pt>
                <c:pt idx="845">
                  <c:v>6.5572387632245867E-19</c:v>
                </c:pt>
                <c:pt idx="846">
                  <c:v>5.1085992025426457E-19</c:v>
                </c:pt>
                <c:pt idx="847">
                  <c:v>3.979996268945605E-19</c:v>
                </c:pt>
                <c:pt idx="848">
                  <c:v>3.1007267692750081E-19</c:v>
                </c:pt>
                <c:pt idx="849">
                  <c:v>2.4157074147825112E-19</c:v>
                </c:pt>
                <c:pt idx="850">
                  <c:v>1.8820240376096268E-19</c:v>
                </c:pt>
                <c:pt idx="851">
                  <c:v>1.4662431619266828E-19</c:v>
                </c:pt>
                <c:pt idx="852">
                  <c:v>1.1423175086686575E-19</c:v>
                </c:pt>
                <c:pt idx="853">
                  <c:v>8.8995422075579117E-20</c:v>
                </c:pt>
                <c:pt idx="854">
                  <c:v>6.9334358357522274E-20</c:v>
                </c:pt>
                <c:pt idx="855">
                  <c:v>5.4016859932039777E-20</c:v>
                </c:pt>
                <c:pt idx="856">
                  <c:v>4.2083336833837479E-20</c:v>
                </c:pt>
                <c:pt idx="857">
                  <c:v>3.2786193816122956E-20</c:v>
                </c:pt>
                <c:pt idx="858">
                  <c:v>2.5542996012713245E-20</c:v>
                </c:pt>
                <c:pt idx="859">
                  <c:v>1.989998134472804E-20</c:v>
                </c:pt>
                <c:pt idx="860">
                  <c:v>1.5503633846375051E-20</c:v>
                </c:pt>
                <c:pt idx="861">
                  <c:v>1.2078537073912567E-20</c:v>
                </c:pt>
                <c:pt idx="862">
                  <c:v>9.4101201880481424E-21</c:v>
                </c:pt>
                <c:pt idx="863">
                  <c:v>7.3312158096334198E-21</c:v>
                </c:pt>
                <c:pt idx="864">
                  <c:v>5.7115875433432917E-21</c:v>
                </c:pt>
                <c:pt idx="865">
                  <c:v>4.4497711037789593E-21</c:v>
                </c:pt>
                <c:pt idx="866">
                  <c:v>3.4667179178761158E-21</c:v>
                </c:pt>
                <c:pt idx="867">
                  <c:v>2.7008429966019907E-21</c:v>
                </c:pt>
                <c:pt idx="868">
                  <c:v>2.1041668416918755E-21</c:v>
                </c:pt>
                <c:pt idx="869">
                  <c:v>1.6393096908061491E-21</c:v>
                </c:pt>
                <c:pt idx="870">
                  <c:v>1.277149800635663E-21</c:v>
                </c:pt>
                <c:pt idx="871">
                  <c:v>9.9499906723640265E-22</c:v>
                </c:pt>
                <c:pt idx="872">
                  <c:v>7.7518169231875301E-22</c:v>
                </c:pt>
                <c:pt idx="873">
                  <c:v>6.0392685369562868E-22</c:v>
                </c:pt>
                <c:pt idx="874">
                  <c:v>4.7050600940240738E-22</c:v>
                </c:pt>
                <c:pt idx="875">
                  <c:v>3.6656079048167118E-22</c:v>
                </c:pt>
                <c:pt idx="876">
                  <c:v>2.8557937716716478E-22</c:v>
                </c:pt>
                <c:pt idx="877">
                  <c:v>2.224885551889481E-22</c:v>
                </c:pt>
                <c:pt idx="878">
                  <c:v>1.7333589589380589E-22</c:v>
                </c:pt>
                <c:pt idx="879">
                  <c:v>1.3504214983009961E-22</c:v>
                </c:pt>
                <c:pt idx="880">
                  <c:v>1.0520834208459385E-22</c:v>
                </c:pt>
                <c:pt idx="881">
                  <c:v>8.1965484540307495E-23</c:v>
                </c:pt>
                <c:pt idx="882">
                  <c:v>6.3857490031783196E-23</c:v>
                </c:pt>
                <c:pt idx="883">
                  <c:v>4.9749953361820173E-23</c:v>
                </c:pt>
                <c:pt idx="884">
                  <c:v>3.8759084615937683E-23</c:v>
                </c:pt>
                <c:pt idx="885">
                  <c:v>3.0196342684781458E-23</c:v>
                </c:pt>
                <c:pt idx="886">
                  <c:v>2.3525300470120388E-23</c:v>
                </c:pt>
                <c:pt idx="887">
                  <c:v>1.8328039524083577E-23</c:v>
                </c:pt>
                <c:pt idx="888">
                  <c:v>1.4278968858358251E-23</c:v>
                </c:pt>
                <c:pt idx="889">
                  <c:v>1.1124427759447413E-23</c:v>
                </c:pt>
                <c:pt idx="890">
                  <c:v>8.6667947946903023E-24</c:v>
                </c:pt>
                <c:pt idx="891">
                  <c:v>6.7521074915049874E-24</c:v>
                </c:pt>
                <c:pt idx="892">
                  <c:v>5.2604171042296967E-24</c:v>
                </c:pt>
                <c:pt idx="893">
                  <c:v>4.0982742270153785E-24</c:v>
                </c:pt>
                <c:pt idx="894">
                  <c:v>3.1928745015891628E-24</c:v>
                </c:pt>
                <c:pt idx="895">
                  <c:v>2.4874976680910108E-24</c:v>
                </c:pt>
                <c:pt idx="896">
                  <c:v>1.9379542307968856E-24</c:v>
                </c:pt>
                <c:pt idx="897">
                  <c:v>1.5098171342390742E-24</c:v>
                </c:pt>
                <c:pt idx="898">
                  <c:v>1.1762650235060204E-24</c:v>
                </c:pt>
                <c:pt idx="899">
                  <c:v>9.1640197620417957E-25</c:v>
                </c:pt>
                <c:pt idx="900">
                  <c:v>7.1394844291791311E-25</c:v>
                </c:pt>
                <c:pt idx="901">
                  <c:v>5.5622138797237113E-25</c:v>
                </c:pt>
                <c:pt idx="902">
                  <c:v>4.3333973973451548E-25</c:v>
                </c:pt>
                <c:pt idx="903">
                  <c:v>3.3760537457524964E-25</c:v>
                </c:pt>
                <c:pt idx="904">
                  <c:v>2.6302085521148507E-25</c:v>
                </c:pt>
                <c:pt idx="905">
                  <c:v>2.0491371135076913E-25</c:v>
                </c:pt>
                <c:pt idx="906">
                  <c:v>1.5964372507945828E-25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A-4488-BBF2-15B5A0F26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645280"/>
        <c:axId val="730640000"/>
      </c:lineChart>
      <c:dateAx>
        <c:axId val="730645280"/>
        <c:scaling>
          <c:orientation val="minMax"/>
          <c:max val="6206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640000"/>
        <c:crosses val="autoZero"/>
        <c:auto val="1"/>
        <c:lblOffset val="100"/>
        <c:baseTimeUnit val="months"/>
        <c:majorUnit val="60"/>
        <c:majorTimeUnit val="months"/>
        <c:minorUnit val="12"/>
        <c:minorTimeUnit val="months"/>
      </c:dateAx>
      <c:valAx>
        <c:axId val="7306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Fixed &amp; Floating Legs (Line)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64528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valAx>
        <c:axId val="783206304"/>
        <c:scaling>
          <c:orientation val="minMax"/>
          <c:max val="2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Net CF (Bar)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05344"/>
        <c:crosses val="max"/>
        <c:crossBetween val="between"/>
      </c:valAx>
      <c:dateAx>
        <c:axId val="783205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8320630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665285420836903"/>
          <c:y val="9.5454068241469819E-2"/>
          <c:w val="0.24296095282980626"/>
          <c:h val="0.1792934065060049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C5359B-878C-42D1-988F-1511224AB2BD}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821865" cy="78544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C3DEB0-69A1-457F-F455-C734C31348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tanabe, Michael" id="{9B259E40-976C-4AB5-B440-4A1692EAFB22}" userId="S::michael.watanabe@pacificlife.com::7315bcfc-cdf3-4cf4-8ac7-13a1d624469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59459F-CF58-497D-93B1-733F8BC8057C}" name="Table2" displayName="Table2" ref="J3:J5" totalsRowShown="0">
  <autoFilter ref="J3:J5" xr:uid="{2359459F-CF58-497D-93B1-733F8BC8057C}"/>
  <tableColumns count="1">
    <tableColumn id="1" xr3:uid="{9424985C-0B48-4B6A-89A2-20AA09E42E55}" name="Mortality T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5-11-05T18:15:24.92" personId="{9B259E40-976C-4AB5-B440-4A1692EAFB22}" id="{A3695F2D-15E8-4BC0-9F81-F769BC339F36}">
    <text>Simplified proxy to differentiate valuation mortality from contract mortality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nsurance.utah.gov/wp-content/uploads/R590-96Tables.pdf" TargetMode="External"/><Relationship Id="rId2" Type="http://schemas.openxmlformats.org/officeDocument/2006/relationships/hyperlink" Target="https://www.soa.org/resources/experience-studies/2019/pri-2012-private-mortality-tables/" TargetMode="External"/><Relationship Id="rId1" Type="http://schemas.openxmlformats.org/officeDocument/2006/relationships/hyperlink" Target="https://www.soa.org/resources/experience-studies/2021/mortality-improvement-scale-mp-2021/" TargetMode="External"/><Relationship Id="rId5" Type="http://schemas.openxmlformats.org/officeDocument/2006/relationships/table" Target="../tables/table1.xml"/><Relationship Id="rId4" Type="http://schemas.openxmlformats.org/officeDocument/2006/relationships/hyperlink" Target="https://insurance.utah.gov/wp-content/uploads/R590-96Tab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E699-4C69-42C7-9D52-069B781D6F3A}">
  <dimension ref="A1:C27"/>
  <sheetViews>
    <sheetView showGridLines="0" tabSelected="1" workbookViewId="0"/>
  </sheetViews>
  <sheetFormatPr defaultRowHeight="14.5" x14ac:dyDescent="0.35"/>
  <cols>
    <col min="2" max="2" width="17.90625" customWidth="1"/>
  </cols>
  <sheetData>
    <row r="1" spans="1:3" x14ac:dyDescent="0.35">
      <c r="A1" s="1" t="s">
        <v>63</v>
      </c>
    </row>
    <row r="2" spans="1:3" x14ac:dyDescent="0.35">
      <c r="A2" s="1"/>
      <c r="B2" t="s">
        <v>113</v>
      </c>
    </row>
    <row r="3" spans="1:3" x14ac:dyDescent="0.35">
      <c r="A3" s="1"/>
      <c r="B3" t="s">
        <v>111</v>
      </c>
    </row>
    <row r="5" spans="1:3" x14ac:dyDescent="0.35">
      <c r="A5" s="1" t="s">
        <v>64</v>
      </c>
    </row>
    <row r="6" spans="1:3" x14ac:dyDescent="0.35">
      <c r="B6" s="86" t="s">
        <v>65</v>
      </c>
      <c r="C6" t="s">
        <v>66</v>
      </c>
    </row>
    <row r="8" spans="1:3" x14ac:dyDescent="0.35">
      <c r="B8" s="86" t="s">
        <v>67</v>
      </c>
      <c r="C8" t="s">
        <v>84</v>
      </c>
    </row>
    <row r="9" spans="1:3" x14ac:dyDescent="0.35">
      <c r="B9" s="86"/>
      <c r="C9" t="s">
        <v>115</v>
      </c>
    </row>
    <row r="11" spans="1:3" x14ac:dyDescent="0.35">
      <c r="B11" s="86" t="s">
        <v>68</v>
      </c>
      <c r="C11" t="s">
        <v>69</v>
      </c>
    </row>
    <row r="13" spans="1:3" x14ac:dyDescent="0.35">
      <c r="B13" s="86" t="s">
        <v>70</v>
      </c>
      <c r="C13" t="s">
        <v>74</v>
      </c>
    </row>
    <row r="15" spans="1:3" x14ac:dyDescent="0.35">
      <c r="B15" s="86" t="s">
        <v>71</v>
      </c>
      <c r="C15" t="s">
        <v>75</v>
      </c>
    </row>
    <row r="16" spans="1:3" x14ac:dyDescent="0.35">
      <c r="B16" s="86"/>
    </row>
    <row r="17" spans="1:3" x14ac:dyDescent="0.35">
      <c r="B17" s="86" t="s">
        <v>78</v>
      </c>
      <c r="C17" t="s">
        <v>79</v>
      </c>
    </row>
    <row r="19" spans="1:3" x14ac:dyDescent="0.35">
      <c r="B19" s="86" t="s">
        <v>72</v>
      </c>
      <c r="C19" t="s">
        <v>73</v>
      </c>
    </row>
    <row r="20" spans="1:3" x14ac:dyDescent="0.35">
      <c r="B20" s="86"/>
    </row>
    <row r="21" spans="1:3" x14ac:dyDescent="0.35">
      <c r="B21" s="86" t="s">
        <v>82</v>
      </c>
      <c r="C21" t="s">
        <v>83</v>
      </c>
    </row>
    <row r="23" spans="1:3" x14ac:dyDescent="0.35">
      <c r="A23" s="1" t="s">
        <v>80</v>
      </c>
    </row>
    <row r="24" spans="1:3" x14ac:dyDescent="0.35">
      <c r="B24" t="s">
        <v>81</v>
      </c>
    </row>
    <row r="26" spans="1:3" x14ac:dyDescent="0.35">
      <c r="A26" s="1" t="s">
        <v>77</v>
      </c>
    </row>
    <row r="27" spans="1:3" x14ac:dyDescent="0.35">
      <c r="B27" t="s">
        <v>112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4B12-618B-471C-A433-6129BB32C72B}">
  <dimension ref="A1:AS914"/>
  <sheetViews>
    <sheetView showGridLines="0" zoomScale="80" zoomScaleNormal="80" workbookViewId="0">
      <pane ySplit="5" topLeftCell="A6" activePane="bottomLeft" state="frozen"/>
      <selection activeCell="Q1" sqref="Q1"/>
      <selection pane="bottomLeft" activeCell="A6" sqref="A6"/>
    </sheetView>
  </sheetViews>
  <sheetFormatPr defaultRowHeight="14.5" x14ac:dyDescent="0.35"/>
  <cols>
    <col min="1" max="1" width="9.36328125" customWidth="1"/>
    <col min="2" max="2" width="26.54296875" bestFit="1" customWidth="1"/>
    <col min="3" max="3" width="17.453125" customWidth="1"/>
    <col min="4" max="4" width="24.54296875" bestFit="1" customWidth="1"/>
    <col min="5" max="5" width="13.08984375" customWidth="1"/>
    <col min="6" max="6" width="5.08984375" customWidth="1"/>
    <col min="7" max="7" width="5.453125" customWidth="1"/>
    <col min="8" max="8" width="4.54296875" customWidth="1"/>
    <col min="9" max="9" width="12.54296875" bestFit="1" customWidth="1"/>
    <col min="10" max="10" width="7.453125" bestFit="1" customWidth="1"/>
    <col min="11" max="11" width="14.90625" bestFit="1" customWidth="1"/>
    <col min="12" max="12" width="9.453125" bestFit="1" customWidth="1"/>
    <col min="13" max="13" width="13.90625" bestFit="1" customWidth="1"/>
    <col min="14" max="14" width="15.54296875" bestFit="1" customWidth="1"/>
    <col min="15" max="15" width="11.90625" bestFit="1" customWidth="1"/>
    <col min="16" max="16" width="10.90625" bestFit="1" customWidth="1"/>
    <col min="17" max="17" width="13.90625" bestFit="1" customWidth="1"/>
    <col min="18" max="18" width="15.54296875" bestFit="1" customWidth="1"/>
    <col min="19" max="19" width="11.90625" bestFit="1" customWidth="1"/>
    <col min="20" max="20" width="10.90625" bestFit="1" customWidth="1"/>
    <col min="21" max="21" width="11.6328125" customWidth="1"/>
    <col min="22" max="22" width="16.08984375" bestFit="1" customWidth="1"/>
    <col min="23" max="23" width="10.90625" bestFit="1" customWidth="1"/>
    <col min="24" max="24" width="10" bestFit="1" customWidth="1"/>
    <col min="25" max="25" width="19.453125" bestFit="1" customWidth="1"/>
    <col min="26" max="26" width="8" bestFit="1" customWidth="1"/>
    <col min="27" max="27" width="24.453125" customWidth="1"/>
    <col min="28" max="28" width="13" customWidth="1"/>
    <col min="29" max="29" width="12.453125" bestFit="1" customWidth="1"/>
    <col min="30" max="30" width="14.6328125" customWidth="1"/>
    <col min="31" max="31" width="14.90625" customWidth="1"/>
    <col min="32" max="32" width="10.54296875" bestFit="1" customWidth="1"/>
    <col min="33" max="33" width="13" customWidth="1"/>
    <col min="34" max="34" width="6.453125" customWidth="1"/>
    <col min="35" max="36" width="12.54296875" bestFit="1" customWidth="1"/>
    <col min="38" max="38" width="35.08984375" customWidth="1"/>
    <col min="39" max="39" width="14.453125" bestFit="1" customWidth="1"/>
    <col min="41" max="41" width="15.1796875" customWidth="1"/>
    <col min="42" max="42" width="7.453125" bestFit="1" customWidth="1"/>
    <col min="43" max="43" width="19" bestFit="1" customWidth="1"/>
    <col min="44" max="44" width="14.6328125" bestFit="1" customWidth="1"/>
    <col min="45" max="45" width="19.6328125" bestFit="1" customWidth="1"/>
  </cols>
  <sheetData>
    <row r="1" spans="1:45" ht="14.4" customHeight="1" x14ac:dyDescent="0.35">
      <c r="AD1" s="94"/>
      <c r="AE1" s="86"/>
      <c r="AH1" s="96"/>
    </row>
    <row r="2" spans="1:45" ht="20.399999999999999" customHeight="1" x14ac:dyDescent="0.35">
      <c r="AD2" s="86"/>
      <c r="AE2" s="86"/>
    </row>
    <row r="3" spans="1:45" ht="38.15" customHeight="1" x14ac:dyDescent="0.5">
      <c r="E3" s="29"/>
      <c r="F3" s="29"/>
      <c r="G3" s="29"/>
      <c r="H3" s="29"/>
      <c r="I3" s="29"/>
      <c r="J3" s="29"/>
      <c r="K3" s="29"/>
      <c r="L3" s="29"/>
      <c r="M3" s="127" t="s">
        <v>0</v>
      </c>
      <c r="N3" s="128"/>
      <c r="O3" s="128"/>
      <c r="P3" s="129"/>
      <c r="Q3" s="124" t="s">
        <v>117</v>
      </c>
      <c r="R3" s="125"/>
      <c r="S3" s="125"/>
      <c r="T3" s="126"/>
      <c r="U3" s="29"/>
      <c r="V3" s="130" t="s">
        <v>1</v>
      </c>
      <c r="W3" s="131"/>
      <c r="X3" s="132"/>
      <c r="Y3" s="124" t="s">
        <v>118</v>
      </c>
      <c r="Z3" s="126"/>
      <c r="AA3" s="118" t="s">
        <v>119</v>
      </c>
      <c r="AD3" s="124" t="s">
        <v>120</v>
      </c>
      <c r="AE3" s="125"/>
      <c r="AF3" s="126"/>
    </row>
    <row r="4" spans="1:45" ht="15" thickBot="1" x14ac:dyDescent="0.4">
      <c r="AI4" s="22"/>
      <c r="AJ4" s="93" t="s">
        <v>76</v>
      </c>
    </row>
    <row r="5" spans="1:45" ht="56.4" customHeight="1" thickBot="1" x14ac:dyDescent="0.4">
      <c r="A5" s="92"/>
      <c r="B5" s="122" t="s">
        <v>3</v>
      </c>
      <c r="C5" s="123"/>
      <c r="D5" t="s">
        <v>96</v>
      </c>
      <c r="E5" s="19" t="s">
        <v>4</v>
      </c>
      <c r="F5" s="20" t="s">
        <v>5</v>
      </c>
      <c r="G5" s="20" t="s">
        <v>6</v>
      </c>
      <c r="H5" s="20" t="s">
        <v>7</v>
      </c>
      <c r="I5" s="30" t="s">
        <v>8</v>
      </c>
      <c r="J5" s="20" t="s">
        <v>9</v>
      </c>
      <c r="K5" s="20" t="s">
        <v>10</v>
      </c>
      <c r="L5" s="32" t="s">
        <v>11</v>
      </c>
      <c r="M5" s="30" t="s">
        <v>12</v>
      </c>
      <c r="N5" s="20" t="s">
        <v>13</v>
      </c>
      <c r="O5" s="20" t="s">
        <v>14</v>
      </c>
      <c r="P5" s="32" t="s">
        <v>15</v>
      </c>
      <c r="Q5" s="30" t="s">
        <v>12</v>
      </c>
      <c r="R5" s="20" t="s">
        <v>13</v>
      </c>
      <c r="S5" s="20" t="s">
        <v>14</v>
      </c>
      <c r="T5" s="32" t="s">
        <v>15</v>
      </c>
      <c r="U5" s="72"/>
      <c r="V5" s="19" t="s">
        <v>16</v>
      </c>
      <c r="W5" s="20" t="s">
        <v>17</v>
      </c>
      <c r="X5" s="32" t="s">
        <v>18</v>
      </c>
      <c r="Y5" s="20" t="s">
        <v>19</v>
      </c>
      <c r="Z5" s="21" t="s">
        <v>20</v>
      </c>
      <c r="AA5" s="111" t="s">
        <v>116</v>
      </c>
      <c r="AC5" s="84" t="s">
        <v>21</v>
      </c>
      <c r="AD5" s="85" t="s">
        <v>22</v>
      </c>
      <c r="AE5" s="20" t="s">
        <v>23</v>
      </c>
      <c r="AF5" s="21" t="s">
        <v>24</v>
      </c>
      <c r="AH5" s="19" t="s">
        <v>6</v>
      </c>
      <c r="AI5" s="20" t="s">
        <v>98</v>
      </c>
      <c r="AJ5" s="32" t="s">
        <v>99</v>
      </c>
    </row>
    <row r="6" spans="1:45" ht="15" thickBot="1" x14ac:dyDescent="0.4">
      <c r="E6" s="66">
        <f>EOMONTH(Purchase_Date,-1)</f>
        <v>45443</v>
      </c>
      <c r="F6">
        <v>1</v>
      </c>
      <c r="G6">
        <v>0</v>
      </c>
      <c r="H6">
        <f t="shared" ref="H6" si="0">ROUNDDOWN(YEARFRAC(E6,DOB,1),0)</f>
        <v>64</v>
      </c>
      <c r="I6" s="31"/>
      <c r="L6" s="23"/>
      <c r="M6" s="31"/>
      <c r="O6">
        <v>1</v>
      </c>
      <c r="P6" s="23"/>
      <c r="Q6" s="31"/>
      <c r="S6">
        <v>1</v>
      </c>
      <c r="T6" s="23"/>
      <c r="V6" s="65">
        <v>0</v>
      </c>
      <c r="W6" s="70">
        <v>0</v>
      </c>
      <c r="X6" s="71">
        <v>0</v>
      </c>
      <c r="Y6" s="70">
        <v>0</v>
      </c>
      <c r="Z6" s="71">
        <v>0</v>
      </c>
      <c r="AA6" s="110"/>
      <c r="AC6" s="107">
        <v>1</v>
      </c>
      <c r="AD6" s="106">
        <f t="shared" ref="AD6:AF6" si="1">SUM(AD7:AD913)</f>
        <v>1050000000.0000012</v>
      </c>
      <c r="AE6" s="108">
        <f t="shared" si="1"/>
        <v>1011456395.1081469</v>
      </c>
      <c r="AF6" s="109">
        <f t="shared" si="1"/>
        <v>20000000</v>
      </c>
      <c r="AH6" s="31">
        <v>0</v>
      </c>
      <c r="AI6" s="74">
        <f>(SUM(AE7:$AE$913)+SUM(AF7:$AF$913)-SUM(AD7:$AD$913))*(1+NAER_Rate)^(AH6/12)</f>
        <v>-18543604.891854286</v>
      </c>
      <c r="AJ6" s="75">
        <f t="shared" ref="AJ6:AJ69" si="2">MAX(AI6,0,SUM(Y7:Y18)*2%)</f>
        <v>1474257.412479155</v>
      </c>
      <c r="AL6" s="1" t="s">
        <v>105</v>
      </c>
    </row>
    <row r="7" spans="1:45" x14ac:dyDescent="0.35">
      <c r="A7" s="25"/>
      <c r="B7" s="34" t="s">
        <v>25</v>
      </c>
      <c r="C7" s="37">
        <v>21885</v>
      </c>
      <c r="D7" t="s">
        <v>114</v>
      </c>
      <c r="E7" s="66">
        <f>EOMONTH(Purchase_Date,0)</f>
        <v>45473</v>
      </c>
      <c r="F7">
        <v>1</v>
      </c>
      <c r="G7">
        <v>1</v>
      </c>
      <c r="H7">
        <f t="shared" ref="H7" si="3">ROUNDDOWN(YEARFRAC(E7,DOB,1),0)</f>
        <v>64</v>
      </c>
      <c r="I7" s="31">
        <f>IF(H7&lt;=120,VLOOKUP(H7,'Mortality Data'!$B$6:$D$125,2,FALSE),1)</f>
        <v>1.01E-2</v>
      </c>
      <c r="J7" s="17">
        <f>IF(H7&lt;=120,(1-VLOOKUP(H7,'Mortality Data'!$F$5:$H$125,2,FALSE))^(YEAR(E7)-Mortality_Table_Year),1)</f>
        <v>0.97978966326306594</v>
      </c>
      <c r="K7">
        <f>IF(H7&lt;=120,VLOOKUP(H7,'Mortality Data'!$B$5:$D$125,3,FALSE),1)</f>
        <v>7.7499999999999999E-3</v>
      </c>
      <c r="L7" s="33">
        <f>IF(H7&lt;=120,(1-VLOOKUP(H7,'Mortality Data'!$F$5:$H$125,3,FALSE))^(YEAR(E7)-Mortality_Table_Year),1)</f>
        <v>0.90154409848365125</v>
      </c>
      <c r="M7" s="88">
        <f t="shared" ref="M7" si="4">MIN(I7*J7*Male_Mortality_Blend+K7*L7*(1-Male_Mortality_Blend),1)</f>
        <v>8.5868666228880643E-3</v>
      </c>
      <c r="N7" s="18">
        <f t="shared" ref="N7:N70" si="5">1-(1-M7)^(1/12)</f>
        <v>7.1840400580869268E-4</v>
      </c>
      <c r="O7" s="18">
        <f>O6*(1-M7)^(1/12)</f>
        <v>0.99928159599419131</v>
      </c>
      <c r="P7" s="89">
        <f>O6-O7</f>
        <v>7.1840400580869268E-4</v>
      </c>
      <c r="Q7" s="88">
        <f t="shared" ref="Q7" si="6">MIN((I7*J7*Male_Mortality_Blend+K7*L7*(1-Male_Mortality_Blend))*(1-Mortality_Margin),1)</f>
        <v>8.1575232917436603E-3</v>
      </c>
      <c r="R7" s="18">
        <f>1-(1-Q7)^(1/12)</f>
        <v>6.8234858984461688E-4</v>
      </c>
      <c r="S7" s="18">
        <f>S6*(1-Q7)^(1/12)</f>
        <v>0.99931765141015538</v>
      </c>
      <c r="T7" s="89">
        <f>S6-S7</f>
        <v>6.8234858984461688E-4</v>
      </c>
      <c r="V7" s="73">
        <f t="shared" ref="V7:V70" si="7">Payment_Amount*O7</f>
        <v>6165919.5241599577</v>
      </c>
      <c r="W7" s="74">
        <f>V7*Fee_Percent</f>
        <v>308295.97620799788</v>
      </c>
      <c r="X7" s="75">
        <f>V7+W7</f>
        <v>6474215.5003679553</v>
      </c>
      <c r="Y7" s="74">
        <f t="shared" ref="Y7:Y70" si="8">Payment_Amount*S7</f>
        <v>6166141.9987798603</v>
      </c>
      <c r="Z7" s="75">
        <f t="shared" ref="Z7:Z70" si="9">V7*Admin_Expense_Percent</f>
        <v>123318.39048319915</v>
      </c>
      <c r="AA7" s="82">
        <f t="shared" ref="AA7:AA70" si="10">X7-SUM(Y7:Z7)</f>
        <v>184755.11110489536</v>
      </c>
      <c r="AC7" s="80">
        <f>1/(1+NAER_Rate)^(1/12)</f>
        <v>0.99633864537993932</v>
      </c>
      <c r="AD7" s="82">
        <f t="shared" ref="AD7:AD70" si="11">X7*AC7</f>
        <v>6450511.101534415</v>
      </c>
      <c r="AE7" s="74">
        <f t="shared" ref="AE7:AE70" si="12">Payment_Amount*S7*AC7</f>
        <v>6143565.5662846779</v>
      </c>
      <c r="AF7" s="75">
        <f t="shared" ref="AF7:AF70" si="13">Z7*AC7</f>
        <v>122866.87812446505</v>
      </c>
      <c r="AH7" s="113">
        <v>1</v>
      </c>
      <c r="AI7" s="114">
        <f>(SUM(AE8:$AE$913)+SUM(AF8:$AF$913)-SUM(AD8:$AD$913))*(1+NAER_Rate)^(AH7/12)</f>
        <v>-18426993.994324122</v>
      </c>
      <c r="AJ7" s="115">
        <f t="shared" si="2"/>
        <v>1473226.8678534857</v>
      </c>
      <c r="AL7" s="100" t="s">
        <v>89</v>
      </c>
      <c r="AM7" s="87">
        <f>SUM(Y7:Y18)</f>
        <v>73712870.623957753</v>
      </c>
      <c r="AO7" s="112"/>
      <c r="AS7" s="74"/>
    </row>
    <row r="8" spans="1:45" x14ac:dyDescent="0.35">
      <c r="A8" s="26"/>
      <c r="B8" s="35" t="s">
        <v>27</v>
      </c>
      <c r="C8" s="38">
        <v>45444</v>
      </c>
      <c r="E8" s="66">
        <f>EOMONTH(E7,1)</f>
        <v>45504</v>
      </c>
      <c r="F8">
        <v>1</v>
      </c>
      <c r="G8">
        <f>G7+1</f>
        <v>2</v>
      </c>
      <c r="H8">
        <f t="shared" ref="H8" si="14">ROUNDDOWN(YEARFRAC(E8,DOB,1),0)</f>
        <v>64</v>
      </c>
      <c r="I8" s="31">
        <f>IF(H8&lt;=120,VLOOKUP(H8,'Mortality Data'!$B$6:$D$125,2,FALSE),1)</f>
        <v>1.01E-2</v>
      </c>
      <c r="J8" s="17">
        <f>IF(H8&lt;=120,(1-VLOOKUP(H8,'Mortality Data'!$F$5:$H$125,2,FALSE))^(YEAR(E8)-Mortality_Table_Year),1)</f>
        <v>0.97978966326306594</v>
      </c>
      <c r="K8">
        <f>IF(H8&lt;=120,VLOOKUP(H8,'Mortality Data'!$B$5:$D$125,3,FALSE),1)</f>
        <v>7.7499999999999999E-3</v>
      </c>
      <c r="L8" s="33">
        <f>IF(H8&lt;=120,(1-VLOOKUP(H8,'Mortality Data'!$F$5:$H$125,3,FALSE))^(YEAR(E8)-Mortality_Table_Year),1)</f>
        <v>0.90154409848365125</v>
      </c>
      <c r="M8" s="88">
        <f t="shared" ref="M8" si="15">MIN(I8*J8*Male_Mortality_Blend+K8*L8*(1-Male_Mortality_Blend),1)</f>
        <v>8.5868666228880643E-3</v>
      </c>
      <c r="N8" s="18">
        <f t="shared" si="5"/>
        <v>7.1840400580869268E-4</v>
      </c>
      <c r="O8" s="18">
        <f>O7*(1-M8)^(1/12)</f>
        <v>0.99856370809269812</v>
      </c>
      <c r="P8" s="89">
        <f t="shared" ref="P8:P71" si="16">O7-O8</f>
        <v>7.1788790149318604E-4</v>
      </c>
      <c r="Q8" s="88">
        <f t="shared" ref="Q8" si="17">MIN((I8*J8*Male_Mortality_Blend+K8*L8*(1-Male_Mortality_Blend))*(1-Mortality_Margin),1)</f>
        <v>8.1575232917436603E-3</v>
      </c>
      <c r="R8" s="18">
        <f>1-(1-Q8)^(1/12)</f>
        <v>6.8234858984461688E-4</v>
      </c>
      <c r="S8" s="18">
        <f t="shared" ref="S8:S71" si="18">S7*(1-Q8)^(1/12)</f>
        <v>0.99863576841990886</v>
      </c>
      <c r="T8" s="89">
        <f t="shared" ref="T8:T71" si="19">S7-S8</f>
        <v>6.8188299024651844E-4</v>
      </c>
      <c r="V8" s="73">
        <f t="shared" si="7"/>
        <v>6161489.9028743068</v>
      </c>
      <c r="W8" s="74">
        <f t="shared" ref="W8" si="20">V8*Fee_Percent</f>
        <v>308074.49514371535</v>
      </c>
      <c r="X8" s="75">
        <f t="shared" ref="X8" si="21">V8+W8</f>
        <v>6469564.3980180221</v>
      </c>
      <c r="Y8" s="74">
        <f t="shared" si="8"/>
        <v>6161934.5404822119</v>
      </c>
      <c r="Z8" s="75">
        <f t="shared" si="9"/>
        <v>123229.79805748614</v>
      </c>
      <c r="AA8" s="82">
        <f t="shared" si="10"/>
        <v>184400.05947832391</v>
      </c>
      <c r="AC8" s="80">
        <f>AC7/(1+NAER_Rate)^(1/12)</f>
        <v>0.99269069627753248</v>
      </c>
      <c r="AD8" s="82">
        <f t="shared" si="11"/>
        <v>6422276.3868808458</v>
      </c>
      <c r="AE8" s="74">
        <f t="shared" si="12"/>
        <v>6116895.089407864</v>
      </c>
      <c r="AF8" s="75">
        <f t="shared" si="13"/>
        <v>122329.07403582564</v>
      </c>
      <c r="AH8" s="113">
        <v>2</v>
      </c>
      <c r="AI8" s="114">
        <f>(SUM(AE9:$AE$913)+SUM(AF9:$AF$913)-SUM(AD9:$AD$913))*(1+NAER_Rate)^(AH8/12)</f>
        <v>-18310309.625598013</v>
      </c>
      <c r="AJ8" s="115">
        <f t="shared" si="2"/>
        <v>1472193.6043363945</v>
      </c>
      <c r="AL8" s="100" t="s">
        <v>90</v>
      </c>
      <c r="AM8" s="87">
        <f>2% * AM7</f>
        <v>1474257.412479155</v>
      </c>
      <c r="AS8" s="74"/>
    </row>
    <row r="9" spans="1:45" x14ac:dyDescent="0.35">
      <c r="A9" s="27"/>
      <c r="B9" s="35" t="s">
        <v>28</v>
      </c>
      <c r="C9" s="39" t="s">
        <v>29</v>
      </c>
      <c r="E9" s="66">
        <f>EOMONTH(E8,1)</f>
        <v>45535</v>
      </c>
      <c r="F9">
        <v>1</v>
      </c>
      <c r="G9">
        <f t="shared" ref="G9:G72" si="22">G8+1</f>
        <v>3</v>
      </c>
      <c r="H9">
        <f t="shared" ref="H9" si="23">ROUNDDOWN(YEARFRAC(E9,DOB,1),0)</f>
        <v>64</v>
      </c>
      <c r="I9" s="31">
        <f>IF(H9&lt;=120,VLOOKUP(H9,'Mortality Data'!$B$6:$D$125,2,FALSE),1)</f>
        <v>1.01E-2</v>
      </c>
      <c r="J9" s="17">
        <f>IF(H9&lt;=120,(1-VLOOKUP(H9,'Mortality Data'!$F$5:$H$125,2,FALSE))^(YEAR(E9)-Mortality_Table_Year),1)</f>
        <v>0.97978966326306594</v>
      </c>
      <c r="K9">
        <f>IF(H9&lt;=120,VLOOKUP(H9,'Mortality Data'!$B$5:$D$125,3,FALSE),1)</f>
        <v>7.7499999999999999E-3</v>
      </c>
      <c r="L9" s="33">
        <f>IF(H9&lt;=120,(1-VLOOKUP(H9,'Mortality Data'!$F$5:$H$125,3,FALSE))^(YEAR(E9)-Mortality_Table_Year),1)</f>
        <v>0.90154409848365125</v>
      </c>
      <c r="M9" s="88">
        <f t="shared" ref="M9" si="24">MIN(I9*J9*Male_Mortality_Blend+K9*L9*(1-Male_Mortality_Blend),1)</f>
        <v>8.5868666228880643E-3</v>
      </c>
      <c r="N9" s="18">
        <f t="shared" si="5"/>
        <v>7.1840400580869268E-4</v>
      </c>
      <c r="O9" s="18">
        <f t="shared" ref="O9:O72" si="25">O8*(1-M9)^(1/12)</f>
        <v>0.99784633592474914</v>
      </c>
      <c r="P9" s="89">
        <f t="shared" si="16"/>
        <v>7.1737216794898195E-4</v>
      </c>
      <c r="Q9" s="88">
        <f t="shared" ref="Q9" si="26">MIN((I9*J9*Male_Mortality_Blend+K9*L9*(1-Male_Mortality_Blend))*(1-Mortality_Margin),1)</f>
        <v>8.1575232917436603E-3</v>
      </c>
      <c r="R9" s="18">
        <f t="shared" ref="R9:R17" si="27">1-(1-Q9)^(1/12)</f>
        <v>6.8234858984461688E-4</v>
      </c>
      <c r="S9" s="18">
        <f t="shared" si="18"/>
        <v>0.99795435071155913</v>
      </c>
      <c r="T9" s="89">
        <f t="shared" si="19"/>
        <v>6.814177083497297E-4</v>
      </c>
      <c r="V9" s="73">
        <f t="shared" si="7"/>
        <v>6157063.4638463324</v>
      </c>
      <c r="W9" s="74">
        <f>V9*Fee_Percent</f>
        <v>307853.17319231661</v>
      </c>
      <c r="X9" s="75">
        <f>V9+W9</f>
        <v>6464916.6370386491</v>
      </c>
      <c r="Y9" s="74">
        <f t="shared" si="8"/>
        <v>6157729.9531377982</v>
      </c>
      <c r="Z9" s="75">
        <f t="shared" si="9"/>
        <v>123141.26927692664</v>
      </c>
      <c r="AA9" s="82">
        <f t="shared" si="10"/>
        <v>184045.41462392453</v>
      </c>
      <c r="AC9" s="80">
        <f t="shared" ref="AC9" si="28">AC8/(1+NAER_Rate)^(1/12)</f>
        <v>0.9890561036104254</v>
      </c>
      <c r="AD9" s="82">
        <f t="shared" si="11"/>
        <v>6394165.2591956612</v>
      </c>
      <c r="AE9" s="74">
        <f t="shared" si="12"/>
        <v>6090340.3945356784</v>
      </c>
      <c r="AF9" s="75">
        <f t="shared" si="13"/>
        <v>121793.62398467925</v>
      </c>
      <c r="AH9" s="113">
        <v>3</v>
      </c>
      <c r="AI9" s="114">
        <f>(SUM(AE10:$AE$913)+SUM(AF10:$AF$913)-SUM(AD10:$AD$913))*(1+NAER_Rate)^(AH9/12)</f>
        <v>-18193551.108910996</v>
      </c>
      <c r="AJ9" s="115">
        <f t="shared" si="2"/>
        <v>1471157.626213925</v>
      </c>
      <c r="AL9" s="99" t="s">
        <v>85</v>
      </c>
      <c r="AM9" s="87">
        <f>AI6</f>
        <v>-18543604.891854286</v>
      </c>
      <c r="AS9" s="74"/>
    </row>
    <row r="10" spans="1:45" x14ac:dyDescent="0.35">
      <c r="A10" s="25"/>
      <c r="B10" s="35" t="s">
        <v>30</v>
      </c>
      <c r="C10" s="41">
        <v>0.55000000000000004</v>
      </c>
      <c r="E10" s="66">
        <f t="shared" ref="E10:E73" si="29">EOMONTH(E9,1)</f>
        <v>45565</v>
      </c>
      <c r="F10">
        <v>1</v>
      </c>
      <c r="G10">
        <f t="shared" si="22"/>
        <v>4</v>
      </c>
      <c r="H10">
        <f t="shared" ref="H10" si="30">ROUNDDOWN(YEARFRAC(E10,DOB,1),0)</f>
        <v>64</v>
      </c>
      <c r="I10" s="31">
        <f>IF(H10&lt;=120,VLOOKUP(H10,'Mortality Data'!$B$6:$D$125,2,FALSE),1)</f>
        <v>1.01E-2</v>
      </c>
      <c r="J10" s="17">
        <f>IF(H10&lt;=120,(1-VLOOKUP(H10,'Mortality Data'!$F$5:$H$125,2,FALSE))^(YEAR(E10)-Mortality_Table_Year),1)</f>
        <v>0.97978966326306594</v>
      </c>
      <c r="K10">
        <f>IF(H10&lt;=120,VLOOKUP(H10,'Mortality Data'!$B$5:$D$125,3,FALSE),1)</f>
        <v>7.7499999999999999E-3</v>
      </c>
      <c r="L10" s="33">
        <f>IF(H10&lt;=120,(1-VLOOKUP(H10,'Mortality Data'!$F$5:$H$125,3,FALSE))^(YEAR(E10)-Mortality_Table_Year),1)</f>
        <v>0.90154409848365125</v>
      </c>
      <c r="M10" s="88">
        <f t="shared" ref="M10" si="31">MIN(I10*J10*Male_Mortality_Blend+K10*L10*(1-Male_Mortality_Blend),1)</f>
        <v>8.5868666228880643E-3</v>
      </c>
      <c r="N10" s="18">
        <f t="shared" si="5"/>
        <v>7.1840400580869268E-4</v>
      </c>
      <c r="O10" s="18">
        <f t="shared" si="25"/>
        <v>0.99712947911983929</v>
      </c>
      <c r="P10" s="89">
        <f t="shared" si="16"/>
        <v>7.1685680490984893E-4</v>
      </c>
      <c r="Q10" s="88">
        <f t="shared" ref="Q10" si="32">MIN((I10*J10*Male_Mortality_Blend+K10*L10*(1-Male_Mortality_Blend))*(1-Mortality_Margin),1)</f>
        <v>8.1575232917436603E-3</v>
      </c>
      <c r="R10" s="18">
        <f t="shared" si="27"/>
        <v>6.8234858984461688E-4</v>
      </c>
      <c r="S10" s="18">
        <f t="shared" si="18"/>
        <v>0.99727339796762182</v>
      </c>
      <c r="T10" s="89">
        <f t="shared" si="19"/>
        <v>6.8095274393731309E-4</v>
      </c>
      <c r="V10" s="73">
        <f t="shared" si="7"/>
        <v>6152640.2047898863</v>
      </c>
      <c r="W10" s="74">
        <f t="shared" ref="W10" si="33">V10*Fee_Percent</f>
        <v>307632.01023949432</v>
      </c>
      <c r="X10" s="75">
        <f t="shared" ref="X10:X73" si="34">V10+W10</f>
        <v>6460272.2150293803</v>
      </c>
      <c r="Y10" s="74">
        <f t="shared" si="8"/>
        <v>6153528.2347876308</v>
      </c>
      <c r="Z10" s="75">
        <f t="shared" si="9"/>
        <v>123052.80409579772</v>
      </c>
      <c r="AA10" s="82">
        <f t="shared" si="10"/>
        <v>183691.17614595126</v>
      </c>
      <c r="AC10" s="80">
        <f t="shared" ref="AC10" si="35">AC9/(1+NAER_Rate)^(1/12)</f>
        <v>0.98543481847597214</v>
      </c>
      <c r="AD10" s="82">
        <f t="shared" si="11"/>
        <v>6366177.1775228437</v>
      </c>
      <c r="AE10" s="74">
        <f t="shared" si="12"/>
        <v>6063900.9790347181</v>
      </c>
      <c r="AF10" s="75">
        <f t="shared" si="13"/>
        <v>121260.51766710178</v>
      </c>
      <c r="AH10" s="113">
        <v>4</v>
      </c>
      <c r="AI10" s="114">
        <f>(SUM(AE11:$AE$913)+SUM(AF11:$AF$913)-SUM(AD11:$AD$913))*(1+NAER_Rate)^(AH10/12)</f>
        <v>-18076717.765407603</v>
      </c>
      <c r="AJ10" s="115">
        <f t="shared" si="2"/>
        <v>1470118.9377674705</v>
      </c>
      <c r="AL10" s="99" t="s">
        <v>86</v>
      </c>
      <c r="AM10" s="87">
        <f>MAX(AM9,AM8)</f>
        <v>1474257.412479155</v>
      </c>
      <c r="AS10" s="74"/>
    </row>
    <row r="11" spans="1:45" x14ac:dyDescent="0.35">
      <c r="A11" s="25"/>
      <c r="B11" s="35" t="s">
        <v>31</v>
      </c>
      <c r="C11" s="79">
        <v>1000000000</v>
      </c>
      <c r="E11" s="66">
        <f t="shared" si="29"/>
        <v>45596</v>
      </c>
      <c r="F11">
        <v>1</v>
      </c>
      <c r="G11">
        <f t="shared" si="22"/>
        <v>5</v>
      </c>
      <c r="H11">
        <f t="shared" ref="H11" si="36">ROUNDDOWN(YEARFRAC(E11,DOB,1),0)</f>
        <v>64</v>
      </c>
      <c r="I11" s="31">
        <f>IF(H11&lt;=120,VLOOKUP(H11,'Mortality Data'!$B$6:$D$125,2,FALSE),1)</f>
        <v>1.01E-2</v>
      </c>
      <c r="J11" s="17">
        <f>IF(H11&lt;=120,(1-VLOOKUP(H11,'Mortality Data'!$F$5:$H$125,2,FALSE))^(YEAR(E11)-Mortality_Table_Year),1)</f>
        <v>0.97978966326306594</v>
      </c>
      <c r="K11">
        <f>IF(H11&lt;=120,VLOOKUP(H11,'Mortality Data'!$B$5:$D$125,3,FALSE),1)</f>
        <v>7.7499999999999999E-3</v>
      </c>
      <c r="L11" s="33">
        <f>IF(H11&lt;=120,(1-VLOOKUP(H11,'Mortality Data'!$F$5:$H$125,3,FALSE))^(YEAR(E11)-Mortality_Table_Year),1)</f>
        <v>0.90154409848365125</v>
      </c>
      <c r="M11" s="88">
        <f t="shared" ref="M11" si="37">MIN(I11*J11*Male_Mortality_Blend+K11*L11*(1-Male_Mortality_Blend),1)</f>
        <v>8.5868666228880643E-3</v>
      </c>
      <c r="N11" s="18">
        <f t="shared" si="5"/>
        <v>7.1840400580869268E-4</v>
      </c>
      <c r="O11" s="18">
        <f t="shared" si="25"/>
        <v>0.99641313730772962</v>
      </c>
      <c r="P11" s="89">
        <f t="shared" si="16"/>
        <v>7.1634181210966652E-4</v>
      </c>
      <c r="Q11" s="88">
        <f t="shared" ref="Q11" si="38">MIN((I11*J11*Male_Mortality_Blend+K11*L11*(1-Male_Mortality_Blend))*(1-Mortality_Margin),1)</f>
        <v>8.1575232917436603E-3</v>
      </c>
      <c r="R11" s="18">
        <f t="shared" si="27"/>
        <v>6.8234858984461688E-4</v>
      </c>
      <c r="S11" s="18">
        <f t="shared" si="18"/>
        <v>0.99659290987082905</v>
      </c>
      <c r="T11" s="89">
        <f t="shared" si="19"/>
        <v>6.8048809679277511E-4</v>
      </c>
      <c r="V11" s="73">
        <f t="shared" si="7"/>
        <v>6148220.1234204657</v>
      </c>
      <c r="W11" s="74">
        <f t="shared" ref="W11" si="39">V11*Fee_Percent</f>
        <v>307411.0061710233</v>
      </c>
      <c r="X11" s="75">
        <f t="shared" si="34"/>
        <v>6455631.1295914892</v>
      </c>
      <c r="Y11" s="74">
        <f t="shared" si="8"/>
        <v>6149329.3834740547</v>
      </c>
      <c r="Z11" s="75">
        <f t="shared" si="9"/>
        <v>122964.40246840932</v>
      </c>
      <c r="AA11" s="82">
        <f t="shared" si="10"/>
        <v>183337.34364902508</v>
      </c>
      <c r="AC11" s="80">
        <f t="shared" ref="AC11" si="40">AC10/(1+NAER_Rate)^(1/12)</f>
        <v>0.98182679215057644</v>
      </c>
      <c r="AD11" s="82">
        <f t="shared" si="11"/>
        <v>6338311.6032742141</v>
      </c>
      <c r="AE11" s="74">
        <f t="shared" si="12"/>
        <v>6037576.3424536129</v>
      </c>
      <c r="AF11" s="75">
        <f t="shared" si="13"/>
        <v>120729.74482427075</v>
      </c>
      <c r="AH11" s="113">
        <v>5</v>
      </c>
      <c r="AI11" s="114">
        <f>(SUM(AE12:$AE$913)+SUM(AF12:$AF$913)-SUM(AD12:$AD$913))*(1+NAER_Rate)^(AH11/12)</f>
        <v>-17959808.914131813</v>
      </c>
      <c r="AJ11" s="115">
        <f t="shared" si="2"/>
        <v>1469077.5432737765</v>
      </c>
      <c r="AO11" s="105" t="s">
        <v>110</v>
      </c>
      <c r="AS11" s="74"/>
    </row>
    <row r="12" spans="1:45" x14ac:dyDescent="0.35">
      <c r="A12" s="25"/>
      <c r="B12" s="35" t="s">
        <v>32</v>
      </c>
      <c r="C12" s="40">
        <v>0.05</v>
      </c>
      <c r="E12" s="66">
        <f t="shared" si="29"/>
        <v>45626</v>
      </c>
      <c r="F12">
        <v>1</v>
      </c>
      <c r="G12">
        <f t="shared" si="22"/>
        <v>6</v>
      </c>
      <c r="H12">
        <f t="shared" ref="H12" si="41">ROUNDDOWN(YEARFRAC(E12,DOB,1),0)</f>
        <v>64</v>
      </c>
      <c r="I12" s="31">
        <f>IF(H12&lt;=120,VLOOKUP(H12,'Mortality Data'!$B$6:$D$125,2,FALSE),1)</f>
        <v>1.01E-2</v>
      </c>
      <c r="J12" s="17">
        <f>IF(H12&lt;=120,(1-VLOOKUP(H12,'Mortality Data'!$F$5:$H$125,2,FALSE))^(YEAR(E12)-Mortality_Table_Year),1)</f>
        <v>0.97978966326306594</v>
      </c>
      <c r="K12">
        <f>IF(H12&lt;=120,VLOOKUP(H12,'Mortality Data'!$B$5:$D$125,3,FALSE),1)</f>
        <v>7.7499999999999999E-3</v>
      </c>
      <c r="L12" s="33">
        <f>IF(H12&lt;=120,(1-VLOOKUP(H12,'Mortality Data'!$F$5:$H$125,3,FALSE))^(YEAR(E12)-Mortality_Table_Year),1)</f>
        <v>0.90154409848365125</v>
      </c>
      <c r="M12" s="88">
        <f t="shared" ref="M12" si="42">MIN(I12*J12*Male_Mortality_Blend+K12*L12*(1-Male_Mortality_Blend),1)</f>
        <v>8.5868666228880643E-3</v>
      </c>
      <c r="N12" s="18">
        <f t="shared" si="5"/>
        <v>7.1840400580869268E-4</v>
      </c>
      <c r="O12" s="18">
        <f t="shared" si="25"/>
        <v>0.99569731011844731</v>
      </c>
      <c r="P12" s="89">
        <f t="shared" si="16"/>
        <v>7.1582718928231426E-4</v>
      </c>
      <c r="Q12" s="88">
        <f t="shared" ref="Q12" si="43">MIN((I12*J12*Male_Mortality_Blend+K12*L12*(1-Male_Mortality_Blend))*(1-Mortality_Margin),1)</f>
        <v>8.1575232917436603E-3</v>
      </c>
      <c r="R12" s="18">
        <f t="shared" si="27"/>
        <v>6.8234858984461688E-4</v>
      </c>
      <c r="S12" s="18">
        <f t="shared" si="18"/>
        <v>0.99591288610412954</v>
      </c>
      <c r="T12" s="89">
        <f t="shared" si="19"/>
        <v>6.8002376669951126E-4</v>
      </c>
      <c r="V12" s="73">
        <f t="shared" si="7"/>
        <v>6143803.2174552064</v>
      </c>
      <c r="W12" s="74">
        <f t="shared" ref="W12" si="44">V12*Fee_Percent</f>
        <v>307190.16087276035</v>
      </c>
      <c r="X12" s="75">
        <f t="shared" si="34"/>
        <v>6450993.3783279667</v>
      </c>
      <c r="Y12" s="74">
        <f t="shared" si="8"/>
        <v>6145133.3972407514</v>
      </c>
      <c r="Z12" s="75">
        <f t="shared" si="9"/>
        <v>122876.06434910413</v>
      </c>
      <c r="AA12" s="82">
        <f t="shared" si="10"/>
        <v>182983.91673811153</v>
      </c>
      <c r="AC12" s="80">
        <f t="shared" ref="AC12" si="45">AC11/(1+NAER_Rate)^(1/12)</f>
        <v>0.97823197608903656</v>
      </c>
      <c r="AD12" s="82">
        <f t="shared" si="11"/>
        <v>6310568.0002190564</v>
      </c>
      <c r="AE12" s="74">
        <f t="shared" si="12"/>
        <v>6011365.986513555</v>
      </c>
      <c r="AF12" s="75">
        <f t="shared" si="13"/>
        <v>120201.29524226775</v>
      </c>
      <c r="AH12" s="113">
        <v>6</v>
      </c>
      <c r="AI12" s="114">
        <f>(SUM(AE13:$AE$913)+SUM(AF13:$AF$913)-SUM(AD13:$AD$913))*(1+NAER_Rate)^(AH12/12)</f>
        <v>-17842823.872021455</v>
      </c>
      <c r="AJ12" s="115">
        <f t="shared" si="2"/>
        <v>1468033.4470049469</v>
      </c>
      <c r="AL12" s="101" t="s">
        <v>102</v>
      </c>
      <c r="AM12" t="s">
        <v>109</v>
      </c>
      <c r="AP12" t="s">
        <v>103</v>
      </c>
      <c r="AQ12" t="s">
        <v>104</v>
      </c>
      <c r="AR12" t="s">
        <v>107</v>
      </c>
      <c r="AS12" s="74" t="s">
        <v>106</v>
      </c>
    </row>
    <row r="13" spans="1:45" x14ac:dyDescent="0.35">
      <c r="A13" s="28"/>
      <c r="B13" s="35" t="s">
        <v>33</v>
      </c>
      <c r="C13" s="40">
        <v>4.4999999999999998E-2</v>
      </c>
      <c r="E13" s="66">
        <f t="shared" si="29"/>
        <v>45657</v>
      </c>
      <c r="F13">
        <v>1</v>
      </c>
      <c r="G13">
        <f t="shared" si="22"/>
        <v>7</v>
      </c>
      <c r="H13">
        <f t="shared" ref="H13" si="46">ROUNDDOWN(YEARFRAC(E13,DOB,1),0)</f>
        <v>65</v>
      </c>
      <c r="I13" s="31">
        <f>IF(H13&lt;=120,VLOOKUP(H13,'Mortality Data'!$B$6:$D$125,2,FALSE),1)</f>
        <v>1.0829999999999999E-2</v>
      </c>
      <c r="J13" s="17">
        <f>IF(H13&lt;=120,(1-VLOOKUP(H13,'Mortality Data'!$F$5:$H$125,2,FALSE))^(YEAR(E13)-Mortality_Table_Year),1)</f>
        <v>0.95304204591276376</v>
      </c>
      <c r="K13">
        <f>IF(H13&lt;=120,VLOOKUP(H13,'Mortality Data'!$B$5:$D$125,3,FALSE),1)</f>
        <v>8.3700000000000007E-3</v>
      </c>
      <c r="L13" s="33">
        <f>IF(H13&lt;=120,(1-VLOOKUP(H13,'Mortality Data'!$F$5:$H$125,3,FALSE))^(YEAR(E13)-Mortality_Table_Year),1)</f>
        <v>0.88102773940161516</v>
      </c>
      <c r="M13" s="88">
        <f t="shared" ref="M13" si="47">MIN(I13*J13*Male_Mortality_Blend+K13*L13*(1-Male_Mortality_Blend),1)</f>
        <v>8.9951859269355606E-3</v>
      </c>
      <c r="N13" s="18">
        <f t="shared" si="5"/>
        <v>7.5270714630448765E-4</v>
      </c>
      <c r="O13" s="18">
        <f t="shared" si="25"/>
        <v>0.994947841637565</v>
      </c>
      <c r="P13" s="89">
        <f t="shared" si="16"/>
        <v>7.4946848088230933E-4</v>
      </c>
      <c r="Q13" s="88">
        <f t="shared" ref="Q13" si="48">MIN((I13*J13*Male_Mortality_Blend+K13*L13*(1-Male_Mortality_Blend))*(1-Mortality_Margin),1)</f>
        <v>8.5454266305887826E-3</v>
      </c>
      <c r="R13" s="18">
        <f t="shared" si="27"/>
        <v>7.1492333203271308E-4</v>
      </c>
      <c r="S13" s="18">
        <f t="shared" si="18"/>
        <v>0.99520088474518165</v>
      </c>
      <c r="T13" s="89">
        <f t="shared" si="19"/>
        <v>7.1200135894788907E-4</v>
      </c>
      <c r="V13" s="73">
        <f t="shared" si="7"/>
        <v>6139178.7328679394</v>
      </c>
      <c r="W13" s="74">
        <f t="shared" ref="W13" si="49">V13*Fee_Percent</f>
        <v>306958.93664339697</v>
      </c>
      <c r="X13" s="75">
        <f t="shared" si="34"/>
        <v>6446137.6695113368</v>
      </c>
      <c r="Y13" s="74">
        <f t="shared" si="8"/>
        <v>6140740.0979966102</v>
      </c>
      <c r="Z13" s="75">
        <f t="shared" si="9"/>
        <v>122783.5746573588</v>
      </c>
      <c r="AA13" s="82">
        <f t="shared" si="10"/>
        <v>182613.99685736746</v>
      </c>
      <c r="AC13" s="80">
        <f t="shared" ref="AC13" si="50">AC12/(1+NAER_Rate)^(1/12)</f>
        <v>0.97465032192389178</v>
      </c>
      <c r="AD13" s="82">
        <f t="shared" si="11"/>
        <v>6282730.1547549497</v>
      </c>
      <c r="AE13" s="74">
        <f t="shared" si="12"/>
        <v>5985074.3133633472</v>
      </c>
      <c r="AF13" s="75">
        <f t="shared" si="13"/>
        <v>119671.05056676095</v>
      </c>
      <c r="AH13" s="113">
        <v>7</v>
      </c>
      <c r="AI13" s="114">
        <f>(SUM(AE14:$AE$913)+SUM(AF14:$AF$913)-SUM(AD14:$AD$913))*(1+NAER_Rate)^(AH13/12)</f>
        <v>-17725778.852059279</v>
      </c>
      <c r="AJ13" s="115">
        <f t="shared" si="2"/>
        <v>1466985.7992792856</v>
      </c>
      <c r="AL13" s="99" t="s">
        <v>87</v>
      </c>
      <c r="AM13" s="74">
        <f>AE6</f>
        <v>1011456395.1081469</v>
      </c>
      <c r="AO13" t="s">
        <v>92</v>
      </c>
      <c r="AP13" s="97">
        <v>1.7100000000000001E-2</v>
      </c>
      <c r="AQ13" s="87">
        <f>250*10^6*0.0171</f>
        <v>4275000</v>
      </c>
      <c r="AR13" s="87">
        <v>250000000</v>
      </c>
      <c r="AS13" s="74">
        <f>AP13*MAX(MIN($AM$13-0,AR13-0),0)</f>
        <v>4275000</v>
      </c>
    </row>
    <row r="14" spans="1:45" x14ac:dyDescent="0.35">
      <c r="A14" s="26"/>
      <c r="B14" s="35" t="s">
        <v>34</v>
      </c>
      <c r="C14" s="40">
        <v>0.05</v>
      </c>
      <c r="E14" s="66">
        <f t="shared" si="29"/>
        <v>45688</v>
      </c>
      <c r="F14">
        <v>1</v>
      </c>
      <c r="G14">
        <f t="shared" si="22"/>
        <v>8</v>
      </c>
      <c r="H14">
        <f t="shared" ref="H14" si="51">ROUNDDOWN(YEARFRAC(E14,DOB,1),0)</f>
        <v>65</v>
      </c>
      <c r="I14" s="31">
        <f>IF(H14&lt;=120,VLOOKUP(H14,'Mortality Data'!$B$6:$D$125,2,FALSE),1)</f>
        <v>1.0829999999999999E-2</v>
      </c>
      <c r="J14" s="17">
        <f>IF(H14&lt;=120,(1-VLOOKUP(H14,'Mortality Data'!$F$5:$H$125,2,FALSE))^(YEAR(E14)-Mortality_Table_Year),1)</f>
        <v>0.94922987772911271</v>
      </c>
      <c r="K14">
        <f>IF(H14&lt;=120,VLOOKUP(H14,'Mortality Data'!$B$5:$D$125,3,FALSE),1)</f>
        <v>8.3700000000000007E-3</v>
      </c>
      <c r="L14" s="33">
        <f>IF(H14&lt;=120,(1-VLOOKUP(H14,'Mortality Data'!$F$5:$H$125,3,FALSE))^(YEAR(E14)-Mortality_Table_Year),1)</f>
        <v>0.87177694813789819</v>
      </c>
      <c r="M14" s="88">
        <f t="shared" ref="M14" si="52">MIN(I14*J14*Male_Mortality_Blend+K14*L14*(1-Male_Mortality_Blend),1)</f>
        <v>8.9376356418548533E-3</v>
      </c>
      <c r="N14" s="18">
        <f t="shared" si="5"/>
        <v>7.4787152936561796E-4</v>
      </c>
      <c r="O14" s="18">
        <f t="shared" si="25"/>
        <v>0.99420374847360049</v>
      </c>
      <c r="P14" s="89">
        <f t="shared" si="16"/>
        <v>7.4409316396450986E-4</v>
      </c>
      <c r="Q14" s="88">
        <f t="shared" ref="Q14" si="53">MIN((I14*J14*Male_Mortality_Blend+K14*L14*(1-Male_Mortality_Blend))*(1-Mortality_Margin),1)</f>
        <v>8.4907538597621107E-3</v>
      </c>
      <c r="R14" s="18">
        <f t="shared" si="27"/>
        <v>7.1033140008125439E-4</v>
      </c>
      <c r="S14" s="18">
        <f t="shared" si="18"/>
        <v>0.99449396230735854</v>
      </c>
      <c r="T14" s="89">
        <f t="shared" si="19"/>
        <v>7.0692243782310982E-4</v>
      </c>
      <c r="V14" s="73">
        <f t="shared" si="7"/>
        <v>6134587.4158799406</v>
      </c>
      <c r="W14" s="74">
        <f t="shared" ref="W14" si="54">V14*Fee_Percent</f>
        <v>306729.37079399702</v>
      </c>
      <c r="X14" s="75">
        <f t="shared" si="34"/>
        <v>6441316.7866739379</v>
      </c>
      <c r="Y14" s="74">
        <f t="shared" si="8"/>
        <v>6136378.1374852657</v>
      </c>
      <c r="Z14" s="75">
        <f t="shared" si="9"/>
        <v>122691.74831759882</v>
      </c>
      <c r="AA14" s="82">
        <f t="shared" si="10"/>
        <v>182246.90087107383</v>
      </c>
      <c r="AC14" s="80">
        <f t="shared" ref="AC14" si="55">AC13/(1+NAER_Rate)^(1/12)</f>
        <v>0.97108178146477209</v>
      </c>
      <c r="AD14" s="82">
        <f t="shared" si="11"/>
        <v>6255045.380182269</v>
      </c>
      <c r="AE14" s="74">
        <f t="shared" si="12"/>
        <v>5958925.0134906722</v>
      </c>
      <c r="AF14" s="75">
        <f t="shared" si="13"/>
        <v>119143.72152728132</v>
      </c>
      <c r="AH14" s="113">
        <v>8</v>
      </c>
      <c r="AI14" s="114">
        <f>(SUM(AE15:$AE$913)+SUM(AF15:$AF$913)-SUM(AD15:$AD$913))*(1+NAER_Rate)^(AH14/12)</f>
        <v>-17608670.809943758</v>
      </c>
      <c r="AJ14" s="115">
        <f t="shared" si="2"/>
        <v>1465934.8096883139</v>
      </c>
      <c r="AL14" s="99" t="s">
        <v>100</v>
      </c>
      <c r="AM14" s="74">
        <f>SUM(AS13:AS16)</f>
        <v>11826961.916462507</v>
      </c>
      <c r="AO14" t="s">
        <v>93</v>
      </c>
      <c r="AP14">
        <v>1.0800000000000001E-2</v>
      </c>
      <c r="AQ14" s="87">
        <f>250*10^6*0.0108</f>
        <v>2700000</v>
      </c>
      <c r="AR14" s="87">
        <v>500000000</v>
      </c>
      <c r="AS14" s="74">
        <f>AP14*MAX(MIN($AM$13-AR13,AR14-AR13),0)</f>
        <v>2700000</v>
      </c>
    </row>
    <row r="15" spans="1:45" ht="14.15" customHeight="1" thickBot="1" x14ac:dyDescent="0.4">
      <c r="A15" s="26"/>
      <c r="B15" s="36" t="s">
        <v>35</v>
      </c>
      <c r="C15" s="64">
        <v>0.02</v>
      </c>
      <c r="E15" s="66">
        <f t="shared" si="29"/>
        <v>45716</v>
      </c>
      <c r="F15">
        <v>1</v>
      </c>
      <c r="G15">
        <f t="shared" si="22"/>
        <v>9</v>
      </c>
      <c r="H15">
        <f t="shared" ref="H15" si="56">ROUNDDOWN(YEARFRAC(E15,DOB,1),0)</f>
        <v>65</v>
      </c>
      <c r="I15" s="31">
        <f>IF(H15&lt;=120,VLOOKUP(H15,'Mortality Data'!$B$6:$D$125,2,FALSE),1)</f>
        <v>1.0829999999999999E-2</v>
      </c>
      <c r="J15" s="17">
        <f>IF(H15&lt;=120,(1-VLOOKUP(H15,'Mortality Data'!$F$5:$H$125,2,FALSE))^(YEAR(E15)-Mortality_Table_Year),1)</f>
        <v>0.94922987772911271</v>
      </c>
      <c r="K15">
        <f>IF(H15&lt;=120,VLOOKUP(H15,'Mortality Data'!$B$5:$D$125,3,FALSE),1)</f>
        <v>8.3700000000000007E-3</v>
      </c>
      <c r="L15" s="33">
        <f>IF(H15&lt;=120,(1-VLOOKUP(H15,'Mortality Data'!$F$5:$H$125,3,FALSE))^(YEAR(E15)-Mortality_Table_Year),1)</f>
        <v>0.87177694813789819</v>
      </c>
      <c r="M15" s="88">
        <f t="shared" ref="M15" si="57">MIN(I15*J15*Male_Mortality_Blend+K15*L15*(1-Male_Mortality_Blend),1)</f>
        <v>8.9376356418548533E-3</v>
      </c>
      <c r="N15" s="18">
        <f t="shared" si="5"/>
        <v>7.4787152936561796E-4</v>
      </c>
      <c r="O15" s="18">
        <f t="shared" si="25"/>
        <v>0.99346021179572852</v>
      </c>
      <c r="P15" s="89">
        <f t="shared" si="16"/>
        <v>7.4353667787196986E-4</v>
      </c>
      <c r="Q15" s="88">
        <f t="shared" ref="Q15" si="58">MIN((I15*J15*Male_Mortality_Blend+K15*L15*(1-Male_Mortality_Blend))*(1-Mortality_Margin),1)</f>
        <v>8.4907538597621107E-3</v>
      </c>
      <c r="R15" s="18">
        <f t="shared" si="27"/>
        <v>7.1033140008125439E-4</v>
      </c>
      <c r="S15" s="18">
        <f t="shared" si="18"/>
        <v>0.99378754201874042</v>
      </c>
      <c r="T15" s="89">
        <f t="shared" si="19"/>
        <v>7.0642028861811479E-4</v>
      </c>
      <c r="V15" s="73">
        <f t="shared" si="7"/>
        <v>6129999.5326071996</v>
      </c>
      <c r="W15" s="74">
        <f t="shared" ref="W15" si="59">V15*Fee_Percent</f>
        <v>306499.97663036</v>
      </c>
      <c r="X15" s="75">
        <f t="shared" si="34"/>
        <v>6436499.5092375595</v>
      </c>
      <c r="Y15" s="74">
        <f t="shared" si="8"/>
        <v>6132019.2754114373</v>
      </c>
      <c r="Z15" s="75">
        <f t="shared" si="9"/>
        <v>122599.990652144</v>
      </c>
      <c r="AA15" s="82">
        <f t="shared" si="10"/>
        <v>181880.24317397829</v>
      </c>
      <c r="AC15" s="80">
        <f t="shared" ref="AC15" si="60">AC14/(1+NAER_Rate)^(1/12)</f>
        <v>0.96752630669774919</v>
      </c>
      <c r="AD15" s="82">
        <f t="shared" si="11"/>
        <v>6227482.5982344914</v>
      </c>
      <c r="AE15" s="74">
        <f t="shared" si="12"/>
        <v>5932889.9621382365</v>
      </c>
      <c r="AF15" s="75">
        <f t="shared" si="13"/>
        <v>118618.71615684745</v>
      </c>
      <c r="AH15" s="113">
        <v>9</v>
      </c>
      <c r="AI15" s="114">
        <f>(SUM(AE16:$AE$913)+SUM(AF16:$AF$913)-SUM(AD16:$AD$913))*(1+NAER_Rate)^(AH15/12)</f>
        <v>-17491499.075791612</v>
      </c>
      <c r="AJ15" s="115">
        <f t="shared" si="2"/>
        <v>1464880.4836454189</v>
      </c>
      <c r="AL15" s="99" t="s">
        <v>88</v>
      </c>
      <c r="AM15" s="74">
        <f>MAX(-AM9,0)</f>
        <v>18543604.891854286</v>
      </c>
      <c r="AO15" t="s">
        <v>94</v>
      </c>
      <c r="AP15">
        <v>9.4999999999999998E-3</v>
      </c>
      <c r="AQ15" s="87">
        <f>500*10^6*0.0095</f>
        <v>4750000</v>
      </c>
      <c r="AR15" s="87">
        <v>1000000000</v>
      </c>
      <c r="AS15" s="74">
        <f>AP15*MAX(MIN($AM$13-AR14,AR15-AR14),0)</f>
        <v>4750000</v>
      </c>
    </row>
    <row r="16" spans="1:45" x14ac:dyDescent="0.35">
      <c r="A16" s="26"/>
      <c r="E16" s="66">
        <f t="shared" si="29"/>
        <v>45747</v>
      </c>
      <c r="F16">
        <v>1</v>
      </c>
      <c r="G16">
        <f t="shared" si="22"/>
        <v>10</v>
      </c>
      <c r="H16">
        <f t="shared" ref="H16" si="61">ROUNDDOWN(YEARFRAC(E16,DOB,1),0)</f>
        <v>65</v>
      </c>
      <c r="I16" s="31">
        <f>IF(H16&lt;=120,VLOOKUP(H16,'Mortality Data'!$B$6:$D$125,2,FALSE),1)</f>
        <v>1.0829999999999999E-2</v>
      </c>
      <c r="J16" s="17">
        <f>IF(H16&lt;=120,(1-VLOOKUP(H16,'Mortality Data'!$F$5:$H$125,2,FALSE))^(YEAR(E16)-Mortality_Table_Year),1)</f>
        <v>0.94922987772911271</v>
      </c>
      <c r="K16">
        <f>IF(H16&lt;=120,VLOOKUP(H16,'Mortality Data'!$B$5:$D$125,3,FALSE),1)</f>
        <v>8.3700000000000007E-3</v>
      </c>
      <c r="L16" s="33">
        <f>IF(H16&lt;=120,(1-VLOOKUP(H16,'Mortality Data'!$F$5:$H$125,3,FALSE))^(YEAR(E16)-Mortality_Table_Year),1)</f>
        <v>0.87177694813789819</v>
      </c>
      <c r="M16" s="88">
        <f t="shared" ref="M16" si="62">MIN(I16*J16*Male_Mortality_Blend+K16*L16*(1-Male_Mortality_Blend),1)</f>
        <v>8.9376356418548533E-3</v>
      </c>
      <c r="N16" s="18">
        <f t="shared" si="5"/>
        <v>7.4787152936561796E-4</v>
      </c>
      <c r="O16" s="18">
        <f t="shared" si="25"/>
        <v>0.992717231187769</v>
      </c>
      <c r="P16" s="89">
        <f t="shared" si="16"/>
        <v>7.4298060795952026E-4</v>
      </c>
      <c r="Q16" s="88">
        <f t="shared" ref="Q16" si="63">MIN((I16*J16*Male_Mortality_Blend+K16*L16*(1-Male_Mortality_Blend))*(1-Mortality_Margin),1)</f>
        <v>8.4907538597621107E-3</v>
      </c>
      <c r="R16" s="18">
        <f t="shared" si="27"/>
        <v>7.1033140008125439E-4</v>
      </c>
      <c r="S16" s="18">
        <f t="shared" si="18"/>
        <v>0.99308162352263496</v>
      </c>
      <c r="T16" s="89">
        <f t="shared" si="19"/>
        <v>7.0591849610546209E-4</v>
      </c>
      <c r="V16" s="73">
        <f t="shared" si="7"/>
        <v>6125415.0804817388</v>
      </c>
      <c r="W16" s="74">
        <f t="shared" ref="W16" si="64">V16*Fee_Percent</f>
        <v>306270.75402408693</v>
      </c>
      <c r="X16" s="75">
        <f t="shared" si="34"/>
        <v>6431685.8345058253</v>
      </c>
      <c r="Y16" s="74">
        <f t="shared" si="8"/>
        <v>6127663.5095742093</v>
      </c>
      <c r="Z16" s="75">
        <f t="shared" si="9"/>
        <v>122508.30160963477</v>
      </c>
      <c r="AA16" s="82">
        <f t="shared" si="10"/>
        <v>181514.02332198154</v>
      </c>
      <c r="AC16" s="80">
        <f t="shared" ref="AC16" si="65">AC15/(1+NAER_Rate)^(1/12)</f>
        <v>0.96398384978469109</v>
      </c>
      <c r="AD16" s="82">
        <f t="shared" si="11"/>
        <v>6200041.2713525891</v>
      </c>
      <c r="AE16" s="74">
        <f t="shared" si="12"/>
        <v>5906968.6601445172</v>
      </c>
      <c r="AF16" s="75">
        <f t="shared" si="13"/>
        <v>118096.02421623979</v>
      </c>
      <c r="AH16" s="113">
        <v>10</v>
      </c>
      <c r="AI16" s="114">
        <f>(SUM(AE17:$AE$913)+SUM(AF17:$AF$913)-SUM(AD17:$AD$913))*(1+NAER_Rate)^(AH16/12)</f>
        <v>-17374262.977701005</v>
      </c>
      <c r="AJ16" s="115">
        <f t="shared" si="2"/>
        <v>1463822.8265578831</v>
      </c>
      <c r="AL16" s="99" t="s">
        <v>97</v>
      </c>
      <c r="AM16" s="102">
        <f>MAX(0, (AM14-AM15)*0.79)</f>
        <v>0</v>
      </c>
      <c r="AO16" t="s">
        <v>95</v>
      </c>
      <c r="AP16">
        <v>8.8999999999999999E-3</v>
      </c>
      <c r="AQ16" s="87"/>
      <c r="AS16" s="74">
        <f>AP16*MAX($AM$13-AR15,0)</f>
        <v>101961.91646250746</v>
      </c>
    </row>
    <row r="17" spans="1:45" ht="15" thickBot="1" x14ac:dyDescent="0.4">
      <c r="A17" s="25"/>
      <c r="E17" s="66">
        <f t="shared" si="29"/>
        <v>45777</v>
      </c>
      <c r="F17">
        <v>1</v>
      </c>
      <c r="G17">
        <f t="shared" si="22"/>
        <v>11</v>
      </c>
      <c r="H17">
        <f t="shared" ref="H17" si="66">ROUNDDOWN(YEARFRAC(E17,DOB,1),0)</f>
        <v>65</v>
      </c>
      <c r="I17" s="31">
        <f>IF(H17&lt;=120,VLOOKUP(H17,'Mortality Data'!$B$6:$D$125,2,FALSE),1)</f>
        <v>1.0829999999999999E-2</v>
      </c>
      <c r="J17" s="17">
        <f>IF(H17&lt;=120,(1-VLOOKUP(H17,'Mortality Data'!$F$5:$H$125,2,FALSE))^(YEAR(E17)-Mortality_Table_Year),1)</f>
        <v>0.94922987772911271</v>
      </c>
      <c r="K17">
        <f>IF(H17&lt;=120,VLOOKUP(H17,'Mortality Data'!$B$5:$D$125,3,FALSE),1)</f>
        <v>8.3700000000000007E-3</v>
      </c>
      <c r="L17" s="33">
        <f>IF(H17&lt;=120,(1-VLOOKUP(H17,'Mortality Data'!$F$5:$H$125,3,FALSE))^(YEAR(E17)-Mortality_Table_Year),1)</f>
        <v>0.87177694813789819</v>
      </c>
      <c r="M17" s="88">
        <f t="shared" ref="M17" si="67">MIN(I17*J17*Male_Mortality_Blend+K17*L17*(1-Male_Mortality_Blend),1)</f>
        <v>8.9376356418548533E-3</v>
      </c>
      <c r="N17" s="18">
        <f t="shared" si="5"/>
        <v>7.4787152936561796E-4</v>
      </c>
      <c r="O17" s="18">
        <f t="shared" si="25"/>
        <v>0.99197480623385303</v>
      </c>
      <c r="P17" s="89">
        <f t="shared" si="16"/>
        <v>7.4242495391596552E-4</v>
      </c>
      <c r="Q17" s="88">
        <f t="shared" ref="Q17" si="68">MIN((I17*J17*Male_Mortality_Blend+K17*L17*(1-Male_Mortality_Blend))*(1-Mortality_Margin),1)</f>
        <v>8.4907538597621107E-3</v>
      </c>
      <c r="R17" s="18">
        <f t="shared" si="27"/>
        <v>7.1033140008125439E-4</v>
      </c>
      <c r="S17" s="18">
        <f t="shared" si="18"/>
        <v>0.99237620646260316</v>
      </c>
      <c r="T17" s="89">
        <f t="shared" si="19"/>
        <v>7.0541706003179883E-4</v>
      </c>
      <c r="V17" s="73">
        <f t="shared" si="7"/>
        <v>6120834.0569374999</v>
      </c>
      <c r="W17" s="74">
        <f t="shared" ref="W17" si="69">V17*Fee_Percent</f>
        <v>306041.70284687501</v>
      </c>
      <c r="X17" s="75">
        <f t="shared" si="34"/>
        <v>6426875.7597843753</v>
      </c>
      <c r="Y17" s="74">
        <f t="shared" si="8"/>
        <v>6123310.8377742264</v>
      </c>
      <c r="Z17" s="75">
        <f t="shared" si="9"/>
        <v>122416.68113875001</v>
      </c>
      <c r="AA17" s="82">
        <f t="shared" si="10"/>
        <v>181148.24087139871</v>
      </c>
      <c r="AC17" s="80">
        <f t="shared" ref="AC17" si="70">AC16/(1+NAER_Rate)^(1/12)</f>
        <v>0.960454363062618</v>
      </c>
      <c r="AD17" s="82">
        <f t="shared" si="11"/>
        <v>6172720.8643462816</v>
      </c>
      <c r="AE17" s="74">
        <f t="shared" si="12"/>
        <v>5881160.6105288705</v>
      </c>
      <c r="AF17" s="75">
        <f t="shared" si="13"/>
        <v>117575.63551135774</v>
      </c>
      <c r="AH17" s="113">
        <v>11</v>
      </c>
      <c r="AI17" s="114">
        <f>(SUM(AE18:$AE$913)+SUM(AF18:$AF$913)-SUM(AD18:$AD$913))*(1+NAER_Rate)^(AH17/12)</f>
        <v>-17256961.841745611</v>
      </c>
      <c r="AJ17" s="115">
        <f t="shared" si="2"/>
        <v>1462761.843826887</v>
      </c>
      <c r="AQ17" s="98"/>
      <c r="AS17" s="74"/>
    </row>
    <row r="18" spans="1:45" ht="15" thickBot="1" x14ac:dyDescent="0.4">
      <c r="A18" s="25"/>
      <c r="B18" s="120" t="s">
        <v>2</v>
      </c>
      <c r="C18" s="121"/>
      <c r="E18" s="66">
        <f t="shared" si="29"/>
        <v>45808</v>
      </c>
      <c r="F18">
        <v>1</v>
      </c>
      <c r="G18">
        <f t="shared" si="22"/>
        <v>12</v>
      </c>
      <c r="H18">
        <f t="shared" ref="H18" si="71">ROUNDDOWN(YEARFRAC(E18,DOB,1),0)</f>
        <v>65</v>
      </c>
      <c r="I18" s="31">
        <f>IF(H18&lt;=120,VLOOKUP(H18,'Mortality Data'!$B$6:$D$125,2,FALSE),1)</f>
        <v>1.0829999999999999E-2</v>
      </c>
      <c r="J18" s="17">
        <f>IF(H18&lt;=120,(1-VLOOKUP(H18,'Mortality Data'!$F$5:$H$125,2,FALSE))^(YEAR(E18)-Mortality_Table_Year),1)</f>
        <v>0.94922987772911271</v>
      </c>
      <c r="K18">
        <f>IF(H18&lt;=120,VLOOKUP(H18,'Mortality Data'!$B$5:$D$125,3,FALSE),1)</f>
        <v>8.3700000000000007E-3</v>
      </c>
      <c r="L18" s="33">
        <f>IF(H18&lt;=120,(1-VLOOKUP(H18,'Mortality Data'!$F$5:$H$125,3,FALSE))^(YEAR(E18)-Mortality_Table_Year),1)</f>
        <v>0.87177694813789819</v>
      </c>
      <c r="M18" s="88">
        <f t="shared" ref="M18" si="72">MIN(I18*J18*Male_Mortality_Blend+K18*L18*(1-Male_Mortality_Blend),1)</f>
        <v>8.9376356418548533E-3</v>
      </c>
      <c r="N18" s="18">
        <f t="shared" si="5"/>
        <v>7.4787152936561796E-4</v>
      </c>
      <c r="O18" s="18">
        <f t="shared" si="25"/>
        <v>0.99123293651842281</v>
      </c>
      <c r="P18" s="89">
        <f t="shared" si="16"/>
        <v>7.4186971543022118E-4</v>
      </c>
      <c r="Q18" s="88">
        <f t="shared" ref="Q18" si="73">MIN((I18*J18*Male_Mortality_Blend+K18*L18*(1-Male_Mortality_Blend))*(1-Mortality_Margin),1)</f>
        <v>8.4907538597621107E-3</v>
      </c>
      <c r="R18" s="18">
        <f>1-(1-Q18)^(1/12)</f>
        <v>7.1033140008125439E-4</v>
      </c>
      <c r="S18" s="18">
        <f t="shared" si="18"/>
        <v>0.99167129048245928</v>
      </c>
      <c r="T18" s="89">
        <f t="shared" si="19"/>
        <v>7.0491598014388313E-4</v>
      </c>
      <c r="V18" s="73">
        <f t="shared" si="7"/>
        <v>6116256.4594103452</v>
      </c>
      <c r="W18" s="74">
        <f t="shared" ref="W18" si="74">V18*Fee_Percent</f>
        <v>305812.82297051727</v>
      </c>
      <c r="X18" s="75">
        <f t="shared" si="34"/>
        <v>6422069.2823808622</v>
      </c>
      <c r="Y18" s="74">
        <f t="shared" si="8"/>
        <v>6118961.2578136977</v>
      </c>
      <c r="Z18" s="75">
        <f t="shared" si="9"/>
        <v>122325.12918820691</v>
      </c>
      <c r="AA18" s="82">
        <f t="shared" si="10"/>
        <v>180782.8953789575</v>
      </c>
      <c r="AC18" s="80">
        <f t="shared" ref="AC18" si="75">AC17/(1+NAER_Rate)^(1/12)</f>
        <v>0.9569377990430612</v>
      </c>
      <c r="AD18" s="82">
        <f t="shared" si="11"/>
        <v>6145520.8443835936</v>
      </c>
      <c r="AE18" s="74">
        <f t="shared" si="12"/>
        <v>5855465.3184820013</v>
      </c>
      <c r="AF18" s="75">
        <f t="shared" si="13"/>
        <v>117057.53989302085</v>
      </c>
      <c r="AH18" s="113">
        <v>12</v>
      </c>
      <c r="AI18" s="114">
        <f>(SUM(AE19:$AE$913)+SUM(AF19:$AF$913)-SUM(AD19:$AD$913))*(1+NAER_Rate)^(AH18/12)</f>
        <v>-17139594.991965853</v>
      </c>
      <c r="AJ18" s="115">
        <f t="shared" si="2"/>
        <v>1461697.5408475185</v>
      </c>
      <c r="AO18" s="105" t="s">
        <v>108</v>
      </c>
      <c r="AS18" s="74"/>
    </row>
    <row r="19" spans="1:45" ht="15" thickBot="1" x14ac:dyDescent="0.4">
      <c r="A19" s="25"/>
      <c r="B19" s="95" t="s">
        <v>26</v>
      </c>
      <c r="C19" s="39">
        <f>IF(C9 = "Pri 2012",2012,IF(C9 = "GAM 1994",1994,0))</f>
        <v>2012</v>
      </c>
      <c r="E19" s="66">
        <f t="shared" si="29"/>
        <v>45838</v>
      </c>
      <c r="F19">
        <f>F7+1</f>
        <v>2</v>
      </c>
      <c r="G19">
        <f t="shared" si="22"/>
        <v>13</v>
      </c>
      <c r="H19">
        <f t="shared" ref="H19" si="76">ROUNDDOWN(YEARFRAC(E19,DOB,1),0)</f>
        <v>65</v>
      </c>
      <c r="I19" s="31">
        <f>IF(H19&lt;=120,VLOOKUP(H19,'Mortality Data'!$B$6:$D$125,2,FALSE),1)</f>
        <v>1.0829999999999999E-2</v>
      </c>
      <c r="J19" s="17">
        <f>IF(H19&lt;=120,(1-VLOOKUP(H19,'Mortality Data'!$F$5:$H$125,2,FALSE))^(YEAR(E19)-Mortality_Table_Year),1)</f>
        <v>0.94922987772911271</v>
      </c>
      <c r="K19">
        <f>IF(H19&lt;=120,VLOOKUP(H19,'Mortality Data'!$B$5:$D$125,3,FALSE),1)</f>
        <v>8.3700000000000007E-3</v>
      </c>
      <c r="L19" s="33">
        <f>IF(H19&lt;=120,(1-VLOOKUP(H19,'Mortality Data'!$F$5:$H$125,3,FALSE))^(YEAR(E19)-Mortality_Table_Year),1)</f>
        <v>0.87177694813789819</v>
      </c>
      <c r="M19" s="88">
        <f t="shared" ref="M19" si="77">MIN(I19*J19*Male_Mortality_Blend+K19*L19*(1-Male_Mortality_Blend),1)</f>
        <v>8.9376356418548533E-3</v>
      </c>
      <c r="N19" s="18">
        <f t="shared" si="5"/>
        <v>7.4787152936561796E-4</v>
      </c>
      <c r="O19" s="18">
        <f t="shared" si="25"/>
        <v>0.99049162162623117</v>
      </c>
      <c r="P19" s="89">
        <f t="shared" si="16"/>
        <v>7.4131489219164681E-4</v>
      </c>
      <c r="Q19" s="88">
        <f t="shared" ref="Q19" si="78">MIN((I19*J19*Male_Mortality_Blend+K19*L19*(1-Male_Mortality_Blend))*(1-Mortality_Margin),1)</f>
        <v>8.4907538597621107E-3</v>
      </c>
      <c r="R19" s="18">
        <f t="shared" ref="R19:R82" si="79">1-(1-Q19)^(1/12)</f>
        <v>7.1033140008125439E-4</v>
      </c>
      <c r="S19" s="18">
        <f t="shared" si="18"/>
        <v>0.99096687522627047</v>
      </c>
      <c r="T19" s="89">
        <f t="shared" si="19"/>
        <v>7.0441525618880618E-4</v>
      </c>
      <c r="V19" s="73">
        <f t="shared" si="7"/>
        <v>6111682.2853380535</v>
      </c>
      <c r="W19" s="74">
        <f t="shared" ref="W19" si="80">V19*Fee_Percent</f>
        <v>305584.11426690267</v>
      </c>
      <c r="X19" s="75">
        <f t="shared" si="34"/>
        <v>6417266.3996049557</v>
      </c>
      <c r="Y19" s="74">
        <f t="shared" si="8"/>
        <v>6114614.7674963921</v>
      </c>
      <c r="Z19" s="75">
        <f t="shared" si="9"/>
        <v>122233.64570676108</v>
      </c>
      <c r="AA19" s="82">
        <f t="shared" si="10"/>
        <v>180417.98640180286</v>
      </c>
      <c r="AC19" s="80">
        <f t="shared" ref="AC19" si="81">AC18/(1+NAER_Rate)^(1/12)</f>
        <v>0.95343411041142412</v>
      </c>
      <c r="AD19" s="82">
        <f t="shared" si="11"/>
        <v>6118440.6809804738</v>
      </c>
      <c r="AE19" s="74">
        <f t="shared" si="12"/>
        <v>5829882.2913564797</v>
      </c>
      <c r="AF19" s="75">
        <f t="shared" si="13"/>
        <v>116541.72725677093</v>
      </c>
      <c r="AH19" s="113">
        <v>13</v>
      </c>
      <c r="AI19" s="114">
        <f>(SUM(AE20:$AE$913)+SUM(AF20:$AF$913)-SUM(AD20:$AD$913))*(1+NAER_Rate)^(AH19/12)</f>
        <v>-17022161.750360202</v>
      </c>
      <c r="AJ19" s="115">
        <f t="shared" si="2"/>
        <v>1460629.9230087758</v>
      </c>
      <c r="AP19" t="s">
        <v>103</v>
      </c>
      <c r="AQ19" t="s">
        <v>104</v>
      </c>
      <c r="AR19" t="s">
        <v>107</v>
      </c>
      <c r="AS19" s="74" t="s">
        <v>106</v>
      </c>
    </row>
    <row r="20" spans="1:45" ht="15" thickBot="1" x14ac:dyDescent="0.4">
      <c r="A20" s="25"/>
      <c r="B20" s="103" t="s">
        <v>62</v>
      </c>
      <c r="C20" s="104">
        <f>C11/SUMPRODUCT(O7:O852,AC7:AC852)</f>
        <v>6170352.3299910743</v>
      </c>
      <c r="E20" s="66">
        <f t="shared" si="29"/>
        <v>45869</v>
      </c>
      <c r="F20">
        <f t="shared" ref="F20:F23" si="82">F8+1</f>
        <v>2</v>
      </c>
      <c r="G20">
        <f t="shared" si="22"/>
        <v>14</v>
      </c>
      <c r="H20">
        <f t="shared" ref="H20" si="83">ROUNDDOWN(YEARFRAC(E20,DOB,1),0)</f>
        <v>65</v>
      </c>
      <c r="I20" s="31">
        <f>IF(H20&lt;=120,VLOOKUP(H20,'Mortality Data'!$B$6:$D$125,2,FALSE),1)</f>
        <v>1.0829999999999999E-2</v>
      </c>
      <c r="J20" s="17">
        <f>IF(H20&lt;=120,(1-VLOOKUP(H20,'Mortality Data'!$F$5:$H$125,2,FALSE))^(YEAR(E20)-Mortality_Table_Year),1)</f>
        <v>0.94922987772911271</v>
      </c>
      <c r="K20">
        <f>IF(H20&lt;=120,VLOOKUP(H20,'Mortality Data'!$B$5:$D$125,3,FALSE),1)</f>
        <v>8.3700000000000007E-3</v>
      </c>
      <c r="L20" s="33">
        <f>IF(H20&lt;=120,(1-VLOOKUP(H20,'Mortality Data'!$F$5:$H$125,3,FALSE))^(YEAR(E20)-Mortality_Table_Year),1)</f>
        <v>0.87177694813789819</v>
      </c>
      <c r="M20" s="88">
        <f t="shared" ref="M20" si="84">MIN(I20*J20*Male_Mortality_Blend+K20*L20*(1-Male_Mortality_Blend),1)</f>
        <v>8.9376356418548533E-3</v>
      </c>
      <c r="N20" s="18">
        <f t="shared" si="5"/>
        <v>7.4787152936561796E-4</v>
      </c>
      <c r="O20" s="18">
        <f t="shared" si="25"/>
        <v>0.98975086114234168</v>
      </c>
      <c r="P20" s="89">
        <f t="shared" si="16"/>
        <v>7.4076048388949101E-4</v>
      </c>
      <c r="Q20" s="88">
        <f t="shared" ref="Q20" si="85">MIN((I20*J20*Male_Mortality_Blend+K20*L20*(1-Male_Mortality_Blend))*(1-Mortality_Margin),1)</f>
        <v>8.4907538597621107E-3</v>
      </c>
      <c r="R20" s="18">
        <f t="shared" si="79"/>
        <v>7.1033140008125439E-4</v>
      </c>
      <c r="S20" s="18">
        <f t="shared" si="18"/>
        <v>0.99026296033835681</v>
      </c>
      <c r="T20" s="89">
        <f t="shared" si="19"/>
        <v>7.0391488791365919E-4</v>
      </c>
      <c r="V20" s="73">
        <f t="shared" si="7"/>
        <v>6107111.5321603203</v>
      </c>
      <c r="W20" s="74">
        <f t="shared" ref="W20" si="86">V20*Fee_Percent</f>
        <v>305355.57660801604</v>
      </c>
      <c r="X20" s="75">
        <f t="shared" si="34"/>
        <v>6412467.1087683365</v>
      </c>
      <c r="Y20" s="74">
        <f t="shared" si="8"/>
        <v>6110271.3646276388</v>
      </c>
      <c r="Z20" s="75">
        <f t="shared" si="9"/>
        <v>122142.23064320641</v>
      </c>
      <c r="AA20" s="82">
        <f t="shared" si="10"/>
        <v>180053.51349749137</v>
      </c>
      <c r="AC20" s="80">
        <f t="shared" ref="AC20" si="87">AC19/(1+NAER_Rate)^(1/12)</f>
        <v>0.94994325002634572</v>
      </c>
      <c r="AD20" s="82">
        <f t="shared" si="11"/>
        <v>6091479.845990438</v>
      </c>
      <c r="AE20" s="74">
        <f t="shared" si="12"/>
        <v>5804411.0386572937</v>
      </c>
      <c r="AF20" s="75">
        <f t="shared" si="13"/>
        <v>116028.187542675</v>
      </c>
      <c r="AH20" s="113">
        <v>14</v>
      </c>
      <c r="AI20" s="114">
        <f>(SUM(AE21:$AE$913)+SUM(AF21:$AF$913)-SUM(AD21:$AD$913))*(1+NAER_Rate)^(AH20/12)</f>
        <v>-16904661.436878603</v>
      </c>
      <c r="AJ20" s="115">
        <f t="shared" si="2"/>
        <v>1459558.9956935751</v>
      </c>
      <c r="AL20" s="101" t="s">
        <v>91</v>
      </c>
      <c r="AM20" s="98"/>
      <c r="AO20" t="s">
        <v>92</v>
      </c>
      <c r="AP20" s="97">
        <v>1.7100000000000001E-2</v>
      </c>
      <c r="AQ20" s="87">
        <f>250*10^6*0.0171</f>
        <v>4275000</v>
      </c>
      <c r="AR20" s="87">
        <v>250000000</v>
      </c>
      <c r="AS20" s="74">
        <f>AP20*MAX(MIN($AM$21-0,AR20-0),0)</f>
        <v>1260490.0876696776</v>
      </c>
    </row>
    <row r="21" spans="1:45" x14ac:dyDescent="0.35">
      <c r="A21" s="25"/>
      <c r="E21" s="66">
        <f t="shared" si="29"/>
        <v>45900</v>
      </c>
      <c r="F21">
        <f t="shared" si="82"/>
        <v>2</v>
      </c>
      <c r="G21">
        <f t="shared" si="22"/>
        <v>15</v>
      </c>
      <c r="H21">
        <f t="shared" ref="H21" si="88">ROUNDDOWN(YEARFRAC(E21,DOB,1),0)</f>
        <v>65</v>
      </c>
      <c r="I21" s="31">
        <f>IF(H21&lt;=120,VLOOKUP(H21,'Mortality Data'!$B$6:$D$125,2,FALSE),1)</f>
        <v>1.0829999999999999E-2</v>
      </c>
      <c r="J21" s="17">
        <f>IF(H21&lt;=120,(1-VLOOKUP(H21,'Mortality Data'!$F$5:$H$125,2,FALSE))^(YEAR(E21)-Mortality_Table_Year),1)</f>
        <v>0.94922987772911271</v>
      </c>
      <c r="K21">
        <f>IF(H21&lt;=120,VLOOKUP(H21,'Mortality Data'!$B$5:$D$125,3,FALSE),1)</f>
        <v>8.3700000000000007E-3</v>
      </c>
      <c r="L21" s="33">
        <f>IF(H21&lt;=120,(1-VLOOKUP(H21,'Mortality Data'!$F$5:$H$125,3,FALSE))^(YEAR(E21)-Mortality_Table_Year),1)</f>
        <v>0.87177694813789819</v>
      </c>
      <c r="M21" s="88">
        <f t="shared" ref="M21" si="89">MIN(I21*J21*Male_Mortality_Blend+K21*L21*(1-Male_Mortality_Blend),1)</f>
        <v>8.9376356418548533E-3</v>
      </c>
      <c r="N21" s="18">
        <f t="shared" si="5"/>
        <v>7.4787152936561796E-4</v>
      </c>
      <c r="O21" s="18">
        <f t="shared" si="25"/>
        <v>0.98901065465212823</v>
      </c>
      <c r="P21" s="89">
        <f t="shared" si="16"/>
        <v>7.4020649021344642E-4</v>
      </c>
      <c r="Q21" s="88">
        <f t="shared" ref="Q21" si="90">MIN((I21*J21*Male_Mortality_Blend+K21*L21*(1-Male_Mortality_Blend))*(1-Mortality_Margin),1)</f>
        <v>8.4907538597621107E-3</v>
      </c>
      <c r="R21" s="18">
        <f t="shared" si="79"/>
        <v>7.1033140008125439E-4</v>
      </c>
      <c r="S21" s="18">
        <f t="shared" si="18"/>
        <v>0.98955954546329106</v>
      </c>
      <c r="T21" s="89">
        <f t="shared" si="19"/>
        <v>7.034148750657554E-4</v>
      </c>
      <c r="V21" s="73">
        <f t="shared" si="7"/>
        <v>6102544.197318757</v>
      </c>
      <c r="W21" s="74">
        <f t="shared" ref="W21" si="91">V21*Fee_Percent</f>
        <v>305127.20986593788</v>
      </c>
      <c r="X21" s="75">
        <f t="shared" si="34"/>
        <v>6407671.4071846949</v>
      </c>
      <c r="Y21" s="74">
        <f t="shared" si="8"/>
        <v>6105931.0470143268</v>
      </c>
      <c r="Z21" s="75">
        <f t="shared" si="9"/>
        <v>122050.88394637514</v>
      </c>
      <c r="AA21" s="82">
        <f t="shared" si="10"/>
        <v>179689.47622399312</v>
      </c>
      <c r="AC21" s="80">
        <f t="shared" ref="AC21" si="92">AC20/(1+NAER_Rate)^(1/12)</f>
        <v>0.94646517091906623</v>
      </c>
      <c r="AD21" s="82">
        <f t="shared" si="11"/>
        <v>6064637.8135942761</v>
      </c>
      <c r="AE21" s="74">
        <f t="shared" si="12"/>
        <v>5779051.0720324479</v>
      </c>
      <c r="AF21" s="75">
        <f t="shared" si="13"/>
        <v>115516.91073512906</v>
      </c>
      <c r="AH21" s="113">
        <v>15</v>
      </c>
      <c r="AI21" s="114">
        <f>(SUM(AE22:$AE$913)+SUM(AF22:$AF$913)-SUM(AD22:$AD$913))*(1+NAER_Rate)^(AH21/12)</f>
        <v>-16787093.369413987</v>
      </c>
      <c r="AJ21" s="115">
        <f t="shared" si="2"/>
        <v>1458484.7642787567</v>
      </c>
      <c r="AL21" s="99" t="s">
        <v>89</v>
      </c>
      <c r="AM21" s="98">
        <f>AM7</f>
        <v>73712870.623957753</v>
      </c>
      <c r="AO21" t="s">
        <v>93</v>
      </c>
      <c r="AP21">
        <v>1.0800000000000001E-2</v>
      </c>
      <c r="AQ21" s="87">
        <f>250*10^6*0.0108</f>
        <v>2700000</v>
      </c>
      <c r="AR21" s="87">
        <v>500000000</v>
      </c>
      <c r="AS21" s="74">
        <f>AP21*MAX(MIN($AM$21-AR20,AR21-AR20),0)</f>
        <v>0</v>
      </c>
    </row>
    <row r="22" spans="1:45" x14ac:dyDescent="0.35">
      <c r="A22" s="25"/>
      <c r="E22" s="66">
        <f t="shared" si="29"/>
        <v>45930</v>
      </c>
      <c r="F22">
        <f t="shared" si="82"/>
        <v>2</v>
      </c>
      <c r="G22">
        <f t="shared" si="22"/>
        <v>16</v>
      </c>
      <c r="H22">
        <f t="shared" ref="H22" si="93">ROUNDDOWN(YEARFRAC(E22,DOB,1),0)</f>
        <v>65</v>
      </c>
      <c r="I22" s="31">
        <f>IF(H22&lt;=120,VLOOKUP(H22,'Mortality Data'!$B$6:$D$125,2,FALSE),1)</f>
        <v>1.0829999999999999E-2</v>
      </c>
      <c r="J22" s="17">
        <f>IF(H22&lt;=120,(1-VLOOKUP(H22,'Mortality Data'!$F$5:$H$125,2,FALSE))^(YEAR(E22)-Mortality_Table_Year),1)</f>
        <v>0.94922987772911271</v>
      </c>
      <c r="K22">
        <f>IF(H22&lt;=120,VLOOKUP(H22,'Mortality Data'!$B$5:$D$125,3,FALSE),1)</f>
        <v>8.3700000000000007E-3</v>
      </c>
      <c r="L22" s="33">
        <f>IF(H22&lt;=120,(1-VLOOKUP(H22,'Mortality Data'!$F$5:$H$125,3,FALSE))^(YEAR(E22)-Mortality_Table_Year),1)</f>
        <v>0.87177694813789819</v>
      </c>
      <c r="M22" s="88">
        <f t="shared" ref="M22" si="94">MIN(I22*J22*Male_Mortality_Blend+K22*L22*(1-Male_Mortality_Blend),1)</f>
        <v>8.9376356418548533E-3</v>
      </c>
      <c r="N22" s="18">
        <f t="shared" si="5"/>
        <v>7.4787152936561796E-4</v>
      </c>
      <c r="O22" s="18">
        <f t="shared" si="25"/>
        <v>0.98827100174127469</v>
      </c>
      <c r="P22" s="89">
        <f t="shared" si="16"/>
        <v>7.3965291085353879E-4</v>
      </c>
      <c r="Q22" s="88">
        <f t="shared" ref="Q22" si="95">MIN((I22*J22*Male_Mortality_Blend+K22*L22*(1-Male_Mortality_Blend))*(1-Mortality_Margin),1)</f>
        <v>8.4907538597621107E-3</v>
      </c>
      <c r="R22" s="18">
        <f t="shared" si="79"/>
        <v>7.1033140008125439E-4</v>
      </c>
      <c r="S22" s="18">
        <f t="shared" si="18"/>
        <v>0.98885663024589832</v>
      </c>
      <c r="T22" s="89">
        <f t="shared" si="19"/>
        <v>7.029152173927411E-4</v>
      </c>
      <c r="V22" s="73">
        <f t="shared" si="7"/>
        <v>6097980.2782568876</v>
      </c>
      <c r="W22" s="74">
        <f t="shared" ref="W22" si="96">V22*Fee_Percent</f>
        <v>304899.01391284441</v>
      </c>
      <c r="X22" s="75">
        <f t="shared" si="34"/>
        <v>6402879.292169732</v>
      </c>
      <c r="Y22" s="74">
        <f t="shared" si="8"/>
        <v>6101593.8124649012</v>
      </c>
      <c r="Z22" s="75">
        <f t="shared" si="9"/>
        <v>121959.60556513775</v>
      </c>
      <c r="AA22" s="82">
        <f t="shared" si="10"/>
        <v>179325.87413969263</v>
      </c>
      <c r="AC22" s="80">
        <f>AC21/(1+NAER_Rate)^(1/12)</f>
        <v>0.94299982629279511</v>
      </c>
      <c r="AD22" s="82">
        <f t="shared" si="11"/>
        <v>6037914.0602897918</v>
      </c>
      <c r="AE22" s="74">
        <f t="shared" si="12"/>
        <v>5753801.9052635953</v>
      </c>
      <c r="AF22" s="75">
        <f t="shared" si="13"/>
        <v>115007.88686266271</v>
      </c>
      <c r="AH22" s="113">
        <v>16</v>
      </c>
      <c r="AI22" s="114">
        <f>(SUM(AE23:$AE$913)+SUM(AF23:$AF$913)-SUM(AD23:$AD$913))*(1+NAER_Rate)^(AH22/12)</f>
        <v>-16669456.8637942</v>
      </c>
      <c r="AJ22" s="115">
        <f t="shared" si="2"/>
        <v>1457407.2341350899</v>
      </c>
      <c r="AL22" s="99" t="s">
        <v>101</v>
      </c>
      <c r="AM22" s="74">
        <f>SUM(AS20:AS23)</f>
        <v>1260490.0876696776</v>
      </c>
      <c r="AO22" t="s">
        <v>94</v>
      </c>
      <c r="AP22">
        <v>9.4999999999999998E-3</v>
      </c>
      <c r="AQ22" s="87">
        <f>500*10^6*0.0095</f>
        <v>4750000</v>
      </c>
      <c r="AR22" s="87">
        <v>1000000000</v>
      </c>
      <c r="AS22" s="74">
        <f>AP22*MAX(MIN($AM$21-AR21,AR22-AR21),0)</f>
        <v>0</v>
      </c>
    </row>
    <row r="23" spans="1:45" x14ac:dyDescent="0.35">
      <c r="A23" s="25"/>
      <c r="E23" s="66">
        <f t="shared" si="29"/>
        <v>45961</v>
      </c>
      <c r="F23">
        <f t="shared" si="82"/>
        <v>2</v>
      </c>
      <c r="G23">
        <f t="shared" si="22"/>
        <v>17</v>
      </c>
      <c r="H23">
        <f t="shared" ref="H23" si="97">ROUNDDOWN(YEARFRAC(E23,DOB,1),0)</f>
        <v>65</v>
      </c>
      <c r="I23" s="31">
        <f>IF(H23&lt;=120,VLOOKUP(H23,'Mortality Data'!$B$6:$D$125,2,FALSE),1)</f>
        <v>1.0829999999999999E-2</v>
      </c>
      <c r="J23" s="17">
        <f>IF(H23&lt;=120,(1-VLOOKUP(H23,'Mortality Data'!$F$5:$H$125,2,FALSE))^(YEAR(E23)-Mortality_Table_Year),1)</f>
        <v>0.94922987772911271</v>
      </c>
      <c r="K23">
        <f>IF(H23&lt;=120,VLOOKUP(H23,'Mortality Data'!$B$5:$D$125,3,FALSE),1)</f>
        <v>8.3700000000000007E-3</v>
      </c>
      <c r="L23" s="33">
        <f>IF(H23&lt;=120,(1-VLOOKUP(H23,'Mortality Data'!$F$5:$H$125,3,FALSE))^(YEAR(E23)-Mortality_Table_Year),1)</f>
        <v>0.87177694813789819</v>
      </c>
      <c r="M23" s="88">
        <f t="shared" ref="M23" si="98">MIN(I23*J23*Male_Mortality_Blend+K23*L23*(1-Male_Mortality_Blend),1)</f>
        <v>8.9376356418548533E-3</v>
      </c>
      <c r="N23" s="18">
        <f t="shared" si="5"/>
        <v>7.4787152936561796E-4</v>
      </c>
      <c r="O23" s="18">
        <f t="shared" si="25"/>
        <v>0.98753190199577479</v>
      </c>
      <c r="P23" s="89">
        <f t="shared" si="16"/>
        <v>7.3909974549990487E-4</v>
      </c>
      <c r="Q23" s="88">
        <f t="shared" ref="Q23" si="99">MIN((I23*J23*Male_Mortality_Blend+K23*L23*(1-Male_Mortality_Blend))*(1-Mortality_Margin),1)</f>
        <v>8.4907538597621107E-3</v>
      </c>
      <c r="R23" s="18">
        <f t="shared" si="79"/>
        <v>7.1033140008125439E-4</v>
      </c>
      <c r="S23" s="18">
        <f t="shared" si="18"/>
        <v>0.98815421433125616</v>
      </c>
      <c r="T23" s="89">
        <f t="shared" si="19"/>
        <v>7.0241591464215158E-4</v>
      </c>
      <c r="V23" s="73">
        <f t="shared" si="7"/>
        <v>6093419.7724201465</v>
      </c>
      <c r="W23" s="74">
        <f t="shared" ref="W23" si="100">V23*Fee_Percent</f>
        <v>304670.98862100736</v>
      </c>
      <c r="X23" s="75">
        <f t="shared" si="34"/>
        <v>6398090.7610411542</v>
      </c>
      <c r="Y23" s="74">
        <f t="shared" si="8"/>
        <v>6097259.6587893656</v>
      </c>
      <c r="Z23" s="75">
        <f t="shared" si="9"/>
        <v>121868.39544840294</v>
      </c>
      <c r="AA23" s="82">
        <f t="shared" si="10"/>
        <v>178962.7068033861</v>
      </c>
      <c r="AC23" s="80">
        <f t="shared" ref="AC23" si="101">AC22/(1+NAER_Rate)^(1/12)</f>
        <v>0.9395471695220815</v>
      </c>
      <c r="AD23" s="82">
        <f t="shared" si="11"/>
        <v>6011308.0648815967</v>
      </c>
      <c r="AE23" s="74">
        <f t="shared" si="12"/>
        <v>5728663.0542567205</v>
      </c>
      <c r="AF23" s="75">
        <f t="shared" si="13"/>
        <v>114501.1059977447</v>
      </c>
      <c r="AH23" s="113">
        <v>17</v>
      </c>
      <c r="AI23" s="114">
        <f>(SUM(AE24:$AE$913)+SUM(AF24:$AF$913)-SUM(AD24:$AD$913))*(1+NAER_Rate)^(AH23/12)</f>
        <v>-16551751.233773984</v>
      </c>
      <c r="AJ23" s="115">
        <f t="shared" si="2"/>
        <v>1456326.4106272801</v>
      </c>
      <c r="AL23" s="99" t="s">
        <v>97</v>
      </c>
      <c r="AM23" s="102">
        <f>AM22*0.79</f>
        <v>995787.16925904527</v>
      </c>
      <c r="AO23" t="s">
        <v>95</v>
      </c>
      <c r="AP23">
        <v>8.8999999999999999E-3</v>
      </c>
      <c r="AQ23" s="87"/>
      <c r="AS23" s="74">
        <f>AP23*MAX($AM$21-AR22,0)</f>
        <v>0</v>
      </c>
    </row>
    <row r="24" spans="1:45" x14ac:dyDescent="0.35">
      <c r="A24" s="25"/>
      <c r="E24" s="66">
        <f t="shared" si="29"/>
        <v>45991</v>
      </c>
      <c r="F24">
        <f>F12+1</f>
        <v>2</v>
      </c>
      <c r="G24">
        <f t="shared" si="22"/>
        <v>18</v>
      </c>
      <c r="H24">
        <f t="shared" ref="H24" si="102">ROUNDDOWN(YEARFRAC(E24,DOB,1),0)</f>
        <v>65</v>
      </c>
      <c r="I24" s="31">
        <f>IF(H24&lt;=120,VLOOKUP(H24,'Mortality Data'!$B$6:$D$125,2,FALSE),1)</f>
        <v>1.0829999999999999E-2</v>
      </c>
      <c r="J24" s="17">
        <f>IF(H24&lt;=120,(1-VLOOKUP(H24,'Mortality Data'!$F$5:$H$125,2,FALSE))^(YEAR(E24)-Mortality_Table_Year),1)</f>
        <v>0.94922987772911271</v>
      </c>
      <c r="K24">
        <f>IF(H24&lt;=120,VLOOKUP(H24,'Mortality Data'!$B$5:$D$125,3,FALSE),1)</f>
        <v>8.3700000000000007E-3</v>
      </c>
      <c r="L24" s="33">
        <f>IF(H24&lt;=120,(1-VLOOKUP(H24,'Mortality Data'!$F$5:$H$125,3,FALSE))^(YEAR(E24)-Mortality_Table_Year),1)</f>
        <v>0.87177694813789819</v>
      </c>
      <c r="M24" s="88">
        <f t="shared" ref="M24" si="103">MIN(I24*J24*Male_Mortality_Blend+K24*L24*(1-Male_Mortality_Blend),1)</f>
        <v>8.9376356418548533E-3</v>
      </c>
      <c r="N24" s="18">
        <f t="shared" si="5"/>
        <v>7.4787152936561796E-4</v>
      </c>
      <c r="O24" s="18">
        <f t="shared" si="25"/>
        <v>0.98679335500193188</v>
      </c>
      <c r="P24" s="89">
        <f t="shared" si="16"/>
        <v>7.3854699384290345E-4</v>
      </c>
      <c r="Q24" s="88">
        <f t="shared" ref="Q24" si="104">MIN((I24*J24*Male_Mortality_Blend+K24*L24*(1-Male_Mortality_Blend))*(1-Mortality_Margin),1)</f>
        <v>8.4907538597621107E-3</v>
      </c>
      <c r="R24" s="18">
        <f t="shared" si="79"/>
        <v>7.1033140008125439E-4</v>
      </c>
      <c r="S24" s="18">
        <f t="shared" si="18"/>
        <v>0.98745229736469409</v>
      </c>
      <c r="T24" s="89">
        <f t="shared" si="19"/>
        <v>7.0191696656207725E-4</v>
      </c>
      <c r="V24" s="73">
        <f t="shared" si="7"/>
        <v>6088862.6772558801</v>
      </c>
      <c r="W24" s="74">
        <f t="shared" ref="W24" si="105">V24*Fee_Percent</f>
        <v>304443.13386279403</v>
      </c>
      <c r="X24" s="75">
        <f t="shared" si="34"/>
        <v>6393305.8111186745</v>
      </c>
      <c r="Y24" s="74">
        <f t="shared" si="8"/>
        <v>6092928.5837992793</v>
      </c>
      <c r="Z24" s="75">
        <f t="shared" si="9"/>
        <v>121777.25354511761</v>
      </c>
      <c r="AA24" s="82">
        <f t="shared" si="10"/>
        <v>178599.97377427761</v>
      </c>
      <c r="AC24" s="80">
        <f t="shared" ref="AC24" si="106">AC23/(1+NAER_Rate)^(1/12)</f>
        <v>0.93610715415218682</v>
      </c>
      <c r="AD24" s="82">
        <f t="shared" si="11"/>
        <v>5984819.3084709411</v>
      </c>
      <c r="AE24" s="74">
        <f t="shared" si="12"/>
        <v>5703634.0370328575</v>
      </c>
      <c r="AF24" s="75">
        <f t="shared" si="13"/>
        <v>113996.55825658934</v>
      </c>
      <c r="AH24" s="113">
        <v>18</v>
      </c>
      <c r="AI24" s="114">
        <f>(SUM(AE25:$AE$913)+SUM(AF25:$AF$913)-SUM(AD25:$AD$913))*(1+NAER_Rate)^(AH24/12)</f>
        <v>-16433975.79102752</v>
      </c>
      <c r="AJ24" s="115">
        <f t="shared" si="2"/>
        <v>1455242.2991139747</v>
      </c>
      <c r="AS24" s="74"/>
    </row>
    <row r="25" spans="1:45" x14ac:dyDescent="0.35">
      <c r="E25" s="66">
        <f t="shared" si="29"/>
        <v>46022</v>
      </c>
      <c r="F25">
        <f t="shared" ref="F25:F88" si="107">F13+1</f>
        <v>2</v>
      </c>
      <c r="G25">
        <f t="shared" si="22"/>
        <v>19</v>
      </c>
      <c r="H25">
        <f t="shared" ref="H25" si="108">ROUNDDOWN(YEARFRAC(E25,DOB,1),0)</f>
        <v>66</v>
      </c>
      <c r="I25" s="31">
        <f>IF(H25&lt;=120,VLOOKUP(H25,'Mortality Data'!$B$6:$D$125,2,FALSE),1)</f>
        <v>1.174E-2</v>
      </c>
      <c r="J25" s="17">
        <f>IF(H25&lt;=120,(1-VLOOKUP(H25,'Mortality Data'!$F$5:$H$125,2,FALSE))^(YEAR(E25)-Mortality_Table_Year),1)</f>
        <v>0.92112542022867117</v>
      </c>
      <c r="K25">
        <f>IF(H25&lt;=120,VLOOKUP(H25,'Mortality Data'!$B$5:$D$125,3,FALSE),1)</f>
        <v>9.0600000000000003E-3</v>
      </c>
      <c r="L25" s="33">
        <f>IF(H25&lt;=120,(1-VLOOKUP(H25,'Mortality Data'!$F$5:$H$125,3,FALSE))^(YEAR(E25)-Mortality_Table_Year),1)</f>
        <v>0.85587766039318991</v>
      </c>
      <c r="M25" s="88">
        <f t="shared" ref="M25" si="109">MIN(I25*J25*Male_Mortality_Blend+K25*L25*(1-Male_Mortality_Blend),1)</f>
        <v>9.4371200598395658E-3</v>
      </c>
      <c r="N25" s="18">
        <f t="shared" si="5"/>
        <v>7.8984889081190612E-4</v>
      </c>
      <c r="O25" s="18">
        <f t="shared" si="25"/>
        <v>0.98601393736502307</v>
      </c>
      <c r="P25" s="89">
        <f t="shared" si="16"/>
        <v>7.7941763690880794E-4</v>
      </c>
      <c r="Q25" s="88">
        <f t="shared" ref="Q25" si="110">MIN((I25*J25*Male_Mortality_Blend+K25*L25*(1-Male_Mortality_Blend))*(1-Mortality_Margin),1)</f>
        <v>8.965264056847588E-3</v>
      </c>
      <c r="R25" s="18">
        <f t="shared" si="79"/>
        <v>7.5019295283984544E-4</v>
      </c>
      <c r="S25" s="18">
        <f t="shared" si="18"/>
        <v>0.98671151760994558</v>
      </c>
      <c r="T25" s="89">
        <f t="shared" si="19"/>
        <v>7.4077975474851065E-4</v>
      </c>
      <c r="V25" s="73">
        <f t="shared" si="7"/>
        <v>6084053.3958239434</v>
      </c>
      <c r="W25" s="74">
        <f t="shared" ref="W25" si="111">V25*Fee_Percent</f>
        <v>304202.66979119717</v>
      </c>
      <c r="X25" s="75">
        <f t="shared" si="34"/>
        <v>6388256.0656151408</v>
      </c>
      <c r="Y25" s="74">
        <f t="shared" si="8"/>
        <v>6088357.7117135562</v>
      </c>
      <c r="Z25" s="75">
        <f t="shared" si="9"/>
        <v>121681.06791647887</v>
      </c>
      <c r="AA25" s="82">
        <f t="shared" si="10"/>
        <v>178217.28598510567</v>
      </c>
      <c r="AC25" s="80">
        <f t="shared" ref="AC25" si="112">AC24/(1+NAER_Rate)^(1/12)</f>
        <v>0.93267973389845982</v>
      </c>
      <c r="AD25" s="82">
        <f t="shared" si="11"/>
        <v>5958196.9673531512</v>
      </c>
      <c r="AE25" s="74">
        <f t="shared" si="12"/>
        <v>5678487.8504396351</v>
      </c>
      <c r="AF25" s="75">
        <f t="shared" si="13"/>
        <v>113489.46604482194</v>
      </c>
      <c r="AH25" s="113">
        <v>19</v>
      </c>
      <c r="AI25" s="114">
        <f>(SUM(AE26:$AE$913)+SUM(AF26:$AF$913)-SUM(AD26:$AD$913))*(1+NAER_Rate)^(AH25/12)</f>
        <v>-16316150.233765492</v>
      </c>
      <c r="AJ25" s="115">
        <f t="shared" si="2"/>
        <v>1454153.7153844214</v>
      </c>
      <c r="AS25" s="74"/>
    </row>
    <row r="26" spans="1:45" x14ac:dyDescent="0.35">
      <c r="E26" s="66">
        <f t="shared" si="29"/>
        <v>46053</v>
      </c>
      <c r="F26">
        <f t="shared" si="107"/>
        <v>2</v>
      </c>
      <c r="G26">
        <f t="shared" si="22"/>
        <v>20</v>
      </c>
      <c r="H26">
        <f t="shared" ref="H26" si="113">ROUNDDOWN(YEARFRAC(E26,DOB,1),0)</f>
        <v>66</v>
      </c>
      <c r="I26" s="31">
        <f>IF(H26&lt;=120,VLOOKUP(H26,'Mortality Data'!$B$6:$D$125,2,FALSE),1)</f>
        <v>1.174E-2</v>
      </c>
      <c r="J26" s="17">
        <f>IF(H26&lt;=120,(1-VLOOKUP(H26,'Mortality Data'!$F$5:$H$125,2,FALSE))^(YEAR(E26)-Mortality_Table_Year),1)</f>
        <v>0.91532233008123054</v>
      </c>
      <c r="K26">
        <f>IF(H26&lt;=120,VLOOKUP(H26,'Mortality Data'!$B$5:$D$125,3,FALSE),1)</f>
        <v>9.0600000000000003E-3</v>
      </c>
      <c r="L26" s="33">
        <f>IF(H26&lt;=120,(1-VLOOKUP(H26,'Mortality Data'!$F$5:$H$125,3,FALSE))^(YEAR(E26)-Mortality_Table_Year),1)</f>
        <v>0.84569271623451103</v>
      </c>
      <c r="M26" s="88">
        <f t="shared" ref="M26" si="114">MIN(I26*J26*Male_Mortality_Blend+K26*L26*(1-Male_Mortality_Blend),1)</f>
        <v>9.3581254894226085E-3</v>
      </c>
      <c r="N26" s="18">
        <f t="shared" si="5"/>
        <v>7.8320878636928271E-4</v>
      </c>
      <c r="O26" s="18">
        <f t="shared" si="25"/>
        <v>0.98524168258579625</v>
      </c>
      <c r="P26" s="89">
        <f t="shared" si="16"/>
        <v>7.7225477922682195E-4</v>
      </c>
      <c r="Q26" s="88">
        <f t="shared" ref="Q26" si="115">MIN((I26*J26*Male_Mortality_Blend+K26*L26*(1-Male_Mortality_Blend))*(1-Mortality_Margin),1)</f>
        <v>8.890219214951478E-3</v>
      </c>
      <c r="R26" s="18">
        <f t="shared" si="79"/>
        <v>7.4388759520160885E-4</v>
      </c>
      <c r="S26" s="18">
        <f t="shared" si="18"/>
        <v>0.98597751515195298</v>
      </c>
      <c r="T26" s="89">
        <f t="shared" si="19"/>
        <v>7.3400245799259967E-4</v>
      </c>
      <c r="V26" s="73">
        <f t="shared" si="7"/>
        <v>6079288.3117475947</v>
      </c>
      <c r="W26" s="74">
        <f t="shared" ref="W26" si="116">V26*Fee_Percent</f>
        <v>303964.41558737977</v>
      </c>
      <c r="X26" s="75">
        <f t="shared" si="34"/>
        <v>6383252.7273349743</v>
      </c>
      <c r="Y26" s="74">
        <f t="shared" si="8"/>
        <v>6083828.6579366624</v>
      </c>
      <c r="Z26" s="75">
        <f t="shared" si="9"/>
        <v>121585.76623495189</v>
      </c>
      <c r="AA26" s="82">
        <f t="shared" si="10"/>
        <v>177838.30316335987</v>
      </c>
      <c r="AC26" s="80">
        <f t="shared" ref="AC26" si="117">AC25/(1+NAER_Rate)^(1/12)</f>
        <v>0.92926486264571373</v>
      </c>
      <c r="AD26" s="82">
        <f t="shared" si="11"/>
        <v>5931732.4688998125</v>
      </c>
      <c r="AE26" s="74">
        <f t="shared" si="12"/>
        <v>5653488.2021775693</v>
      </c>
      <c r="AF26" s="75">
        <f t="shared" si="13"/>
        <v>112985.38035999643</v>
      </c>
      <c r="AH26" s="113">
        <v>20</v>
      </c>
      <c r="AI26" s="114">
        <f>(SUM(AE27:$AE$913)+SUM(AF27:$AF$913)-SUM(AD27:$AD$913))*(1+NAER_Rate)^(AH26/12)</f>
        <v>-16198270.672860168</v>
      </c>
      <c r="AJ26" s="115">
        <f t="shared" si="2"/>
        <v>1453060.8584089279</v>
      </c>
      <c r="AS26" s="74"/>
    </row>
    <row r="27" spans="1:45" x14ac:dyDescent="0.35">
      <c r="E27" s="66">
        <f t="shared" si="29"/>
        <v>46081</v>
      </c>
      <c r="F27">
        <f t="shared" si="107"/>
        <v>2</v>
      </c>
      <c r="G27">
        <f t="shared" si="22"/>
        <v>21</v>
      </c>
      <c r="H27">
        <f t="shared" ref="H27" si="118">ROUNDDOWN(YEARFRAC(E27,DOB,1),0)</f>
        <v>66</v>
      </c>
      <c r="I27" s="31">
        <f>IF(H27&lt;=120,VLOOKUP(H27,'Mortality Data'!$B$6:$D$125,2,FALSE),1)</f>
        <v>1.174E-2</v>
      </c>
      <c r="J27" s="17">
        <f>IF(H27&lt;=120,(1-VLOOKUP(H27,'Mortality Data'!$F$5:$H$125,2,FALSE))^(YEAR(E27)-Mortality_Table_Year),1)</f>
        <v>0.91532233008123054</v>
      </c>
      <c r="K27">
        <f>IF(H27&lt;=120,VLOOKUP(H27,'Mortality Data'!$B$5:$D$125,3,FALSE),1)</f>
        <v>9.0600000000000003E-3</v>
      </c>
      <c r="L27" s="33">
        <f>IF(H27&lt;=120,(1-VLOOKUP(H27,'Mortality Data'!$F$5:$H$125,3,FALSE))^(YEAR(E27)-Mortality_Table_Year),1)</f>
        <v>0.84569271623451103</v>
      </c>
      <c r="M27" s="88">
        <f t="shared" ref="M27" si="119">MIN(I27*J27*Male_Mortality_Blend+K27*L27*(1-Male_Mortality_Blend),1)</f>
        <v>9.3581254894226085E-3</v>
      </c>
      <c r="N27" s="18">
        <f t="shared" si="5"/>
        <v>7.8320878636928271E-4</v>
      </c>
      <c r="O27" s="18">
        <f t="shared" si="25"/>
        <v>0.9844700326432978</v>
      </c>
      <c r="P27" s="89">
        <f t="shared" si="16"/>
        <v>7.7164994249845353E-4</v>
      </c>
      <c r="Q27" s="88">
        <f t="shared" ref="Q27" si="120">MIN((I27*J27*Male_Mortality_Blend+K27*L27*(1-Male_Mortality_Blend))*(1-Mortality_Margin),1)</f>
        <v>8.890219214951478E-3</v>
      </c>
      <c r="R27" s="18">
        <f t="shared" si="79"/>
        <v>7.4388759520160885E-4</v>
      </c>
      <c r="S27" s="18">
        <f t="shared" si="18"/>
        <v>0.98524405870928378</v>
      </c>
      <c r="T27" s="89">
        <f t="shared" si="19"/>
        <v>7.3345644266920029E-4</v>
      </c>
      <c r="V27" s="73">
        <f t="shared" si="7"/>
        <v>6074526.9597269613</v>
      </c>
      <c r="W27" s="74">
        <f t="shared" ref="W27" si="121">V27*Fee_Percent</f>
        <v>303726.34798634809</v>
      </c>
      <c r="X27" s="75">
        <f t="shared" si="34"/>
        <v>6378253.3077133093</v>
      </c>
      <c r="Y27" s="74">
        <f t="shared" si="8"/>
        <v>6079302.9732666919</v>
      </c>
      <c r="Z27" s="75">
        <f t="shared" si="9"/>
        <v>121490.53919453923</v>
      </c>
      <c r="AA27" s="82">
        <f t="shared" si="10"/>
        <v>177459.79525207821</v>
      </c>
      <c r="AC27" s="80">
        <f t="shared" ref="AC27" si="122">AC26/(1+NAER_Rate)^(1/12)</f>
        <v>0.92586249444760571</v>
      </c>
      <c r="AD27" s="82">
        <f t="shared" si="11"/>
        <v>5905385.5176981362</v>
      </c>
      <c r="AE27" s="74">
        <f t="shared" si="12"/>
        <v>5628598.6153314458</v>
      </c>
      <c r="AF27" s="75">
        <f t="shared" si="13"/>
        <v>112483.53367044071</v>
      </c>
      <c r="AH27" s="113">
        <v>21</v>
      </c>
      <c r="AI27" s="114">
        <f>(SUM(AE28:$AE$913)+SUM(AF28:$AF$913)-SUM(AD28:$AD$913))*(1+NAER_Rate)^(AH27/12)</f>
        <v>-16080336.434947578</v>
      </c>
      <c r="AJ27" s="115">
        <f t="shared" si="2"/>
        <v>1451963.7353616101</v>
      </c>
      <c r="AS27" s="74"/>
    </row>
    <row r="28" spans="1:45" x14ac:dyDescent="0.35">
      <c r="E28" s="66">
        <f t="shared" si="29"/>
        <v>46112</v>
      </c>
      <c r="F28">
        <f t="shared" si="107"/>
        <v>2</v>
      </c>
      <c r="G28">
        <f t="shared" si="22"/>
        <v>22</v>
      </c>
      <c r="H28">
        <f t="shared" ref="H28" si="123">ROUNDDOWN(YEARFRAC(E28,DOB,1),0)</f>
        <v>66</v>
      </c>
      <c r="I28" s="31">
        <f>IF(H28&lt;=120,VLOOKUP(H28,'Mortality Data'!$B$6:$D$125,2,FALSE),1)</f>
        <v>1.174E-2</v>
      </c>
      <c r="J28" s="17">
        <f>IF(H28&lt;=120,(1-VLOOKUP(H28,'Mortality Data'!$F$5:$H$125,2,FALSE))^(YEAR(E28)-Mortality_Table_Year),1)</f>
        <v>0.91532233008123054</v>
      </c>
      <c r="K28">
        <f>IF(H28&lt;=120,VLOOKUP(H28,'Mortality Data'!$B$5:$D$125,3,FALSE),1)</f>
        <v>9.0600000000000003E-3</v>
      </c>
      <c r="L28" s="33">
        <f>IF(H28&lt;=120,(1-VLOOKUP(H28,'Mortality Data'!$F$5:$H$125,3,FALSE))^(YEAR(E28)-Mortality_Table_Year),1)</f>
        <v>0.84569271623451103</v>
      </c>
      <c r="M28" s="88">
        <f t="shared" ref="M28" si="124">MIN(I28*J28*Male_Mortality_Blend+K28*L28*(1-Male_Mortality_Blend),1)</f>
        <v>9.3581254894226085E-3</v>
      </c>
      <c r="N28" s="18">
        <f t="shared" si="5"/>
        <v>7.8320878636928271E-4</v>
      </c>
      <c r="O28" s="18">
        <f t="shared" si="25"/>
        <v>0.98369898706381431</v>
      </c>
      <c r="P28" s="89">
        <f t="shared" si="16"/>
        <v>7.7104557948348695E-4</v>
      </c>
      <c r="Q28" s="88">
        <f t="shared" ref="Q28" si="125">MIN((I28*J28*Male_Mortality_Blend+K28*L28*(1-Male_Mortality_Blend))*(1-Mortality_Margin),1)</f>
        <v>8.890219214951478E-3</v>
      </c>
      <c r="R28" s="18">
        <f t="shared" si="79"/>
        <v>7.4388759520160885E-4</v>
      </c>
      <c r="S28" s="18">
        <f t="shared" si="18"/>
        <v>0.98451114787576388</v>
      </c>
      <c r="T28" s="89">
        <f t="shared" si="19"/>
        <v>7.3291083351989528E-4</v>
      </c>
      <c r="V28" s="73">
        <f t="shared" si="7"/>
        <v>6069769.3368390659</v>
      </c>
      <c r="W28" s="74">
        <f t="shared" ref="W28" si="126">V28*Fee_Percent</f>
        <v>303488.46684195328</v>
      </c>
      <c r="X28" s="75">
        <f t="shared" si="34"/>
        <v>6373257.8036810188</v>
      </c>
      <c r="Y28" s="74">
        <f t="shared" si="8"/>
        <v>6074780.6551974071</v>
      </c>
      <c r="Z28" s="75">
        <f t="shared" si="9"/>
        <v>121395.38673678132</v>
      </c>
      <c r="AA28" s="82">
        <f t="shared" si="10"/>
        <v>177081.76174683031</v>
      </c>
      <c r="AC28" s="80">
        <f t="shared" ref="AC28" si="127">AC27/(1+NAER_Rate)^(1/12)</f>
        <v>0.92247258352601902</v>
      </c>
      <c r="AD28" s="82">
        <f t="shared" si="11"/>
        <v>5879155.5916389907</v>
      </c>
      <c r="AE28" s="74">
        <f t="shared" si="12"/>
        <v>5603818.605353835</v>
      </c>
      <c r="AF28" s="75">
        <f t="shared" si="13"/>
        <v>111983.91603121889</v>
      </c>
      <c r="AH28" s="113">
        <v>22</v>
      </c>
      <c r="AI28" s="114">
        <f>(SUM(AE29:$AE$913)+SUM(AF29:$AF$913)-SUM(AD29:$AD$913))*(1+NAER_Rate)^(AH28/12)</f>
        <v>-15962346.844694046</v>
      </c>
      <c r="AJ28" s="115">
        <f t="shared" si="2"/>
        <v>1450862.3534081073</v>
      </c>
      <c r="AS28" s="74"/>
    </row>
    <row r="29" spans="1:45" x14ac:dyDescent="0.35">
      <c r="E29" s="66">
        <f t="shared" si="29"/>
        <v>46142</v>
      </c>
      <c r="F29">
        <f t="shared" si="107"/>
        <v>2</v>
      </c>
      <c r="G29">
        <f t="shared" si="22"/>
        <v>23</v>
      </c>
      <c r="H29">
        <f t="shared" ref="H29" si="128">ROUNDDOWN(YEARFRAC(E29,DOB,1),0)</f>
        <v>66</v>
      </c>
      <c r="I29" s="31">
        <f>IF(H29&lt;=120,VLOOKUP(H29,'Mortality Data'!$B$6:$D$125,2,FALSE),1)</f>
        <v>1.174E-2</v>
      </c>
      <c r="J29" s="17">
        <f>IF(H29&lt;=120,(1-VLOOKUP(H29,'Mortality Data'!$F$5:$H$125,2,FALSE))^(YEAR(E29)-Mortality_Table_Year),1)</f>
        <v>0.91532233008123054</v>
      </c>
      <c r="K29">
        <f>IF(H29&lt;=120,VLOOKUP(H29,'Mortality Data'!$B$5:$D$125,3,FALSE),1)</f>
        <v>9.0600000000000003E-3</v>
      </c>
      <c r="L29" s="33">
        <f>IF(H29&lt;=120,(1-VLOOKUP(H29,'Mortality Data'!$F$5:$H$125,3,FALSE))^(YEAR(E29)-Mortality_Table_Year),1)</f>
        <v>0.84569271623451103</v>
      </c>
      <c r="M29" s="88">
        <f t="shared" ref="M29" si="129">MIN(I29*J29*Male_Mortality_Blend+K29*L29*(1-Male_Mortality_Blend),1)</f>
        <v>9.3581254894226085E-3</v>
      </c>
      <c r="N29" s="18">
        <f t="shared" si="5"/>
        <v>7.8320878636928271E-4</v>
      </c>
      <c r="O29" s="18">
        <f t="shared" si="25"/>
        <v>0.98292854537400332</v>
      </c>
      <c r="P29" s="89">
        <f t="shared" si="16"/>
        <v>7.704416898109967E-4</v>
      </c>
      <c r="Q29" s="88">
        <f t="shared" ref="Q29" si="130">MIN((I29*J29*Male_Mortality_Blend+K29*L29*(1-Male_Mortality_Blend))*(1-Mortality_Margin),1)</f>
        <v>8.890219214951478E-3</v>
      </c>
      <c r="R29" s="18">
        <f t="shared" si="79"/>
        <v>7.4388759520160885E-4</v>
      </c>
      <c r="S29" s="18">
        <f t="shared" si="18"/>
        <v>0.9837787822455214</v>
      </c>
      <c r="T29" s="89">
        <f t="shared" si="19"/>
        <v>7.3236563024248191E-4</v>
      </c>
      <c r="V29" s="73">
        <f t="shared" si="7"/>
        <v>6065015.4401632184</v>
      </c>
      <c r="W29" s="74">
        <f t="shared" ref="W29" si="131">V29*Fee_Percent</f>
        <v>303250.77200816094</v>
      </c>
      <c r="X29" s="75">
        <f t="shared" si="34"/>
        <v>6368266.2121713795</v>
      </c>
      <c r="Y29" s="74">
        <f t="shared" si="8"/>
        <v>6070261.7012244351</v>
      </c>
      <c r="Z29" s="75">
        <f t="shared" si="9"/>
        <v>121300.30880326437</v>
      </c>
      <c r="AA29" s="82">
        <f t="shared" si="10"/>
        <v>176704.2021436803</v>
      </c>
      <c r="AC29" s="80">
        <f t="shared" ref="AC29" si="132">AC28/(1+NAER_Rate)^(1/12)</f>
        <v>0.91909508427044673</v>
      </c>
      <c r="AD29" s="82">
        <f t="shared" si="11"/>
        <v>5853042.1709322929</v>
      </c>
      <c r="AE29" s="74">
        <f t="shared" si="12"/>
        <v>5579147.6898305379</v>
      </c>
      <c r="AF29" s="75">
        <f t="shared" si="13"/>
        <v>111486.51754156747</v>
      </c>
      <c r="AH29" s="113">
        <v>23</v>
      </c>
      <c r="AI29" s="114">
        <f>(SUM(AE30:$AE$913)+SUM(AF30:$AF$913)-SUM(AD30:$AD$913))*(1+NAER_Rate)^(AH29/12)</f>
        <v>-15844301.22478837</v>
      </c>
      <c r="AJ29" s="115">
        <f t="shared" si="2"/>
        <v>1449756.7197055919</v>
      </c>
      <c r="AS29" s="74"/>
    </row>
    <row r="30" spans="1:45" x14ac:dyDescent="0.35">
      <c r="E30" s="66">
        <f t="shared" si="29"/>
        <v>46173</v>
      </c>
      <c r="F30">
        <f t="shared" si="107"/>
        <v>2</v>
      </c>
      <c r="G30">
        <f t="shared" si="22"/>
        <v>24</v>
      </c>
      <c r="H30">
        <f t="shared" ref="H30" si="133">ROUNDDOWN(YEARFRAC(E30,DOB,1),0)</f>
        <v>66</v>
      </c>
      <c r="I30" s="31">
        <f>IF(H30&lt;=120,VLOOKUP(H30,'Mortality Data'!$B$6:$D$125,2,FALSE),1)</f>
        <v>1.174E-2</v>
      </c>
      <c r="J30" s="17">
        <f>IF(H30&lt;=120,(1-VLOOKUP(H30,'Mortality Data'!$F$5:$H$125,2,FALSE))^(YEAR(E30)-Mortality_Table_Year),1)</f>
        <v>0.91532233008123054</v>
      </c>
      <c r="K30">
        <f>IF(H30&lt;=120,VLOOKUP(H30,'Mortality Data'!$B$5:$D$125,3,FALSE),1)</f>
        <v>9.0600000000000003E-3</v>
      </c>
      <c r="L30" s="33">
        <f>IF(H30&lt;=120,(1-VLOOKUP(H30,'Mortality Data'!$F$5:$H$125,3,FALSE))^(YEAR(E30)-Mortality_Table_Year),1)</f>
        <v>0.84569271623451103</v>
      </c>
      <c r="M30" s="88">
        <f t="shared" ref="M30" si="134">MIN(I30*J30*Male_Mortality_Blend+K30*L30*(1-Male_Mortality_Blend),1)</f>
        <v>9.3581254894226085E-3</v>
      </c>
      <c r="N30" s="18">
        <f t="shared" si="5"/>
        <v>7.8320878636928271E-4</v>
      </c>
      <c r="O30" s="18">
        <f t="shared" si="25"/>
        <v>0.98215870710089326</v>
      </c>
      <c r="P30" s="89">
        <f t="shared" si="16"/>
        <v>7.6983827311005726E-4</v>
      </c>
      <c r="Q30" s="88">
        <f t="shared" ref="Q30" si="135">MIN((I30*J30*Male_Mortality_Blend+K30*L30*(1-Male_Mortality_Blend))*(1-Mortality_Margin),1)</f>
        <v>8.890219214951478E-3</v>
      </c>
      <c r="R30" s="18">
        <f t="shared" si="79"/>
        <v>7.4388759520160885E-4</v>
      </c>
      <c r="S30" s="18">
        <f t="shared" si="18"/>
        <v>0.98304696141298642</v>
      </c>
      <c r="T30" s="89">
        <f t="shared" si="19"/>
        <v>7.3182083253497954E-4</v>
      </c>
      <c r="V30" s="73">
        <f t="shared" si="7"/>
        <v>6060265.2667810181</v>
      </c>
      <c r="W30" s="74">
        <f t="shared" ref="W30" si="136">V30*Fee_Percent</f>
        <v>303013.26333905093</v>
      </c>
      <c r="X30" s="75">
        <f t="shared" si="34"/>
        <v>6363278.5301200692</v>
      </c>
      <c r="Y30" s="74">
        <f t="shared" si="8"/>
        <v>6065746.1088452665</v>
      </c>
      <c r="Z30" s="75">
        <f t="shared" si="9"/>
        <v>121205.30533562036</v>
      </c>
      <c r="AA30" s="82">
        <f t="shared" si="10"/>
        <v>176327.11593918223</v>
      </c>
      <c r="AC30" s="80">
        <f t="shared" ref="AC30" si="137">AC29/(1+NAER_Rate)^(1/12)</f>
        <v>0.91572995123737799</v>
      </c>
      <c r="AD30" s="82">
        <f t="shared" si="11"/>
        <v>5827044.7380967056</v>
      </c>
      <c r="AE30" s="74">
        <f t="shared" si="12"/>
        <v>5554585.3884711908</v>
      </c>
      <c r="AF30" s="75">
        <f t="shared" si="13"/>
        <v>110991.32834469914</v>
      </c>
      <c r="AH30" s="113">
        <v>24</v>
      </c>
      <c r="AI30" s="114">
        <f>(SUM(AE31:$AE$913)+SUM(AF31:$AF$913)-SUM(AD31:$AD$913))*(1+NAER_Rate)^(AH30/12)</f>
        <v>-15726198.895933446</v>
      </c>
      <c r="AJ30" s="115">
        <f t="shared" si="2"/>
        <v>1448646.8414027747</v>
      </c>
      <c r="AS30" s="74"/>
    </row>
    <row r="31" spans="1:45" x14ac:dyDescent="0.35">
      <c r="E31" s="66">
        <f t="shared" si="29"/>
        <v>46203</v>
      </c>
      <c r="F31">
        <f t="shared" si="107"/>
        <v>3</v>
      </c>
      <c r="G31">
        <f t="shared" si="22"/>
        <v>25</v>
      </c>
      <c r="H31">
        <f t="shared" ref="H31" si="138">ROUNDDOWN(YEARFRAC(E31,DOB,1),0)</f>
        <v>66</v>
      </c>
      <c r="I31" s="31">
        <f>IF(H31&lt;=120,VLOOKUP(H31,'Mortality Data'!$B$6:$D$125,2,FALSE),1)</f>
        <v>1.174E-2</v>
      </c>
      <c r="J31" s="17">
        <f>IF(H31&lt;=120,(1-VLOOKUP(H31,'Mortality Data'!$F$5:$H$125,2,FALSE))^(YEAR(E31)-Mortality_Table_Year),1)</f>
        <v>0.91532233008123054</v>
      </c>
      <c r="K31">
        <f>IF(H31&lt;=120,VLOOKUP(H31,'Mortality Data'!$B$5:$D$125,3,FALSE),1)</f>
        <v>9.0600000000000003E-3</v>
      </c>
      <c r="L31" s="33">
        <f>IF(H31&lt;=120,(1-VLOOKUP(H31,'Mortality Data'!$F$5:$H$125,3,FALSE))^(YEAR(E31)-Mortality_Table_Year),1)</f>
        <v>0.84569271623451103</v>
      </c>
      <c r="M31" s="88">
        <f t="shared" ref="M31" si="139">MIN(I31*J31*Male_Mortality_Blend+K31*L31*(1-Male_Mortality_Blend),1)</f>
        <v>9.3581254894226085E-3</v>
      </c>
      <c r="N31" s="18">
        <f t="shared" si="5"/>
        <v>7.8320878636928271E-4</v>
      </c>
      <c r="O31" s="18">
        <f t="shared" si="25"/>
        <v>0.98138947177188274</v>
      </c>
      <c r="P31" s="89">
        <f t="shared" si="16"/>
        <v>7.6923532901052027E-4</v>
      </c>
      <c r="Q31" s="88">
        <f t="shared" ref="Q31" si="140">MIN((I31*J31*Male_Mortality_Blend+K31*L31*(1-Male_Mortality_Blend))*(1-Mortality_Margin),1)</f>
        <v>8.890219214951478E-3</v>
      </c>
      <c r="R31" s="18">
        <f t="shared" si="79"/>
        <v>7.4388759520160885E-4</v>
      </c>
      <c r="S31" s="18">
        <f t="shared" si="18"/>
        <v>0.98231568497289068</v>
      </c>
      <c r="T31" s="89">
        <f t="shared" si="19"/>
        <v>7.3127644009574055E-4</v>
      </c>
      <c r="V31" s="73">
        <f t="shared" si="7"/>
        <v>6055518.8137763459</v>
      </c>
      <c r="W31" s="74">
        <f t="shared" ref="W31" si="141">V31*Fee_Percent</f>
        <v>302775.9406888173</v>
      </c>
      <c r="X31" s="75">
        <f t="shared" si="34"/>
        <v>6358294.7544651628</v>
      </c>
      <c r="Y31" s="74">
        <f t="shared" si="8"/>
        <v>6061233.8755592545</v>
      </c>
      <c r="Z31" s="75">
        <f t="shared" si="9"/>
        <v>121110.37627552693</v>
      </c>
      <c r="AA31" s="82">
        <f t="shared" si="10"/>
        <v>175950.50263038091</v>
      </c>
      <c r="AC31" s="80">
        <f t="shared" ref="AC31" si="142">AC30/(1+NAER_Rate)^(1/12)</f>
        <v>0.91237713914968699</v>
      </c>
      <c r="AD31" s="82">
        <f t="shared" si="11"/>
        <v>5801162.7779493863</v>
      </c>
      <c r="AE31" s="74">
        <f t="shared" si="12"/>
        <v>5530131.2230999228</v>
      </c>
      <c r="AF31" s="75">
        <f t="shared" si="13"/>
        <v>110498.33862760739</v>
      </c>
      <c r="AH31" s="113">
        <v>25</v>
      </c>
      <c r="AI31" s="114">
        <f>(SUM(AE32:$AE$913)+SUM(AF32:$AF$913)-SUM(AD32:$AD$913))*(1+NAER_Rate)^(AH31/12)</f>
        <v>-15608039.176838772</v>
      </c>
      <c r="AJ31" s="115">
        <f t="shared" si="2"/>
        <v>1447532.7256399179</v>
      </c>
      <c r="AS31" s="74"/>
    </row>
    <row r="32" spans="1:45" x14ac:dyDescent="0.35">
      <c r="E32" s="66">
        <f t="shared" si="29"/>
        <v>46234</v>
      </c>
      <c r="F32">
        <f t="shared" si="107"/>
        <v>3</v>
      </c>
      <c r="G32">
        <f t="shared" si="22"/>
        <v>26</v>
      </c>
      <c r="H32">
        <f t="shared" ref="H32" si="143">ROUNDDOWN(YEARFRAC(E32,DOB,1),0)</f>
        <v>66</v>
      </c>
      <c r="I32" s="31">
        <f>IF(H32&lt;=120,VLOOKUP(H32,'Mortality Data'!$B$6:$D$125,2,FALSE),1)</f>
        <v>1.174E-2</v>
      </c>
      <c r="J32" s="17">
        <f>IF(H32&lt;=120,(1-VLOOKUP(H32,'Mortality Data'!$F$5:$H$125,2,FALSE))^(YEAR(E32)-Mortality_Table_Year),1)</f>
        <v>0.91532233008123054</v>
      </c>
      <c r="K32">
        <f>IF(H32&lt;=120,VLOOKUP(H32,'Mortality Data'!$B$5:$D$125,3,FALSE),1)</f>
        <v>9.0600000000000003E-3</v>
      </c>
      <c r="L32" s="33">
        <f>IF(H32&lt;=120,(1-VLOOKUP(H32,'Mortality Data'!$F$5:$H$125,3,FALSE))^(YEAR(E32)-Mortality_Table_Year),1)</f>
        <v>0.84569271623451103</v>
      </c>
      <c r="M32" s="88">
        <f t="shared" ref="M32" si="144">MIN(I32*J32*Male_Mortality_Blend+K32*L32*(1-Male_Mortality_Blend),1)</f>
        <v>9.3581254894226085E-3</v>
      </c>
      <c r="N32" s="18">
        <f t="shared" si="5"/>
        <v>7.8320878636928271E-4</v>
      </c>
      <c r="O32" s="18">
        <f t="shared" si="25"/>
        <v>0.98062083891474072</v>
      </c>
      <c r="P32" s="89">
        <f t="shared" si="16"/>
        <v>7.6863285714201535E-4</v>
      </c>
      <c r="Q32" s="88">
        <f t="shared" ref="Q32" si="145">MIN((I32*J32*Male_Mortality_Blend+K32*L32*(1-Male_Mortality_Blend))*(1-Mortality_Margin),1)</f>
        <v>8.890219214951478E-3</v>
      </c>
      <c r="R32" s="18">
        <f t="shared" si="79"/>
        <v>7.4388759520160885E-4</v>
      </c>
      <c r="S32" s="18">
        <f t="shared" si="18"/>
        <v>0.98158495252026734</v>
      </c>
      <c r="T32" s="89">
        <f t="shared" si="19"/>
        <v>7.3073245262333941E-4</v>
      </c>
      <c r="V32" s="73">
        <f t="shared" si="7"/>
        <v>6050776.078235372</v>
      </c>
      <c r="W32" s="74">
        <f t="shared" ref="W32" si="146">V32*Fee_Percent</f>
        <v>302538.8039117686</v>
      </c>
      <c r="X32" s="75">
        <f t="shared" si="34"/>
        <v>6353314.8821471408</v>
      </c>
      <c r="Y32" s="74">
        <f t="shared" si="8"/>
        <v>6056724.9988676095</v>
      </c>
      <c r="Z32" s="75">
        <f t="shared" si="9"/>
        <v>121015.52156470744</v>
      </c>
      <c r="AA32" s="82">
        <f t="shared" si="10"/>
        <v>175574.3617148241</v>
      </c>
      <c r="AC32" s="80">
        <f t="shared" ref="AC32" si="147">AC31/(1+NAER_Rate)^(1/12)</f>
        <v>0.9090366028960235</v>
      </c>
      <c r="AD32" s="82">
        <f t="shared" si="11"/>
        <v>5775395.7775957864</v>
      </c>
      <c r="AE32" s="74">
        <f t="shared" si="12"/>
        <v>5505784.7176460335</v>
      </c>
      <c r="AF32" s="75">
        <f t="shared" si="13"/>
        <v>110007.53862087212</v>
      </c>
      <c r="AH32" s="113">
        <v>26</v>
      </c>
      <c r="AI32" s="114">
        <f>(SUM(AE33:$AE$913)+SUM(AF33:$AF$913)-SUM(AD33:$AD$913))*(1+NAER_Rate)^(AH32/12)</f>
        <v>-15489821.38421333</v>
      </c>
      <c r="AJ32" s="115">
        <f t="shared" si="2"/>
        <v>1446414.3795488398</v>
      </c>
      <c r="AS32" s="74"/>
    </row>
    <row r="33" spans="5:45" x14ac:dyDescent="0.35">
      <c r="E33" s="66">
        <f t="shared" si="29"/>
        <v>46265</v>
      </c>
      <c r="F33">
        <f t="shared" si="107"/>
        <v>3</v>
      </c>
      <c r="G33">
        <f t="shared" si="22"/>
        <v>27</v>
      </c>
      <c r="H33">
        <f t="shared" ref="H33" si="148">ROUNDDOWN(YEARFRAC(E33,DOB,1),0)</f>
        <v>66</v>
      </c>
      <c r="I33" s="31">
        <f>IF(H33&lt;=120,VLOOKUP(H33,'Mortality Data'!$B$6:$D$125,2,FALSE),1)</f>
        <v>1.174E-2</v>
      </c>
      <c r="J33" s="17">
        <f>IF(H33&lt;=120,(1-VLOOKUP(H33,'Mortality Data'!$F$5:$H$125,2,FALSE))^(YEAR(E33)-Mortality_Table_Year),1)</f>
        <v>0.91532233008123054</v>
      </c>
      <c r="K33">
        <f>IF(H33&lt;=120,VLOOKUP(H33,'Mortality Data'!$B$5:$D$125,3,FALSE),1)</f>
        <v>9.0600000000000003E-3</v>
      </c>
      <c r="L33" s="33">
        <f>IF(H33&lt;=120,(1-VLOOKUP(H33,'Mortality Data'!$F$5:$H$125,3,FALSE))^(YEAR(E33)-Mortality_Table_Year),1)</f>
        <v>0.84569271623451103</v>
      </c>
      <c r="M33" s="88">
        <f t="shared" ref="M33" si="149">MIN(I33*J33*Male_Mortality_Blend+K33*L33*(1-Male_Mortality_Blend),1)</f>
        <v>9.3581254894226085E-3</v>
      </c>
      <c r="N33" s="18">
        <f t="shared" si="5"/>
        <v>7.8320878636928271E-4</v>
      </c>
      <c r="O33" s="18">
        <f t="shared" si="25"/>
        <v>0.97985280805760588</v>
      </c>
      <c r="P33" s="89">
        <f t="shared" si="16"/>
        <v>7.6803085713483821E-4</v>
      </c>
      <c r="Q33" s="88">
        <f t="shared" ref="Q33" si="150">MIN((I33*J33*Male_Mortality_Blend+K33*L33*(1-Male_Mortality_Blend))*(1-Mortality_Margin),1)</f>
        <v>8.890219214951478E-3</v>
      </c>
      <c r="R33" s="18">
        <f t="shared" si="79"/>
        <v>7.4388759520160885E-4</v>
      </c>
      <c r="S33" s="18">
        <f t="shared" si="18"/>
        <v>0.98085476365045099</v>
      </c>
      <c r="T33" s="89">
        <f t="shared" si="19"/>
        <v>7.3018886981635056E-4</v>
      </c>
      <c r="V33" s="73">
        <f t="shared" si="7"/>
        <v>6046037.0572465453</v>
      </c>
      <c r="W33" s="74">
        <f t="shared" ref="W33" si="151">V33*Fee_Percent</f>
        <v>302301.8528623273</v>
      </c>
      <c r="X33" s="75">
        <f t="shared" si="34"/>
        <v>6348338.9101088727</v>
      </c>
      <c r="Y33" s="74">
        <f t="shared" si="8"/>
        <v>6052219.4762734044</v>
      </c>
      <c r="Z33" s="75">
        <f t="shared" si="9"/>
        <v>120920.74114493091</v>
      </c>
      <c r="AA33" s="82">
        <f t="shared" si="10"/>
        <v>175198.69269053731</v>
      </c>
      <c r="AC33" s="80">
        <f t="shared" ref="AC33" si="152">AC32/(1+NAER_Rate)^(1/12)</f>
        <v>0.90570829753020587</v>
      </c>
      <c r="AD33" s="82">
        <f t="shared" si="11"/>
        <v>5749743.2264194693</v>
      </c>
      <c r="AE33" s="74">
        <f t="shared" si="12"/>
        <v>5481545.3981347391</v>
      </c>
      <c r="AF33" s="75">
        <f t="shared" si="13"/>
        <v>109518.9185984661</v>
      </c>
      <c r="AH33" s="113">
        <v>27</v>
      </c>
      <c r="AI33" s="114">
        <f>(SUM(AE34:$AE$913)+SUM(AF34:$AF$913)-SUM(AD34:$AD$913))*(1+NAER_Rate)^(AH33/12)</f>
        <v>-15371544.832756517</v>
      </c>
      <c r="AJ33" s="115">
        <f t="shared" si="2"/>
        <v>1445291.8102529263</v>
      </c>
      <c r="AS33" s="74"/>
    </row>
    <row r="34" spans="5:45" x14ac:dyDescent="0.35">
      <c r="E34" s="66">
        <f t="shared" si="29"/>
        <v>46295</v>
      </c>
      <c r="F34">
        <f t="shared" si="107"/>
        <v>3</v>
      </c>
      <c r="G34">
        <f t="shared" si="22"/>
        <v>28</v>
      </c>
      <c r="H34">
        <f t="shared" ref="H34" si="153">ROUNDDOWN(YEARFRAC(E34,DOB,1),0)</f>
        <v>66</v>
      </c>
      <c r="I34" s="31">
        <f>IF(H34&lt;=120,VLOOKUP(H34,'Mortality Data'!$B$6:$D$125,2,FALSE),1)</f>
        <v>1.174E-2</v>
      </c>
      <c r="J34" s="17">
        <f>IF(H34&lt;=120,(1-VLOOKUP(H34,'Mortality Data'!$F$5:$H$125,2,FALSE))^(YEAR(E34)-Mortality_Table_Year),1)</f>
        <v>0.91532233008123054</v>
      </c>
      <c r="K34">
        <f>IF(H34&lt;=120,VLOOKUP(H34,'Mortality Data'!$B$5:$D$125,3,FALSE),1)</f>
        <v>9.0600000000000003E-3</v>
      </c>
      <c r="L34" s="33">
        <f>IF(H34&lt;=120,(1-VLOOKUP(H34,'Mortality Data'!$F$5:$H$125,3,FALSE))^(YEAR(E34)-Mortality_Table_Year),1)</f>
        <v>0.84569271623451103</v>
      </c>
      <c r="M34" s="88">
        <f t="shared" ref="M34" si="154">MIN(I34*J34*Male_Mortality_Blend+K34*L34*(1-Male_Mortality_Blend),1)</f>
        <v>9.3581254894226085E-3</v>
      </c>
      <c r="N34" s="18">
        <f t="shared" si="5"/>
        <v>7.8320878636928271E-4</v>
      </c>
      <c r="O34" s="18">
        <f t="shared" si="25"/>
        <v>0.9790853787289866</v>
      </c>
      <c r="P34" s="89">
        <f t="shared" si="16"/>
        <v>7.6742932861928459E-4</v>
      </c>
      <c r="Q34" s="88">
        <f t="shared" ref="Q34" si="155">MIN((I34*J34*Male_Mortality_Blend+K34*L34*(1-Male_Mortality_Blend))*(1-Mortality_Margin),1)</f>
        <v>8.890219214951478E-3</v>
      </c>
      <c r="R34" s="18">
        <f t="shared" si="79"/>
        <v>7.4388759520160885E-4</v>
      </c>
      <c r="S34" s="18">
        <f t="shared" si="18"/>
        <v>0.98012511795907697</v>
      </c>
      <c r="T34" s="89">
        <f t="shared" si="19"/>
        <v>7.2964569137401458E-4</v>
      </c>
      <c r="V34" s="73">
        <f t="shared" si="7"/>
        <v>6041301.7479005959</v>
      </c>
      <c r="W34" s="74">
        <f t="shared" ref="W34" si="156">V34*Fee_Percent</f>
        <v>302065.08739502978</v>
      </c>
      <c r="X34" s="75">
        <f t="shared" si="34"/>
        <v>6343366.835295626</v>
      </c>
      <c r="Y34" s="74">
        <f t="shared" si="8"/>
        <v>6047717.3052815674</v>
      </c>
      <c r="Z34" s="75">
        <f t="shared" si="9"/>
        <v>120826.03495801192</v>
      </c>
      <c r="AA34" s="82">
        <f t="shared" si="10"/>
        <v>174823.4950560471</v>
      </c>
      <c r="AC34" s="80">
        <f t="shared" ref="AC34" si="157">AC33/(1+NAER_Rate)^(1/12)</f>
        <v>0.90239217827061635</v>
      </c>
      <c r="AD34" s="82">
        <f t="shared" si="11"/>
        <v>5724204.6160720056</v>
      </c>
      <c r="AE34" s="74">
        <f t="shared" si="12"/>
        <v>5457412.7926779361</v>
      </c>
      <c r="AF34" s="75">
        <f t="shared" si="13"/>
        <v>109032.46887756202</v>
      </c>
      <c r="AH34" s="113">
        <v>28</v>
      </c>
      <c r="AI34" s="114">
        <f>(SUM(AE35:$AE$913)+SUM(AF35:$AF$913)-SUM(AD35:$AD$913))*(1+NAER_Rate)^(AH34/12)</f>
        <v>-15253208.835150991</v>
      </c>
      <c r="AJ34" s="115">
        <f t="shared" si="2"/>
        <v>1444165.0248671388</v>
      </c>
      <c r="AS34" s="74"/>
    </row>
    <row r="35" spans="5:45" x14ac:dyDescent="0.35">
      <c r="E35" s="66">
        <f t="shared" si="29"/>
        <v>46326</v>
      </c>
      <c r="F35">
        <f t="shared" si="107"/>
        <v>3</v>
      </c>
      <c r="G35">
        <f t="shared" si="22"/>
        <v>29</v>
      </c>
      <c r="H35">
        <f t="shared" ref="H35" si="158">ROUNDDOWN(YEARFRAC(E35,DOB,1),0)</f>
        <v>66</v>
      </c>
      <c r="I35" s="31">
        <f>IF(H35&lt;=120,VLOOKUP(H35,'Mortality Data'!$B$6:$D$125,2,FALSE),1)</f>
        <v>1.174E-2</v>
      </c>
      <c r="J35" s="17">
        <f>IF(H35&lt;=120,(1-VLOOKUP(H35,'Mortality Data'!$F$5:$H$125,2,FALSE))^(YEAR(E35)-Mortality_Table_Year),1)</f>
        <v>0.91532233008123054</v>
      </c>
      <c r="K35">
        <f>IF(H35&lt;=120,VLOOKUP(H35,'Mortality Data'!$B$5:$D$125,3,FALSE),1)</f>
        <v>9.0600000000000003E-3</v>
      </c>
      <c r="L35" s="33">
        <f>IF(H35&lt;=120,(1-VLOOKUP(H35,'Mortality Data'!$F$5:$H$125,3,FALSE))^(YEAR(E35)-Mortality_Table_Year),1)</f>
        <v>0.84569271623451103</v>
      </c>
      <c r="M35" s="88">
        <f t="shared" ref="M35" si="159">MIN(I35*J35*Male_Mortality_Blend+K35*L35*(1-Male_Mortality_Blend),1)</f>
        <v>9.3581254894226085E-3</v>
      </c>
      <c r="N35" s="18">
        <f t="shared" si="5"/>
        <v>7.8320878636928271E-4</v>
      </c>
      <c r="O35" s="18">
        <f t="shared" si="25"/>
        <v>0.97831855045776039</v>
      </c>
      <c r="P35" s="89">
        <f t="shared" si="16"/>
        <v>7.6682827122620534E-4</v>
      </c>
      <c r="Q35" s="88">
        <f t="shared" ref="Q35" si="160">MIN((I35*J35*Male_Mortality_Blend+K35*L35*(1-Male_Mortality_Blend))*(1-Mortality_Margin),1)</f>
        <v>8.890219214951478E-3</v>
      </c>
      <c r="R35" s="18">
        <f t="shared" si="79"/>
        <v>7.4388759520160885E-4</v>
      </c>
      <c r="S35" s="18">
        <f t="shared" si="18"/>
        <v>0.97939601504208174</v>
      </c>
      <c r="T35" s="89">
        <f t="shared" si="19"/>
        <v>7.2910291699523899E-4</v>
      </c>
      <c r="V35" s="73">
        <f t="shared" si="7"/>
        <v>6036570.1472905325</v>
      </c>
      <c r="W35" s="74">
        <f t="shared" ref="W35" si="161">V35*Fee_Percent</f>
        <v>301828.50736452662</v>
      </c>
      <c r="X35" s="75">
        <f t="shared" si="34"/>
        <v>6338398.6546550589</v>
      </c>
      <c r="Y35" s="74">
        <f t="shared" si="8"/>
        <v>6043218.4833988827</v>
      </c>
      <c r="Z35" s="75">
        <f t="shared" si="9"/>
        <v>120731.40294581065</v>
      </c>
      <c r="AA35" s="82">
        <f t="shared" si="10"/>
        <v>174448.76831036527</v>
      </c>
      <c r="AC35" s="80">
        <f t="shared" ref="AC35" si="162">AC34/(1+NAER_Rate)^(1/12)</f>
        <v>0.89908820049959859</v>
      </c>
      <c r="AD35" s="82">
        <f t="shared" si="11"/>
        <v>5698779.4404628938</v>
      </c>
      <c r="AE35" s="74">
        <f t="shared" si="12"/>
        <v>5433386.4314650148</v>
      </c>
      <c r="AF35" s="75">
        <f t="shared" si="13"/>
        <v>108548.17981834084</v>
      </c>
      <c r="AH35" s="113">
        <v>29</v>
      </c>
      <c r="AI35" s="114">
        <f>(SUM(AE36:$AE$913)+SUM(AF36:$AF$913)-SUM(AD36:$AD$913))*(1+NAER_Rate)^(AH35/12)</f>
        <v>-15134812.702054746</v>
      </c>
      <c r="AJ35" s="115">
        <f t="shared" si="2"/>
        <v>1443034.0304980227</v>
      </c>
      <c r="AS35" s="74"/>
    </row>
    <row r="36" spans="5:45" x14ac:dyDescent="0.35">
      <c r="E36" s="66">
        <f t="shared" si="29"/>
        <v>46356</v>
      </c>
      <c r="F36">
        <f t="shared" si="107"/>
        <v>3</v>
      </c>
      <c r="G36">
        <f t="shared" si="22"/>
        <v>30</v>
      </c>
      <c r="H36">
        <f t="shared" ref="H36" si="163">ROUNDDOWN(YEARFRAC(E36,DOB,1),0)</f>
        <v>66</v>
      </c>
      <c r="I36" s="31">
        <f>IF(H36&lt;=120,VLOOKUP(H36,'Mortality Data'!$B$6:$D$125,2,FALSE),1)</f>
        <v>1.174E-2</v>
      </c>
      <c r="J36" s="17">
        <f>IF(H36&lt;=120,(1-VLOOKUP(H36,'Mortality Data'!$F$5:$H$125,2,FALSE))^(YEAR(E36)-Mortality_Table_Year),1)</f>
        <v>0.91532233008123054</v>
      </c>
      <c r="K36">
        <f>IF(H36&lt;=120,VLOOKUP(H36,'Mortality Data'!$B$5:$D$125,3,FALSE),1)</f>
        <v>9.0600000000000003E-3</v>
      </c>
      <c r="L36" s="33">
        <f>IF(H36&lt;=120,(1-VLOOKUP(H36,'Mortality Data'!$F$5:$H$125,3,FALSE))^(YEAR(E36)-Mortality_Table_Year),1)</f>
        <v>0.84569271623451103</v>
      </c>
      <c r="M36" s="88">
        <f t="shared" ref="M36" si="164">MIN(I36*J36*Male_Mortality_Blend+K36*L36*(1-Male_Mortality_Blend),1)</f>
        <v>9.3581254894226085E-3</v>
      </c>
      <c r="N36" s="18">
        <f t="shared" si="5"/>
        <v>7.8320878636928271E-4</v>
      </c>
      <c r="O36" s="18">
        <f t="shared" si="25"/>
        <v>0.97755232277317383</v>
      </c>
      <c r="P36" s="89">
        <f t="shared" si="16"/>
        <v>7.6622768458656232E-4</v>
      </c>
      <c r="Q36" s="88">
        <f t="shared" ref="Q36" si="165">MIN((I36*J36*Male_Mortality_Blend+K36*L36*(1-Male_Mortality_Blend))*(1-Mortality_Margin),1)</f>
        <v>8.890219214951478E-3</v>
      </c>
      <c r="R36" s="18">
        <f t="shared" si="79"/>
        <v>7.4388759520160885E-4</v>
      </c>
      <c r="S36" s="18">
        <f t="shared" si="18"/>
        <v>0.97866745449570203</v>
      </c>
      <c r="T36" s="89">
        <f t="shared" si="19"/>
        <v>7.2856054637970846E-4</v>
      </c>
      <c r="V36" s="73">
        <f t="shared" si="7"/>
        <v>6031842.2525116401</v>
      </c>
      <c r="W36" s="74">
        <f t="shared" ref="W36" si="166">V36*Fee_Percent</f>
        <v>301592.11262558203</v>
      </c>
      <c r="X36" s="75">
        <f t="shared" si="34"/>
        <v>6333434.3651372222</v>
      </c>
      <c r="Y36" s="74">
        <f t="shared" si="8"/>
        <v>6038723.0081339888</v>
      </c>
      <c r="Z36" s="75">
        <f t="shared" si="9"/>
        <v>120636.84505023281</v>
      </c>
      <c r="AA36" s="82">
        <f t="shared" si="10"/>
        <v>174074.51195300091</v>
      </c>
      <c r="AC36" s="80">
        <f t="shared" ref="AC36" si="167">AC35/(1+NAER_Rate)^(1/12)</f>
        <v>0.89579631976285734</v>
      </c>
      <c r="AD36" s="82">
        <f t="shared" si="11"/>
        <v>5673467.1957495324</v>
      </c>
      <c r="AE36" s="74">
        <f t="shared" si="12"/>
        <v>5409465.8467537183</v>
      </c>
      <c r="AF36" s="75">
        <f t="shared" si="13"/>
        <v>108066.04182380062</v>
      </c>
      <c r="AH36" s="113">
        <v>30</v>
      </c>
      <c r="AI36" s="114">
        <f>(SUM(AE37:$AE$913)+SUM(AF37:$AF$913)-SUM(AD37:$AD$913))*(1+NAER_Rate)^(AH36/12)</f>
        <v>-15016355.742093053</v>
      </c>
      <c r="AJ36" s="115">
        <f t="shared" si="2"/>
        <v>1441898.8342437164</v>
      </c>
      <c r="AS36" s="74"/>
    </row>
    <row r="37" spans="5:45" x14ac:dyDescent="0.35">
      <c r="E37" s="66">
        <f t="shared" si="29"/>
        <v>46387</v>
      </c>
      <c r="F37">
        <f t="shared" si="107"/>
        <v>3</v>
      </c>
      <c r="G37">
        <f t="shared" si="22"/>
        <v>31</v>
      </c>
      <c r="H37">
        <f t="shared" ref="H37" si="168">ROUNDDOWN(YEARFRAC(E37,DOB,1),0)</f>
        <v>67</v>
      </c>
      <c r="I37" s="31">
        <f>IF(H37&lt;=120,VLOOKUP(H37,'Mortality Data'!$B$6:$D$125,2,FALSE),1)</f>
        <v>1.2840000000000001E-2</v>
      </c>
      <c r="J37" s="17">
        <f>IF(H37&lt;=120,(1-VLOOKUP(H37,'Mortality Data'!$F$5:$H$125,2,FALSE))^(YEAR(E37)-Mortality_Table_Year),1)</f>
        <v>0.88986553222289488</v>
      </c>
      <c r="K37">
        <f>IF(H37&lt;=120,VLOOKUP(H37,'Mortality Data'!$B$5:$D$125,3,FALSE),1)</f>
        <v>9.8499999999999994E-3</v>
      </c>
      <c r="L37" s="33">
        <f>IF(H37&lt;=120,(1-VLOOKUP(H37,'Mortality Data'!$F$5:$H$125,3,FALSE))^(YEAR(E37)-Mortality_Table_Year),1)</f>
        <v>0.834972272195458</v>
      </c>
      <c r="M37" s="88">
        <f t="shared" ref="M37" si="169">MIN(I37*J37*Male_Mortality_Blend+K37*L37*(1-Male_Mortality_Blend),1)</f>
        <v>9.9852449850644509E-3</v>
      </c>
      <c r="N37" s="18">
        <f t="shared" si="5"/>
        <v>8.359364027514804E-4</v>
      </c>
      <c r="O37" s="18">
        <f t="shared" si="25"/>
        <v>0.97673515120097343</v>
      </c>
      <c r="P37" s="89">
        <f t="shared" si="16"/>
        <v>8.171715722004036E-4</v>
      </c>
      <c r="Q37" s="88">
        <f t="shared" ref="Q37" si="170">MIN((I37*J37*Male_Mortality_Blend+K37*L37*(1-Male_Mortality_Blend))*(1-Mortality_Margin),1)</f>
        <v>9.4859827358112284E-3</v>
      </c>
      <c r="R37" s="18">
        <f t="shared" si="79"/>
        <v>7.9395641953095009E-4</v>
      </c>
      <c r="S37" s="18">
        <f t="shared" si="18"/>
        <v>0.9778904351876192</v>
      </c>
      <c r="T37" s="89">
        <f t="shared" si="19"/>
        <v>7.7701930808282693E-4</v>
      </c>
      <c r="V37" s="73">
        <f t="shared" si="7"/>
        <v>6026800.0159971109</v>
      </c>
      <c r="W37" s="74">
        <f t="shared" ref="W37" si="171">V37*Fee_Percent</f>
        <v>301340.00079985557</v>
      </c>
      <c r="X37" s="75">
        <f t="shared" si="34"/>
        <v>6328140.0167969661</v>
      </c>
      <c r="Y37" s="74">
        <f t="shared" si="8"/>
        <v>6033928.5252359118</v>
      </c>
      <c r="Z37" s="75">
        <f t="shared" si="9"/>
        <v>120536.00031994222</v>
      </c>
      <c r="AA37" s="82">
        <f t="shared" si="10"/>
        <v>173675.49124111235</v>
      </c>
      <c r="AC37" s="80">
        <f t="shared" ref="AC37" si="172">AC36/(1+NAER_Rate)^(1/12)</f>
        <v>0.89251649176886017</v>
      </c>
      <c r="AD37" s="82">
        <f t="shared" si="11"/>
        <v>5647969.3272137642</v>
      </c>
      <c r="AE37" s="74">
        <f t="shared" si="12"/>
        <v>5385380.7189276079</v>
      </c>
      <c r="AF37" s="75">
        <f t="shared" si="13"/>
        <v>107580.36813740504</v>
      </c>
      <c r="AH37" s="113">
        <v>31</v>
      </c>
      <c r="AI37" s="114">
        <f>(SUM(AE38:$AE$913)+SUM(AF38:$AF$913)-SUM(AD38:$AD$913))*(1+NAER_Rate)^(AH37/12)</f>
        <v>-14897862.496093785</v>
      </c>
      <c r="AJ37" s="115">
        <f t="shared" si="2"/>
        <v>1440758.2655225387</v>
      </c>
      <c r="AS37" s="74"/>
    </row>
    <row r="38" spans="5:45" x14ac:dyDescent="0.35">
      <c r="E38" s="66">
        <f t="shared" si="29"/>
        <v>46418</v>
      </c>
      <c r="F38">
        <f t="shared" si="107"/>
        <v>3</v>
      </c>
      <c r="G38">
        <f t="shared" si="22"/>
        <v>32</v>
      </c>
      <c r="H38">
        <f t="shared" ref="H38" si="173">ROUNDDOWN(YEARFRAC(E38,DOB,1),0)</f>
        <v>67</v>
      </c>
      <c r="I38" s="31">
        <f>IF(H38&lt;=120,VLOOKUP(H38,'Mortality Data'!$B$6:$D$125,2,FALSE),1)</f>
        <v>1.2840000000000001E-2</v>
      </c>
      <c r="J38" s="17">
        <f>IF(H38&lt;=120,(1-VLOOKUP(H38,'Mortality Data'!$F$5:$H$125,2,FALSE))^(YEAR(E38)-Mortality_Table_Year),1)</f>
        <v>0.8824796483054449</v>
      </c>
      <c r="K38">
        <f>IF(H38&lt;=120,VLOOKUP(H38,'Mortality Data'!$B$5:$D$125,3,FALSE),1)</f>
        <v>9.8499999999999994E-3</v>
      </c>
      <c r="L38" s="33">
        <f>IF(H38&lt;=120,(1-VLOOKUP(H38,'Mortality Data'!$F$5:$H$125,3,FALSE))^(YEAR(E38)-Mortality_Table_Year),1)</f>
        <v>0.82428462711135619</v>
      </c>
      <c r="M38" s="88">
        <f t="shared" ref="M38" si="174">MIN(I38*J38*Male_Mortality_Blend+K38*L38*(1-Male_Mortality_Blend),1)</f>
        <v>9.8857128860041377E-3</v>
      </c>
      <c r="N38" s="18">
        <f t="shared" si="5"/>
        <v>8.275657939768033E-4</v>
      </c>
      <c r="O38" s="18">
        <f t="shared" si="25"/>
        <v>0.97592683860006479</v>
      </c>
      <c r="P38" s="89">
        <f t="shared" si="16"/>
        <v>8.0831260090863388E-4</v>
      </c>
      <c r="Q38" s="88">
        <f t="shared" ref="Q38" si="175">MIN((I38*J38*Male_Mortality_Blend+K38*L38*(1-Male_Mortality_Blend))*(1-Mortality_Margin),1)</f>
        <v>9.3914272417039302E-3</v>
      </c>
      <c r="R38" s="18">
        <f t="shared" si="79"/>
        <v>7.8600799696348922E-4</v>
      </c>
      <c r="S38" s="18">
        <f t="shared" si="18"/>
        <v>0.97712180548540761</v>
      </c>
      <c r="T38" s="89">
        <f t="shared" si="19"/>
        <v>7.6862970221158733E-4</v>
      </c>
      <c r="V38" s="73">
        <f t="shared" si="7"/>
        <v>6021812.4424567325</v>
      </c>
      <c r="W38" s="74">
        <f t="shared" ref="W38" si="176">V38*Fee_Percent</f>
        <v>301090.62212283665</v>
      </c>
      <c r="X38" s="75">
        <f t="shared" si="34"/>
        <v>6322903.0645795688</v>
      </c>
      <c r="Y38" s="74">
        <f t="shared" si="8"/>
        <v>6029185.8091619704</v>
      </c>
      <c r="Z38" s="75">
        <f t="shared" si="9"/>
        <v>120436.24884913466</v>
      </c>
      <c r="AA38" s="82">
        <f t="shared" si="10"/>
        <v>173281.00656846352</v>
      </c>
      <c r="AC38" s="80">
        <f t="shared" ref="AC38" si="177">AC37/(1+NAER_Rate)^(1/12)</f>
        <v>0.8892486723882419</v>
      </c>
      <c r="AD38" s="82">
        <f t="shared" si="11"/>
        <v>5622633.1558169276</v>
      </c>
      <c r="AE38" s="74">
        <f t="shared" si="12"/>
        <v>5361445.4763793098</v>
      </c>
      <c r="AF38" s="75">
        <f t="shared" si="13"/>
        <v>107097.77439651292</v>
      </c>
      <c r="AH38" s="113">
        <v>32</v>
      </c>
      <c r="AI38" s="114">
        <f>(SUM(AE39:$AE$913)+SUM(AF39:$AF$913)-SUM(AD39:$AD$913))*(1+NAER_Rate)^(AH38/12)</f>
        <v>-14779328.294672389</v>
      </c>
      <c r="AJ38" s="115">
        <f t="shared" si="2"/>
        <v>1439612.5129486772</v>
      </c>
      <c r="AS38" s="74"/>
    </row>
    <row r="39" spans="5:45" x14ac:dyDescent="0.35">
      <c r="E39" s="66">
        <f t="shared" si="29"/>
        <v>46446</v>
      </c>
      <c r="F39">
        <f t="shared" si="107"/>
        <v>3</v>
      </c>
      <c r="G39">
        <f t="shared" si="22"/>
        <v>33</v>
      </c>
      <c r="H39">
        <f t="shared" ref="H39" si="178">ROUNDDOWN(YEARFRAC(E39,DOB,1),0)</f>
        <v>67</v>
      </c>
      <c r="I39" s="31">
        <f>IF(H39&lt;=120,VLOOKUP(H39,'Mortality Data'!$B$6:$D$125,2,FALSE),1)</f>
        <v>1.2840000000000001E-2</v>
      </c>
      <c r="J39" s="17">
        <f>IF(H39&lt;=120,(1-VLOOKUP(H39,'Mortality Data'!$F$5:$H$125,2,FALSE))^(YEAR(E39)-Mortality_Table_Year),1)</f>
        <v>0.8824796483054449</v>
      </c>
      <c r="K39">
        <f>IF(H39&lt;=120,VLOOKUP(H39,'Mortality Data'!$B$5:$D$125,3,FALSE),1)</f>
        <v>9.8499999999999994E-3</v>
      </c>
      <c r="L39" s="33">
        <f>IF(H39&lt;=120,(1-VLOOKUP(H39,'Mortality Data'!$F$5:$H$125,3,FALSE))^(YEAR(E39)-Mortality_Table_Year),1)</f>
        <v>0.82428462711135619</v>
      </c>
      <c r="M39" s="88">
        <f t="shared" ref="M39" si="179">MIN(I39*J39*Male_Mortality_Blend+K39*L39*(1-Male_Mortality_Blend),1)</f>
        <v>9.8857128860041377E-3</v>
      </c>
      <c r="N39" s="18">
        <f t="shared" si="5"/>
        <v>8.275657939768033E-4</v>
      </c>
      <c r="O39" s="18">
        <f t="shared" si="25"/>
        <v>0.97511919493101551</v>
      </c>
      <c r="P39" s="89">
        <f t="shared" si="16"/>
        <v>8.0764366904928497E-4</v>
      </c>
      <c r="Q39" s="88">
        <f t="shared" ref="Q39" si="180">MIN((I39*J39*Male_Mortality_Blend+K39*L39*(1-Male_Mortality_Blend))*(1-Mortality_Margin),1)</f>
        <v>9.3914272417039302E-3</v>
      </c>
      <c r="R39" s="18">
        <f t="shared" si="79"/>
        <v>7.8600799696348922E-4</v>
      </c>
      <c r="S39" s="18">
        <f t="shared" si="18"/>
        <v>0.97635377993228867</v>
      </c>
      <c r="T39" s="89">
        <f t="shared" si="19"/>
        <v>7.6802555311894505E-4</v>
      </c>
      <c r="V39" s="73">
        <f t="shared" si="7"/>
        <v>6016828.9964616122</v>
      </c>
      <c r="W39" s="74">
        <f t="shared" ref="W39" si="181">V39*Fee_Percent</f>
        <v>300841.44982308062</v>
      </c>
      <c r="X39" s="75">
        <f t="shared" si="34"/>
        <v>6317670.4462846927</v>
      </c>
      <c r="Y39" s="74">
        <f t="shared" si="8"/>
        <v>6024446.8209007904</v>
      </c>
      <c r="Z39" s="75">
        <f t="shared" si="9"/>
        <v>120336.57992923225</v>
      </c>
      <c r="AA39" s="82">
        <f t="shared" si="10"/>
        <v>172887.04545466974</v>
      </c>
      <c r="AC39" s="80">
        <f t="shared" ref="AC39" si="182">AC38/(1+NAER_Rate)^(1/12)</f>
        <v>0.88599281765321036</v>
      </c>
      <c r="AD39" s="82">
        <f t="shared" si="11"/>
        <v>5597410.6397081902</v>
      </c>
      <c r="AE39" s="74">
        <f t="shared" si="12"/>
        <v>5337616.6136518167</v>
      </c>
      <c r="AF39" s="75">
        <f t="shared" si="13"/>
        <v>106617.34551825124</v>
      </c>
      <c r="AH39" s="113">
        <v>33</v>
      </c>
      <c r="AI39" s="114">
        <f>(SUM(AE40:$AE$913)+SUM(AF40:$AF$913)-SUM(AD40:$AD$913))*(1+NAER_Rate)^(AH39/12)</f>
        <v>-14660752.463767329</v>
      </c>
      <c r="AJ39" s="115">
        <f t="shared" si="2"/>
        <v>1438461.5856851626</v>
      </c>
      <c r="AS39" s="74"/>
    </row>
    <row r="40" spans="5:45" x14ac:dyDescent="0.35">
      <c r="E40" s="66">
        <f t="shared" si="29"/>
        <v>46477</v>
      </c>
      <c r="F40">
        <f t="shared" si="107"/>
        <v>3</v>
      </c>
      <c r="G40">
        <f t="shared" si="22"/>
        <v>34</v>
      </c>
      <c r="H40">
        <f t="shared" ref="H40" si="183">ROUNDDOWN(YEARFRAC(E40,DOB,1),0)</f>
        <v>67</v>
      </c>
      <c r="I40" s="31">
        <f>IF(H40&lt;=120,VLOOKUP(H40,'Mortality Data'!$B$6:$D$125,2,FALSE),1)</f>
        <v>1.2840000000000001E-2</v>
      </c>
      <c r="J40" s="17">
        <f>IF(H40&lt;=120,(1-VLOOKUP(H40,'Mortality Data'!$F$5:$H$125,2,FALSE))^(YEAR(E40)-Mortality_Table_Year),1)</f>
        <v>0.8824796483054449</v>
      </c>
      <c r="K40">
        <f>IF(H40&lt;=120,VLOOKUP(H40,'Mortality Data'!$B$5:$D$125,3,FALSE),1)</f>
        <v>9.8499999999999994E-3</v>
      </c>
      <c r="L40" s="33">
        <f>IF(H40&lt;=120,(1-VLOOKUP(H40,'Mortality Data'!$F$5:$H$125,3,FALSE))^(YEAR(E40)-Mortality_Table_Year),1)</f>
        <v>0.82428462711135619</v>
      </c>
      <c r="M40" s="88">
        <f t="shared" ref="M40" si="184">MIN(I40*J40*Male_Mortality_Blend+K40*L40*(1-Male_Mortality_Blend),1)</f>
        <v>9.8857128860041377E-3</v>
      </c>
      <c r="N40" s="18">
        <f t="shared" si="5"/>
        <v>8.275657939768033E-4</v>
      </c>
      <c r="O40" s="18">
        <f t="shared" si="25"/>
        <v>0.9743122196402404</v>
      </c>
      <c r="P40" s="89">
        <f t="shared" si="16"/>
        <v>8.0697529077511376E-4</v>
      </c>
      <c r="Q40" s="88">
        <f t="shared" ref="Q40" si="185">MIN((I40*J40*Male_Mortality_Blend+K40*L40*(1-Male_Mortality_Blend))*(1-Mortality_Margin),1)</f>
        <v>9.3914272417039302E-3</v>
      </c>
      <c r="R40" s="18">
        <f t="shared" si="79"/>
        <v>7.8600799696348922E-4</v>
      </c>
      <c r="S40" s="18">
        <f t="shared" si="18"/>
        <v>0.97558635805339633</v>
      </c>
      <c r="T40" s="89">
        <f t="shared" si="19"/>
        <v>7.6742187889233815E-4</v>
      </c>
      <c r="V40" s="73">
        <f t="shared" si="7"/>
        <v>6011849.6745959325</v>
      </c>
      <c r="W40" s="74">
        <f t="shared" ref="W40" si="186">V40*Fee_Percent</f>
        <v>300592.48372979666</v>
      </c>
      <c r="X40" s="75">
        <f t="shared" si="34"/>
        <v>6312442.158325729</v>
      </c>
      <c r="Y40" s="74">
        <f t="shared" si="8"/>
        <v>6019711.5575222801</v>
      </c>
      <c r="Z40" s="75">
        <f t="shared" si="9"/>
        <v>120236.99349191865</v>
      </c>
      <c r="AA40" s="82">
        <f t="shared" si="10"/>
        <v>172493.60731153004</v>
      </c>
      <c r="AC40" s="80">
        <f t="shared" ref="AC40" si="187">AC39/(1+NAER_Rate)^(1/12)</f>
        <v>0.88274888375695515</v>
      </c>
      <c r="AD40" s="82">
        <f t="shared" si="11"/>
        <v>5572301.269042382</v>
      </c>
      <c r="AE40" s="74">
        <f t="shared" si="12"/>
        <v>5313893.6579416348</v>
      </c>
      <c r="AF40" s="75">
        <f t="shared" si="13"/>
        <v>106139.07179128347</v>
      </c>
      <c r="AH40" s="113">
        <v>34</v>
      </c>
      <c r="AI40" s="114">
        <f>(SUM(AE41:$AE$913)+SUM(AF41:$AF$913)-SUM(AD41:$AD$913))*(1+NAER_Rate)^(AH40/12)</f>
        <v>-14542134.32742722</v>
      </c>
      <c r="AJ40" s="115">
        <f t="shared" si="2"/>
        <v>1437305.492883567</v>
      </c>
      <c r="AS40" s="74"/>
    </row>
    <row r="41" spans="5:45" x14ac:dyDescent="0.35">
      <c r="E41" s="66">
        <f t="shared" si="29"/>
        <v>46507</v>
      </c>
      <c r="F41">
        <f t="shared" si="107"/>
        <v>3</v>
      </c>
      <c r="G41">
        <f t="shared" si="22"/>
        <v>35</v>
      </c>
      <c r="H41">
        <f t="shared" ref="H41" si="188">ROUNDDOWN(YEARFRAC(E41,DOB,1),0)</f>
        <v>67</v>
      </c>
      <c r="I41" s="31">
        <f>IF(H41&lt;=120,VLOOKUP(H41,'Mortality Data'!$B$6:$D$125,2,FALSE),1)</f>
        <v>1.2840000000000001E-2</v>
      </c>
      <c r="J41" s="17">
        <f>IF(H41&lt;=120,(1-VLOOKUP(H41,'Mortality Data'!$F$5:$H$125,2,FALSE))^(YEAR(E41)-Mortality_Table_Year),1)</f>
        <v>0.8824796483054449</v>
      </c>
      <c r="K41">
        <f>IF(H41&lt;=120,VLOOKUP(H41,'Mortality Data'!$B$5:$D$125,3,FALSE),1)</f>
        <v>9.8499999999999994E-3</v>
      </c>
      <c r="L41" s="33">
        <f>IF(H41&lt;=120,(1-VLOOKUP(H41,'Mortality Data'!$F$5:$H$125,3,FALSE))^(YEAR(E41)-Mortality_Table_Year),1)</f>
        <v>0.82428462711135619</v>
      </c>
      <c r="M41" s="88">
        <f t="shared" ref="M41" si="189">MIN(I41*J41*Male_Mortality_Blend+K41*L41*(1-Male_Mortality_Blend),1)</f>
        <v>9.8857128860041377E-3</v>
      </c>
      <c r="N41" s="18">
        <f t="shared" si="5"/>
        <v>8.275657939768033E-4</v>
      </c>
      <c r="O41" s="18">
        <f t="shared" si="25"/>
        <v>0.97350591217461246</v>
      </c>
      <c r="P41" s="89">
        <f t="shared" si="16"/>
        <v>8.0630746562793121E-4</v>
      </c>
      <c r="Q41" s="88">
        <f t="shared" ref="Q41" si="190">MIN((I41*J41*Male_Mortality_Blend+K41*L41*(1-Male_Mortality_Blend))*(1-Mortality_Margin),1)</f>
        <v>9.3914272417039302E-3</v>
      </c>
      <c r="R41" s="18">
        <f t="shared" si="79"/>
        <v>7.8600799696348922E-4</v>
      </c>
      <c r="S41" s="18">
        <f t="shared" si="18"/>
        <v>0.97481953937423782</v>
      </c>
      <c r="T41" s="89">
        <f t="shared" si="19"/>
        <v>7.6681867915850965E-4</v>
      </c>
      <c r="V41" s="73">
        <f t="shared" si="7"/>
        <v>6006874.4734467063</v>
      </c>
      <c r="W41" s="74">
        <f t="shared" ref="W41" si="191">V41*Fee_Percent</f>
        <v>300343.72367233533</v>
      </c>
      <c r="X41" s="75">
        <f t="shared" si="34"/>
        <v>6307218.1971190413</v>
      </c>
      <c r="Y41" s="74">
        <f t="shared" si="8"/>
        <v>6014980.0160986539</v>
      </c>
      <c r="Z41" s="75">
        <f t="shared" si="9"/>
        <v>120137.48946893413</v>
      </c>
      <c r="AA41" s="82">
        <f t="shared" si="10"/>
        <v>172100.69155145343</v>
      </c>
      <c r="AC41" s="80">
        <f t="shared" ref="AC41" si="192">AC40/(1+NAER_Rate)^(1/12)</f>
        <v>0.87951682705305823</v>
      </c>
      <c r="AD41" s="82">
        <f t="shared" si="11"/>
        <v>5547304.5362614496</v>
      </c>
      <c r="AE41" s="74">
        <f t="shared" si="12"/>
        <v>5290276.138546641</v>
      </c>
      <c r="AF41" s="75">
        <f t="shared" si="13"/>
        <v>105662.94354783715</v>
      </c>
      <c r="AH41" s="113">
        <v>35</v>
      </c>
      <c r="AI41" s="114">
        <f>(SUM(AE42:$AE$913)+SUM(AF42:$AF$913)-SUM(AD42:$AD$913))*(1+NAER_Rate)^(AH41/12)</f>
        <v>-14423473.207804976</v>
      </c>
      <c r="AJ41" s="115">
        <f t="shared" si="2"/>
        <v>1436144.2436840127</v>
      </c>
      <c r="AS41" s="74"/>
    </row>
    <row r="42" spans="5:45" x14ac:dyDescent="0.35">
      <c r="E42" s="66">
        <f t="shared" si="29"/>
        <v>46538</v>
      </c>
      <c r="F42">
        <f t="shared" si="107"/>
        <v>3</v>
      </c>
      <c r="G42">
        <f t="shared" si="22"/>
        <v>36</v>
      </c>
      <c r="H42">
        <f t="shared" ref="H42" si="193">ROUNDDOWN(YEARFRAC(E42,DOB,1),0)</f>
        <v>67</v>
      </c>
      <c r="I42" s="31">
        <f>IF(H42&lt;=120,VLOOKUP(H42,'Mortality Data'!$B$6:$D$125,2,FALSE),1)</f>
        <v>1.2840000000000001E-2</v>
      </c>
      <c r="J42" s="17">
        <f>IF(H42&lt;=120,(1-VLOOKUP(H42,'Mortality Data'!$F$5:$H$125,2,FALSE))^(YEAR(E42)-Mortality_Table_Year),1)</f>
        <v>0.8824796483054449</v>
      </c>
      <c r="K42">
        <f>IF(H42&lt;=120,VLOOKUP(H42,'Mortality Data'!$B$5:$D$125,3,FALSE),1)</f>
        <v>9.8499999999999994E-3</v>
      </c>
      <c r="L42" s="33">
        <f>IF(H42&lt;=120,(1-VLOOKUP(H42,'Mortality Data'!$F$5:$H$125,3,FALSE))^(YEAR(E42)-Mortality_Table_Year),1)</f>
        <v>0.82428462711135619</v>
      </c>
      <c r="M42" s="88">
        <f t="shared" ref="M42" si="194">MIN(I42*J42*Male_Mortality_Blend+K42*L42*(1-Male_Mortality_Blend),1)</f>
        <v>9.8857128860041377E-3</v>
      </c>
      <c r="N42" s="18">
        <f t="shared" si="5"/>
        <v>8.275657939768033E-4</v>
      </c>
      <c r="O42" s="18">
        <f t="shared" si="25"/>
        <v>0.97270027198146258</v>
      </c>
      <c r="P42" s="89">
        <f t="shared" si="16"/>
        <v>8.0564019314988133E-4</v>
      </c>
      <c r="Q42" s="88">
        <f t="shared" ref="Q42" si="195">MIN((I42*J42*Male_Mortality_Blend+K42*L42*(1-Male_Mortality_Blend))*(1-Mortality_Margin),1)</f>
        <v>9.3914272417039302E-3</v>
      </c>
      <c r="R42" s="18">
        <f t="shared" si="79"/>
        <v>7.8600799696348922E-4</v>
      </c>
      <c r="S42" s="18">
        <f t="shared" si="18"/>
        <v>0.9740533234206934</v>
      </c>
      <c r="T42" s="89">
        <f t="shared" si="19"/>
        <v>7.6621595354442462E-4</v>
      </c>
      <c r="V42" s="73">
        <f t="shared" si="7"/>
        <v>6001903.3896037694</v>
      </c>
      <c r="W42" s="74">
        <f t="shared" ref="W42" si="196">V42*Fee_Percent</f>
        <v>300095.16948018846</v>
      </c>
      <c r="X42" s="75">
        <f t="shared" si="34"/>
        <v>6301998.5590839582</v>
      </c>
      <c r="Y42" s="74">
        <f t="shared" si="8"/>
        <v>6010252.1937044254</v>
      </c>
      <c r="Z42" s="75">
        <f t="shared" si="9"/>
        <v>120038.0677920754</v>
      </c>
      <c r="AA42" s="82">
        <f t="shared" si="10"/>
        <v>171708.29758745711</v>
      </c>
      <c r="AC42" s="80">
        <f t="shared" ref="AC42" si="197">AC41/(1+NAER_Rate)^(1/12)</f>
        <v>0.87629660405490639</v>
      </c>
      <c r="AD42" s="82">
        <f t="shared" si="11"/>
        <v>5522419.9360841857</v>
      </c>
      <c r="AE42" s="74">
        <f t="shared" si="12"/>
        <v>5266763.5868567396</v>
      </c>
      <c r="AF42" s="75">
        <f t="shared" si="13"/>
        <v>105188.9511635083</v>
      </c>
      <c r="AH42" s="113">
        <v>36</v>
      </c>
      <c r="AI42" s="114">
        <f>(SUM(AE43:$AE$913)+SUM(AF43:$AF$913)-SUM(AD43:$AD$913))*(1+NAER_Rate)^(AH42/12)</f>
        <v>-14304768.425148418</v>
      </c>
      <c r="AJ42" s="115">
        <f t="shared" si="2"/>
        <v>1434977.8472151882</v>
      </c>
      <c r="AS42" s="74"/>
    </row>
    <row r="43" spans="5:45" x14ac:dyDescent="0.35">
      <c r="E43" s="66">
        <f t="shared" si="29"/>
        <v>46568</v>
      </c>
      <c r="F43">
        <f t="shared" si="107"/>
        <v>4</v>
      </c>
      <c r="G43">
        <f t="shared" si="22"/>
        <v>37</v>
      </c>
      <c r="H43">
        <f t="shared" ref="H43" si="198">ROUNDDOWN(YEARFRAC(E43,DOB,1),0)</f>
        <v>67</v>
      </c>
      <c r="I43" s="31">
        <f>IF(H43&lt;=120,VLOOKUP(H43,'Mortality Data'!$B$6:$D$125,2,FALSE),1)</f>
        <v>1.2840000000000001E-2</v>
      </c>
      <c r="J43" s="17">
        <f>IF(H43&lt;=120,(1-VLOOKUP(H43,'Mortality Data'!$F$5:$H$125,2,FALSE))^(YEAR(E43)-Mortality_Table_Year),1)</f>
        <v>0.8824796483054449</v>
      </c>
      <c r="K43">
        <f>IF(H43&lt;=120,VLOOKUP(H43,'Mortality Data'!$B$5:$D$125,3,FALSE),1)</f>
        <v>9.8499999999999994E-3</v>
      </c>
      <c r="L43" s="33">
        <f>IF(H43&lt;=120,(1-VLOOKUP(H43,'Mortality Data'!$F$5:$H$125,3,FALSE))^(YEAR(E43)-Mortality_Table_Year),1)</f>
        <v>0.82428462711135619</v>
      </c>
      <c r="M43" s="88">
        <f t="shared" ref="M43" si="199">MIN(I43*J43*Male_Mortality_Blend+K43*L43*(1-Male_Mortality_Blend),1)</f>
        <v>9.8857128860041377E-3</v>
      </c>
      <c r="N43" s="18">
        <f t="shared" si="5"/>
        <v>8.275657939768033E-4</v>
      </c>
      <c r="O43" s="18">
        <f t="shared" si="25"/>
        <v>0.97189529850857881</v>
      </c>
      <c r="P43" s="89">
        <f t="shared" si="16"/>
        <v>8.049734728837743E-4</v>
      </c>
      <c r="Q43" s="88">
        <f t="shared" ref="Q43" si="200">MIN((I43*J43*Male_Mortality_Blend+K43*L43*(1-Male_Mortality_Blend))*(1-Mortality_Margin),1)</f>
        <v>9.3914272417039302E-3</v>
      </c>
      <c r="R43" s="18">
        <f t="shared" si="79"/>
        <v>7.8600799696348922E-4</v>
      </c>
      <c r="S43" s="18">
        <f t="shared" si="18"/>
        <v>0.9732877097190159</v>
      </c>
      <c r="T43" s="89">
        <f t="shared" si="19"/>
        <v>7.6561370167749221E-4</v>
      </c>
      <c r="V43" s="73">
        <f t="shared" si="7"/>
        <v>5996936.4196597803</v>
      </c>
      <c r="W43" s="74">
        <f t="shared" ref="W43" si="201">V43*Fee_Percent</f>
        <v>299846.82098298904</v>
      </c>
      <c r="X43" s="75">
        <f t="shared" si="34"/>
        <v>6296783.2406427693</v>
      </c>
      <c r="Y43" s="74">
        <f t="shared" si="8"/>
        <v>6005528.0874164058</v>
      </c>
      <c r="Z43" s="75">
        <f t="shared" si="9"/>
        <v>119938.7283931956</v>
      </c>
      <c r="AA43" s="82">
        <f t="shared" si="10"/>
        <v>171316.42483316828</v>
      </c>
      <c r="AC43" s="80">
        <f t="shared" ref="AC43" si="202">AC42/(1+NAER_Rate)^(1/12)</f>
        <v>0.87308817143510642</v>
      </c>
      <c r="AD43" s="82">
        <f t="shared" si="11"/>
        <v>5497646.9654960195</v>
      </c>
      <c r="AE43" s="74">
        <f t="shared" si="12"/>
        <v>5243355.5363445617</v>
      </c>
      <c r="AF43" s="75">
        <f t="shared" si="13"/>
        <v>104717.08505706703</v>
      </c>
      <c r="AH43" s="113">
        <v>37</v>
      </c>
      <c r="AI43" s="114">
        <f>(SUM(AE44:$AE$913)+SUM(AF44:$AF$913)-SUM(AD44:$AD$913))*(1+NAER_Rate)^(AH43/12)</f>
        <v>-14186019.297795461</v>
      </c>
      <c r="AJ43" s="115">
        <f t="shared" si="2"/>
        <v>1433806.3125943574</v>
      </c>
      <c r="AS43" s="74"/>
    </row>
    <row r="44" spans="5:45" x14ac:dyDescent="0.35">
      <c r="E44" s="66">
        <f t="shared" si="29"/>
        <v>46599</v>
      </c>
      <c r="F44">
        <f t="shared" si="107"/>
        <v>4</v>
      </c>
      <c r="G44">
        <f t="shared" si="22"/>
        <v>38</v>
      </c>
      <c r="H44">
        <f t="shared" ref="H44" si="203">ROUNDDOWN(YEARFRAC(E44,DOB,1),0)</f>
        <v>67</v>
      </c>
      <c r="I44" s="31">
        <f>IF(H44&lt;=120,VLOOKUP(H44,'Mortality Data'!$B$6:$D$125,2,FALSE),1)</f>
        <v>1.2840000000000001E-2</v>
      </c>
      <c r="J44" s="17">
        <f>IF(H44&lt;=120,(1-VLOOKUP(H44,'Mortality Data'!$F$5:$H$125,2,FALSE))^(YEAR(E44)-Mortality_Table_Year),1)</f>
        <v>0.8824796483054449</v>
      </c>
      <c r="K44">
        <f>IF(H44&lt;=120,VLOOKUP(H44,'Mortality Data'!$B$5:$D$125,3,FALSE),1)</f>
        <v>9.8499999999999994E-3</v>
      </c>
      <c r="L44" s="33">
        <f>IF(H44&lt;=120,(1-VLOOKUP(H44,'Mortality Data'!$F$5:$H$125,3,FALSE))^(YEAR(E44)-Mortality_Table_Year),1)</f>
        <v>0.82428462711135619</v>
      </c>
      <c r="M44" s="88">
        <f t="shared" ref="M44" si="204">MIN(I44*J44*Male_Mortality_Blend+K44*L44*(1-Male_Mortality_Blend),1)</f>
        <v>9.8857128860041377E-3</v>
      </c>
      <c r="N44" s="18">
        <f t="shared" si="5"/>
        <v>8.275657939768033E-4</v>
      </c>
      <c r="O44" s="18">
        <f t="shared" si="25"/>
        <v>0.97109099120420628</v>
      </c>
      <c r="P44" s="89">
        <f t="shared" si="16"/>
        <v>8.0430730437253128E-4</v>
      </c>
      <c r="Q44" s="88">
        <f t="shared" ref="Q44" si="205">MIN((I44*J44*Male_Mortality_Blend+K44*L44*(1-Male_Mortality_Blend))*(1-Mortality_Margin),1)</f>
        <v>9.3914272417039302E-3</v>
      </c>
      <c r="R44" s="18">
        <f t="shared" si="79"/>
        <v>7.8600799696348922E-4</v>
      </c>
      <c r="S44" s="18">
        <f t="shared" si="18"/>
        <v>0.97252269779583045</v>
      </c>
      <c r="T44" s="89">
        <f t="shared" si="19"/>
        <v>7.6501192318545463E-4</v>
      </c>
      <c r="V44" s="73">
        <f t="shared" si="7"/>
        <v>5991973.5602102159</v>
      </c>
      <c r="W44" s="74">
        <f t="shared" ref="W44" si="206">V44*Fee_Percent</f>
        <v>299598.6780105108</v>
      </c>
      <c r="X44" s="75">
        <f t="shared" si="34"/>
        <v>6291572.2382207271</v>
      </c>
      <c r="Y44" s="74">
        <f t="shared" si="8"/>
        <v>6000807.6943137078</v>
      </c>
      <c r="Z44" s="75">
        <f t="shared" si="9"/>
        <v>119839.47120420432</v>
      </c>
      <c r="AA44" s="82">
        <f t="shared" si="10"/>
        <v>170925.07270281482</v>
      </c>
      <c r="AC44" s="80">
        <f t="shared" ref="AC44" si="207">AC43/(1+NAER_Rate)^(1/12)</f>
        <v>0.86989148602490207</v>
      </c>
      <c r="AD44" s="82">
        <f t="shared" si="11"/>
        <v>5472985.1237388477</v>
      </c>
      <c r="AE44" s="74">
        <f t="shared" si="12"/>
        <v>5220051.5225562174</v>
      </c>
      <c r="AF44" s="75">
        <f t="shared" si="13"/>
        <v>104247.33569026376</v>
      </c>
      <c r="AH44" s="113">
        <v>38</v>
      </c>
      <c r="AI44" s="114">
        <f>(SUM(AE45:$AE$913)+SUM(AF45:$AF$913)-SUM(AD45:$AD$913))*(1+NAER_Rate)^(AH44/12)</f>
        <v>-14067225.142162742</v>
      </c>
      <c r="AJ44" s="115">
        <f t="shared" si="2"/>
        <v>1432629.6489273754</v>
      </c>
      <c r="AS44" s="74"/>
    </row>
    <row r="45" spans="5:45" x14ac:dyDescent="0.35">
      <c r="E45" s="66">
        <f t="shared" si="29"/>
        <v>46630</v>
      </c>
      <c r="F45">
        <f t="shared" si="107"/>
        <v>4</v>
      </c>
      <c r="G45">
        <f t="shared" si="22"/>
        <v>39</v>
      </c>
      <c r="H45">
        <f t="shared" ref="H45" si="208">ROUNDDOWN(YEARFRAC(E45,DOB,1),0)</f>
        <v>67</v>
      </c>
      <c r="I45" s="31">
        <f>IF(H45&lt;=120,VLOOKUP(H45,'Mortality Data'!$B$6:$D$125,2,FALSE),1)</f>
        <v>1.2840000000000001E-2</v>
      </c>
      <c r="J45" s="17">
        <f>IF(H45&lt;=120,(1-VLOOKUP(H45,'Mortality Data'!$F$5:$H$125,2,FALSE))^(YEAR(E45)-Mortality_Table_Year),1)</f>
        <v>0.8824796483054449</v>
      </c>
      <c r="K45">
        <f>IF(H45&lt;=120,VLOOKUP(H45,'Mortality Data'!$B$5:$D$125,3,FALSE),1)</f>
        <v>9.8499999999999994E-3</v>
      </c>
      <c r="L45" s="33">
        <f>IF(H45&lt;=120,(1-VLOOKUP(H45,'Mortality Data'!$F$5:$H$125,3,FALSE))^(YEAR(E45)-Mortality_Table_Year),1)</f>
        <v>0.82428462711135619</v>
      </c>
      <c r="M45" s="88">
        <f t="shared" ref="M45" si="209">MIN(I45*J45*Male_Mortality_Blend+K45*L45*(1-Male_Mortality_Blend),1)</f>
        <v>9.8857128860041377E-3</v>
      </c>
      <c r="N45" s="18">
        <f t="shared" si="5"/>
        <v>8.275657939768033E-4</v>
      </c>
      <c r="O45" s="18">
        <f t="shared" si="25"/>
        <v>0.97028734951704665</v>
      </c>
      <c r="P45" s="89">
        <f t="shared" si="16"/>
        <v>8.0364168715962858E-4</v>
      </c>
      <c r="Q45" s="88">
        <f t="shared" ref="Q45" si="210">MIN((I45*J45*Male_Mortality_Blend+K45*L45*(1-Male_Mortality_Blend))*(1-Mortality_Margin),1)</f>
        <v>9.3914272417039302E-3</v>
      </c>
      <c r="R45" s="18">
        <f t="shared" si="79"/>
        <v>7.8600799696348922E-4</v>
      </c>
      <c r="S45" s="18">
        <f t="shared" si="18"/>
        <v>0.97175828717813439</v>
      </c>
      <c r="T45" s="89">
        <f t="shared" si="19"/>
        <v>7.6441061769605412E-4</v>
      </c>
      <c r="V45" s="73">
        <f t="shared" si="7"/>
        <v>5987014.8078533728</v>
      </c>
      <c r="W45" s="74">
        <f t="shared" ref="W45" si="211">V45*Fee_Percent</f>
        <v>299350.74039266864</v>
      </c>
      <c r="X45" s="75">
        <f t="shared" si="34"/>
        <v>6286365.5482460409</v>
      </c>
      <c r="Y45" s="74">
        <f t="shared" si="8"/>
        <v>5996091.0114777368</v>
      </c>
      <c r="Z45" s="75">
        <f t="shared" si="9"/>
        <v>119740.29615706745</v>
      </c>
      <c r="AA45" s="82">
        <f t="shared" si="10"/>
        <v>170534.24061123654</v>
      </c>
      <c r="AC45" s="80">
        <f t="shared" ref="AC45" si="212">AC44/(1+NAER_Rate)^(1/12)</f>
        <v>0.86670650481359335</v>
      </c>
      <c r="AD45" s="82">
        <f t="shared" si="11"/>
        <v>5448433.9123009145</v>
      </c>
      <c r="AE45" s="74">
        <f t="shared" si="12"/>
        <v>5196851.0831020726</v>
      </c>
      <c r="AF45" s="75">
        <f t="shared" si="13"/>
        <v>103779.69356763648</v>
      </c>
      <c r="AH45" s="113">
        <v>39</v>
      </c>
      <c r="AI45" s="114">
        <f>(SUM(AE46:$AE$913)+SUM(AF46:$AF$913)-SUM(AD46:$AD$913))*(1+NAER_Rate)^(AH45/12)</f>
        <v>-13948385.272742126</v>
      </c>
      <c r="AJ45" s="115">
        <f t="shared" si="2"/>
        <v>1431447.865308698</v>
      </c>
      <c r="AS45" s="74"/>
    </row>
    <row r="46" spans="5:45" x14ac:dyDescent="0.35">
      <c r="E46" s="66">
        <f t="shared" si="29"/>
        <v>46660</v>
      </c>
      <c r="F46">
        <f t="shared" si="107"/>
        <v>4</v>
      </c>
      <c r="G46">
        <f t="shared" si="22"/>
        <v>40</v>
      </c>
      <c r="H46">
        <f t="shared" ref="H46" si="213">ROUNDDOWN(YEARFRAC(E46,DOB,1),0)</f>
        <v>67</v>
      </c>
      <c r="I46" s="31">
        <f>IF(H46&lt;=120,VLOOKUP(H46,'Mortality Data'!$B$6:$D$125,2,FALSE),1)</f>
        <v>1.2840000000000001E-2</v>
      </c>
      <c r="J46" s="17">
        <f>IF(H46&lt;=120,(1-VLOOKUP(H46,'Mortality Data'!$F$5:$H$125,2,FALSE))^(YEAR(E46)-Mortality_Table_Year),1)</f>
        <v>0.8824796483054449</v>
      </c>
      <c r="K46">
        <f>IF(H46&lt;=120,VLOOKUP(H46,'Mortality Data'!$B$5:$D$125,3,FALSE),1)</f>
        <v>9.8499999999999994E-3</v>
      </c>
      <c r="L46" s="33">
        <f>IF(H46&lt;=120,(1-VLOOKUP(H46,'Mortality Data'!$F$5:$H$125,3,FALSE))^(YEAR(E46)-Mortality_Table_Year),1)</f>
        <v>0.82428462711135619</v>
      </c>
      <c r="M46" s="88">
        <f t="shared" ref="M46" si="214">MIN(I46*J46*Male_Mortality_Blend+K46*L46*(1-Male_Mortality_Blend),1)</f>
        <v>9.8857128860041377E-3</v>
      </c>
      <c r="N46" s="18">
        <f t="shared" si="5"/>
        <v>8.275657939768033E-4</v>
      </c>
      <c r="O46" s="18">
        <f t="shared" si="25"/>
        <v>0.96948437289625788</v>
      </c>
      <c r="P46" s="89">
        <f t="shared" si="16"/>
        <v>8.0297662078876453E-4</v>
      </c>
      <c r="Q46" s="88">
        <f t="shared" ref="Q46" si="215">MIN((I46*J46*Male_Mortality_Blend+K46*L46*(1-Male_Mortality_Blend))*(1-Mortality_Margin),1)</f>
        <v>9.3914272417039302E-3</v>
      </c>
      <c r="R46" s="18">
        <f t="shared" si="79"/>
        <v>7.8600799696348922E-4</v>
      </c>
      <c r="S46" s="18">
        <f t="shared" si="18"/>
        <v>0.97099447739329681</v>
      </c>
      <c r="T46" s="89">
        <f t="shared" si="19"/>
        <v>7.6380978483758799E-4</v>
      </c>
      <c r="V46" s="73">
        <f t="shared" si="7"/>
        <v>5982060.1591903605</v>
      </c>
      <c r="W46" s="74">
        <f t="shared" ref="W46" si="216">V46*Fee_Percent</f>
        <v>299103.00795951806</v>
      </c>
      <c r="X46" s="75">
        <f t="shared" si="34"/>
        <v>6281163.1671498781</v>
      </c>
      <c r="Y46" s="74">
        <f t="shared" si="8"/>
        <v>5991378.0359921949</v>
      </c>
      <c r="Z46" s="75">
        <f t="shared" si="9"/>
        <v>119641.20318380721</v>
      </c>
      <c r="AA46" s="82">
        <f t="shared" si="10"/>
        <v>170143.92797387578</v>
      </c>
      <c r="AC46" s="80">
        <f t="shared" ref="AC46" si="217">AC45/(1+NAER_Rate)^(1/12)</f>
        <v>0.86353318494795739</v>
      </c>
      <c r="AD46" s="82">
        <f t="shared" si="11"/>
        <v>5423992.8349067336</v>
      </c>
      <c r="AE46" s="74">
        <f t="shared" si="12"/>
        <v>5173753.7576475777</v>
      </c>
      <c r="AF46" s="75">
        <f t="shared" si="13"/>
        <v>103314.14923631874</v>
      </c>
      <c r="AH46" s="113">
        <v>40</v>
      </c>
      <c r="AI46" s="114">
        <f>(SUM(AE47:$AE$913)+SUM(AF47:$AF$913)-SUM(AD47:$AD$913))*(1+NAER_Rate)^(AH46/12)</f>
        <v>-13829499.002089132</v>
      </c>
      <c r="AJ46" s="115">
        <f t="shared" si="2"/>
        <v>1430260.9708213967</v>
      </c>
      <c r="AS46" s="74"/>
    </row>
    <row r="47" spans="5:45" x14ac:dyDescent="0.35">
      <c r="E47" s="66">
        <f t="shared" si="29"/>
        <v>46691</v>
      </c>
      <c r="F47">
        <f t="shared" si="107"/>
        <v>4</v>
      </c>
      <c r="G47">
        <f t="shared" si="22"/>
        <v>41</v>
      </c>
      <c r="H47">
        <f t="shared" ref="H47" si="218">ROUNDDOWN(YEARFRAC(E47,DOB,1),0)</f>
        <v>67</v>
      </c>
      <c r="I47" s="31">
        <f>IF(H47&lt;=120,VLOOKUP(H47,'Mortality Data'!$B$6:$D$125,2,FALSE),1)</f>
        <v>1.2840000000000001E-2</v>
      </c>
      <c r="J47" s="17">
        <f>IF(H47&lt;=120,(1-VLOOKUP(H47,'Mortality Data'!$F$5:$H$125,2,FALSE))^(YEAR(E47)-Mortality_Table_Year),1)</f>
        <v>0.8824796483054449</v>
      </c>
      <c r="K47">
        <f>IF(H47&lt;=120,VLOOKUP(H47,'Mortality Data'!$B$5:$D$125,3,FALSE),1)</f>
        <v>9.8499999999999994E-3</v>
      </c>
      <c r="L47" s="33">
        <f>IF(H47&lt;=120,(1-VLOOKUP(H47,'Mortality Data'!$F$5:$H$125,3,FALSE))^(YEAR(E47)-Mortality_Table_Year),1)</f>
        <v>0.82428462711135619</v>
      </c>
      <c r="M47" s="88">
        <f t="shared" ref="M47" si="219">MIN(I47*J47*Male_Mortality_Blend+K47*L47*(1-Male_Mortality_Blend),1)</f>
        <v>9.8857128860041377E-3</v>
      </c>
      <c r="N47" s="18">
        <f t="shared" si="5"/>
        <v>8.275657939768033E-4</v>
      </c>
      <c r="O47" s="18">
        <f t="shared" si="25"/>
        <v>0.96868206079145391</v>
      </c>
      <c r="P47" s="89">
        <f t="shared" si="16"/>
        <v>8.0231210480397053E-4</v>
      </c>
      <c r="Q47" s="88">
        <f t="shared" ref="Q47" si="220">MIN((I47*J47*Male_Mortality_Blend+K47*L47*(1-Male_Mortality_Blend))*(1-Mortality_Margin),1)</f>
        <v>9.3914272417039302E-3</v>
      </c>
      <c r="R47" s="18">
        <f t="shared" si="79"/>
        <v>7.8600799696348922E-4</v>
      </c>
      <c r="S47" s="18">
        <f t="shared" si="18"/>
        <v>0.97023126796905834</v>
      </c>
      <c r="T47" s="89">
        <f t="shared" si="19"/>
        <v>7.6320942423846461E-4</v>
      </c>
      <c r="V47" s="73">
        <f t="shared" si="7"/>
        <v>5977109.6108251028</v>
      </c>
      <c r="W47" s="74">
        <f t="shared" ref="W47" si="221">V47*Fee_Percent</f>
        <v>298855.48054125515</v>
      </c>
      <c r="X47" s="75">
        <f t="shared" si="34"/>
        <v>6275965.0913663581</v>
      </c>
      <c r="Y47" s="74">
        <f t="shared" si="8"/>
        <v>5986668.7649430735</v>
      </c>
      <c r="Z47" s="75">
        <f t="shared" si="9"/>
        <v>119542.19221650205</v>
      </c>
      <c r="AA47" s="82">
        <f t="shared" si="10"/>
        <v>169754.1342067821</v>
      </c>
      <c r="AC47" s="80">
        <f t="shared" ref="AC47" si="222">AC46/(1+NAER_Rate)^(1/12)</f>
        <v>0.86037148373167238</v>
      </c>
      <c r="AD47" s="82">
        <f t="shared" si="11"/>
        <v>5399661.3975070547</v>
      </c>
      <c r="AE47" s="74">
        <f t="shared" si="12"/>
        <v>5150759.087904131</v>
      </c>
      <c r="AF47" s="75">
        <f t="shared" si="13"/>
        <v>102850.69328584865</v>
      </c>
      <c r="AH47" s="113">
        <v>41</v>
      </c>
      <c r="AI47" s="114">
        <f>(SUM(AE48:$AE$913)+SUM(AF48:$AF$913)-SUM(AD48:$AD$913))*(1+NAER_Rate)^(AH47/12)</f>
        <v>-13710565.640818605</v>
      </c>
      <c r="AJ47" s="115">
        <f t="shared" si="2"/>
        <v>1429068.9745371696</v>
      </c>
      <c r="AS47" s="74"/>
    </row>
    <row r="48" spans="5:45" x14ac:dyDescent="0.35">
      <c r="E48" s="66">
        <f t="shared" si="29"/>
        <v>46721</v>
      </c>
      <c r="F48">
        <f t="shared" si="107"/>
        <v>4</v>
      </c>
      <c r="G48">
        <f t="shared" si="22"/>
        <v>42</v>
      </c>
      <c r="H48">
        <f t="shared" ref="H48" si="223">ROUNDDOWN(YEARFRAC(E48,DOB,1),0)</f>
        <v>67</v>
      </c>
      <c r="I48" s="31">
        <f>IF(H48&lt;=120,VLOOKUP(H48,'Mortality Data'!$B$6:$D$125,2,FALSE),1)</f>
        <v>1.2840000000000001E-2</v>
      </c>
      <c r="J48" s="17">
        <f>IF(H48&lt;=120,(1-VLOOKUP(H48,'Mortality Data'!$F$5:$H$125,2,FALSE))^(YEAR(E48)-Mortality_Table_Year),1)</f>
        <v>0.8824796483054449</v>
      </c>
      <c r="K48">
        <f>IF(H48&lt;=120,VLOOKUP(H48,'Mortality Data'!$B$5:$D$125,3,FALSE),1)</f>
        <v>9.8499999999999994E-3</v>
      </c>
      <c r="L48" s="33">
        <f>IF(H48&lt;=120,(1-VLOOKUP(H48,'Mortality Data'!$F$5:$H$125,3,FALSE))^(YEAR(E48)-Mortality_Table_Year),1)</f>
        <v>0.82428462711135619</v>
      </c>
      <c r="M48" s="88">
        <f t="shared" ref="M48" si="224">MIN(I48*J48*Male_Mortality_Blend+K48*L48*(1-Male_Mortality_Blend),1)</f>
        <v>9.8857128860041377E-3</v>
      </c>
      <c r="N48" s="18">
        <f t="shared" si="5"/>
        <v>8.275657939768033E-4</v>
      </c>
      <c r="O48" s="18">
        <f t="shared" si="25"/>
        <v>0.96788041265270397</v>
      </c>
      <c r="P48" s="89">
        <f t="shared" si="16"/>
        <v>8.0164813874994412E-4</v>
      </c>
      <c r="Q48" s="88">
        <f t="shared" ref="Q48" si="225">MIN((I48*J48*Male_Mortality_Blend+K48*L48*(1-Male_Mortality_Blend))*(1-Mortality_Margin),1)</f>
        <v>9.3914272417039302E-3</v>
      </c>
      <c r="R48" s="18">
        <f t="shared" si="79"/>
        <v>7.8600799696348922E-4</v>
      </c>
      <c r="S48" s="18">
        <f t="shared" si="18"/>
        <v>0.96946865843353058</v>
      </c>
      <c r="T48" s="89">
        <f t="shared" si="19"/>
        <v>7.6260953552775845E-4</v>
      </c>
      <c r="V48" s="73">
        <f t="shared" si="7"/>
        <v>5972163.1593643343</v>
      </c>
      <c r="W48" s="74">
        <f t="shared" ref="W48" si="226">V48*Fee_Percent</f>
        <v>298608.15796821675</v>
      </c>
      <c r="X48" s="75">
        <f t="shared" si="34"/>
        <v>6270771.3173325509</v>
      </c>
      <c r="Y48" s="74">
        <f t="shared" si="8"/>
        <v>5981963.1954186568</v>
      </c>
      <c r="Z48" s="75">
        <f t="shared" si="9"/>
        <v>119443.26318728669</v>
      </c>
      <c r="AA48" s="82">
        <f t="shared" si="10"/>
        <v>169364.85872660764</v>
      </c>
      <c r="AC48" s="80">
        <f t="shared" ref="AC48" si="227">AC47/(1+NAER_Rate)^(1/12)</f>
        <v>0.85722135862474291</v>
      </c>
      <c r="AD48" s="82">
        <f t="shared" si="11"/>
        <v>5375439.1082688784</v>
      </c>
      <c r="AE48" s="74">
        <f t="shared" si="12"/>
        <v>5127866.6176199894</v>
      </c>
      <c r="AF48" s="75">
        <f t="shared" si="13"/>
        <v>102389.31634797865</v>
      </c>
      <c r="AH48" s="113">
        <v>42</v>
      </c>
      <c r="AI48" s="114">
        <f>(SUM(AE49:$AE$913)+SUM(AF49:$AF$913)-SUM(AD49:$AD$913))*(1+NAER_Rate)^(AH48/12)</f>
        <v>-13591584.497594045</v>
      </c>
      <c r="AJ48" s="115">
        <f t="shared" si="2"/>
        <v>1427871.8855163539</v>
      </c>
      <c r="AS48" s="74"/>
    </row>
    <row r="49" spans="5:45" x14ac:dyDescent="0.35">
      <c r="E49" s="66">
        <f t="shared" si="29"/>
        <v>46752</v>
      </c>
      <c r="F49">
        <f t="shared" si="107"/>
        <v>4</v>
      </c>
      <c r="G49">
        <f t="shared" si="22"/>
        <v>43</v>
      </c>
      <c r="H49">
        <f t="shared" ref="H49" si="228">ROUNDDOWN(YEARFRAC(E49,DOB,1),0)</f>
        <v>68</v>
      </c>
      <c r="I49" s="31">
        <f>IF(H49&lt;=120,VLOOKUP(H49,'Mortality Data'!$B$6:$D$125,2,FALSE),1)</f>
        <v>1.413E-2</v>
      </c>
      <c r="J49" s="17">
        <f>IF(H49&lt;=120,(1-VLOOKUP(H49,'Mortality Data'!$F$5:$H$125,2,FALSE))^(YEAR(E49)-Mortality_Table_Year),1)</f>
        <v>0.86136239516094326</v>
      </c>
      <c r="K49">
        <f>IF(H49&lt;=120,VLOOKUP(H49,'Mortality Data'!$B$5:$D$125,3,FALSE),1)</f>
        <v>1.074E-2</v>
      </c>
      <c r="L49" s="33">
        <f>IF(H49&lt;=120,(1-VLOOKUP(H49,'Mortality Data'!$F$5:$H$125,3,FALSE))^(YEAR(E49)-Mortality_Table_Year),1)</f>
        <v>0.81680176379508185</v>
      </c>
      <c r="M49" s="88">
        <f t="shared" ref="M49" si="229">MIN(I49*J49*Male_Mortality_Blend+K49*L49*(1-Male_Mortality_Blend),1)</f>
        <v>1.0641680778414903E-2</v>
      </c>
      <c r="N49" s="18">
        <f t="shared" si="5"/>
        <v>8.9116171299863378E-4</v>
      </c>
      <c r="O49" s="18">
        <f t="shared" si="25"/>
        <v>0.96701787468618661</v>
      </c>
      <c r="P49" s="89">
        <f t="shared" si="16"/>
        <v>8.625379665173627E-4</v>
      </c>
      <c r="Q49" s="88">
        <f t="shared" ref="Q49" si="230">MIN((I49*J49*Male_Mortality_Blend+K49*L49*(1-Male_Mortality_Blend))*(1-Mortality_Margin),1)</f>
        <v>1.0109596739494157E-2</v>
      </c>
      <c r="R49" s="18">
        <f t="shared" si="79"/>
        <v>8.4639541839470755E-4</v>
      </c>
      <c r="S49" s="18">
        <f t="shared" si="18"/>
        <v>0.96864810460275519</v>
      </c>
      <c r="T49" s="89">
        <f t="shared" si="19"/>
        <v>8.2055383077539457E-4</v>
      </c>
      <c r="V49" s="73">
        <f t="shared" si="7"/>
        <v>5966840.9962129286</v>
      </c>
      <c r="W49" s="74">
        <f t="shared" ref="W49" si="231">V49*Fee_Percent</f>
        <v>298342.04981064645</v>
      </c>
      <c r="X49" s="75">
        <f t="shared" si="34"/>
        <v>6265183.0460235747</v>
      </c>
      <c r="Y49" s="74">
        <f t="shared" si="8"/>
        <v>5976900.0891770488</v>
      </c>
      <c r="Z49" s="75">
        <f t="shared" si="9"/>
        <v>119336.81992425857</v>
      </c>
      <c r="AA49" s="82">
        <f t="shared" si="10"/>
        <v>168946.13692226727</v>
      </c>
      <c r="AC49" s="80">
        <f t="shared" ref="AC49" si="232">AC48/(1+NAER_Rate)^(1/12)</f>
        <v>0.85408276724292753</v>
      </c>
      <c r="AD49" s="82">
        <f t="shared" si="11"/>
        <v>5350984.873231288</v>
      </c>
      <c r="AE49" s="74">
        <f t="shared" si="12"/>
        <v>5104767.3676988343</v>
      </c>
      <c r="AF49" s="75">
        <f t="shared" si="13"/>
        <v>101923.52139488168</v>
      </c>
      <c r="AH49" s="113">
        <v>43</v>
      </c>
      <c r="AI49" s="114">
        <f>(SUM(AE50:$AE$913)+SUM(AF50:$AF$913)-SUM(AD50:$AD$913))*(1+NAER_Rate)^(AH49/12)</f>
        <v>-13472584.843150692</v>
      </c>
      <c r="AJ49" s="115">
        <f t="shared" si="2"/>
        <v>1426668.4548217196</v>
      </c>
      <c r="AS49" s="74"/>
    </row>
    <row r="50" spans="5:45" x14ac:dyDescent="0.35">
      <c r="E50" s="66">
        <f t="shared" si="29"/>
        <v>46783</v>
      </c>
      <c r="F50">
        <f t="shared" si="107"/>
        <v>4</v>
      </c>
      <c r="G50">
        <f t="shared" si="22"/>
        <v>44</v>
      </c>
      <c r="H50">
        <f t="shared" ref="H50" si="233">ROUNDDOWN(YEARFRAC(E50,DOB,1),0)</f>
        <v>68</v>
      </c>
      <c r="I50" s="31">
        <f>IF(H50&lt;=120,VLOOKUP(H50,'Mortality Data'!$B$6:$D$125,2,FALSE),1)</f>
        <v>1.413E-2</v>
      </c>
      <c r="J50" s="17">
        <f>IF(H50&lt;=120,(1-VLOOKUP(H50,'Mortality Data'!$F$5:$H$125,2,FALSE))^(YEAR(E50)-Mortality_Table_Year),1)</f>
        <v>0.85283490744884982</v>
      </c>
      <c r="K50">
        <f>IF(H50&lt;=120,VLOOKUP(H50,'Mortality Data'!$B$5:$D$125,3,FALSE),1)</f>
        <v>1.074E-2</v>
      </c>
      <c r="L50" s="33">
        <f>IF(H50&lt;=120,(1-VLOOKUP(H50,'Mortality Data'!$F$5:$H$125,3,FALSE))^(YEAR(E50)-Mortality_Table_Year),1)</f>
        <v>0.80585662016022785</v>
      </c>
      <c r="M50" s="88">
        <f t="shared" ref="M50" si="234">MIN(I50*J50*Male_Mortality_Blend+K50*L50*(1-Male_Mortality_Blend),1)</f>
        <v>1.0522511528473118E-2</v>
      </c>
      <c r="N50" s="18">
        <f t="shared" si="5"/>
        <v>8.8113362408659412E-4</v>
      </c>
      <c r="O50" s="18">
        <f t="shared" si="25"/>
        <v>0.96616580272170782</v>
      </c>
      <c r="P50" s="89">
        <f t="shared" si="16"/>
        <v>8.5207196447878442E-4</v>
      </c>
      <c r="Q50" s="88">
        <f t="shared" ref="Q50" si="235">MIN((I50*J50*Male_Mortality_Blend+K50*L50*(1-Male_Mortality_Blend))*(1-Mortality_Margin),1)</f>
        <v>9.9963859520494618E-3</v>
      </c>
      <c r="R50" s="18">
        <f t="shared" si="79"/>
        <v>8.3687340151872291E-4</v>
      </c>
      <c r="S50" s="18">
        <f t="shared" si="18"/>
        <v>0.96783746876858157</v>
      </c>
      <c r="T50" s="89">
        <f t="shared" si="19"/>
        <v>8.1063583417362306E-4</v>
      </c>
      <c r="V50" s="73">
        <f t="shared" si="7"/>
        <v>5961583.4119815864</v>
      </c>
      <c r="W50" s="74">
        <f t="shared" ref="W50" si="236">V50*Fee_Percent</f>
        <v>298079.17059907934</v>
      </c>
      <c r="X50" s="75">
        <f t="shared" si="34"/>
        <v>6259662.5825806661</v>
      </c>
      <c r="Y50" s="74">
        <f t="shared" si="8"/>
        <v>5971898.1804688806</v>
      </c>
      <c r="Z50" s="75">
        <f t="shared" si="9"/>
        <v>119231.66823963173</v>
      </c>
      <c r="AA50" s="82">
        <f t="shared" si="10"/>
        <v>168532.7338721538</v>
      </c>
      <c r="AC50" s="80">
        <f t="shared" ref="AC50" si="237">AC49/(1+NAER_Rate)^(1/12)</f>
        <v>0.85095566735716843</v>
      </c>
      <c r="AD50" s="82">
        <f t="shared" si="11"/>
        <v>5326695.350390627</v>
      </c>
      <c r="AE50" s="74">
        <f t="shared" si="12"/>
        <v>5081820.601549956</v>
      </c>
      <c r="AF50" s="75">
        <f t="shared" si="13"/>
        <v>101460.86381696432</v>
      </c>
      <c r="AH50" s="113">
        <v>44</v>
      </c>
      <c r="AI50" s="114">
        <f>(SUM(AE51:$AE$913)+SUM(AF51:$AF$913)-SUM(AD51:$AD$913))*(1+NAER_Rate)^(AH50/12)</f>
        <v>-13353561.290707903</v>
      </c>
      <c r="AJ50" s="115">
        <f t="shared" si="2"/>
        <v>1425458.8629854256</v>
      </c>
      <c r="AS50" s="74"/>
    </row>
    <row r="51" spans="5:45" x14ac:dyDescent="0.35">
      <c r="E51" s="66">
        <f t="shared" si="29"/>
        <v>46812</v>
      </c>
      <c r="F51">
        <f t="shared" si="107"/>
        <v>4</v>
      </c>
      <c r="G51">
        <f t="shared" si="22"/>
        <v>45</v>
      </c>
      <c r="H51">
        <f t="shared" ref="H51" si="238">ROUNDDOWN(YEARFRAC(E51,DOB,1),0)</f>
        <v>68</v>
      </c>
      <c r="I51" s="31">
        <f>IF(H51&lt;=120,VLOOKUP(H51,'Mortality Data'!$B$6:$D$125,2,FALSE),1)</f>
        <v>1.413E-2</v>
      </c>
      <c r="J51" s="17">
        <f>IF(H51&lt;=120,(1-VLOOKUP(H51,'Mortality Data'!$F$5:$H$125,2,FALSE))^(YEAR(E51)-Mortality_Table_Year),1)</f>
        <v>0.85283490744884982</v>
      </c>
      <c r="K51">
        <f>IF(H51&lt;=120,VLOOKUP(H51,'Mortality Data'!$B$5:$D$125,3,FALSE),1)</f>
        <v>1.074E-2</v>
      </c>
      <c r="L51" s="33">
        <f>IF(H51&lt;=120,(1-VLOOKUP(H51,'Mortality Data'!$F$5:$H$125,3,FALSE))^(YEAR(E51)-Mortality_Table_Year),1)</f>
        <v>0.80585662016022785</v>
      </c>
      <c r="M51" s="88">
        <f t="shared" ref="M51" si="239">MIN(I51*J51*Male_Mortality_Blend+K51*L51*(1-Male_Mortality_Blend),1)</f>
        <v>1.0522511528473118E-2</v>
      </c>
      <c r="N51" s="18">
        <f t="shared" si="5"/>
        <v>8.8113362408659412E-4</v>
      </c>
      <c r="O51" s="18">
        <f t="shared" si="25"/>
        <v>0.96531448154648714</v>
      </c>
      <c r="P51" s="89">
        <f t="shared" si="16"/>
        <v>8.5132117522068729E-4</v>
      </c>
      <c r="Q51" s="88">
        <f t="shared" ref="Q51" si="240">MIN((I51*J51*Male_Mortality_Blend+K51*L51*(1-Male_Mortality_Blend))*(1-Mortality_Margin),1)</f>
        <v>9.9963859520494618E-3</v>
      </c>
      <c r="R51" s="18">
        <f t="shared" si="79"/>
        <v>8.3687340151872291E-4</v>
      </c>
      <c r="S51" s="18">
        <f t="shared" si="18"/>
        <v>0.96702751133397591</v>
      </c>
      <c r="T51" s="89">
        <f t="shared" si="19"/>
        <v>8.0995743460565706E-4</v>
      </c>
      <c r="V51" s="73">
        <f t="shared" si="7"/>
        <v>5956330.4603844928</v>
      </c>
      <c r="W51" s="74">
        <f t="shared" ref="W51" si="241">V51*Fee_Percent</f>
        <v>297816.52301922464</v>
      </c>
      <c r="X51" s="75">
        <f t="shared" si="34"/>
        <v>6254146.9834037172</v>
      </c>
      <c r="Y51" s="74">
        <f t="shared" si="8"/>
        <v>5966900.4577250686</v>
      </c>
      <c r="Z51" s="75">
        <f t="shared" si="9"/>
        <v>119126.60920768986</v>
      </c>
      <c r="AA51" s="82">
        <f t="shared" si="10"/>
        <v>168119.91647095885</v>
      </c>
      <c r="AC51" s="80">
        <f t="shared" ref="AC51" si="242">AC50/(1+NAER_Rate)^(1/12)</f>
        <v>0.84784001689302346</v>
      </c>
      <c r="AD51" s="82">
        <f t="shared" si="11"/>
        <v>5302516.0840604594</v>
      </c>
      <c r="AE51" s="74">
        <f t="shared" si="12"/>
        <v>5058976.9848766113</v>
      </c>
      <c r="AF51" s="75">
        <f t="shared" si="13"/>
        <v>101000.30636305638</v>
      </c>
      <c r="AH51" s="113">
        <v>45</v>
      </c>
      <c r="AI51" s="114">
        <f>(SUM(AE52:$AE$913)+SUM(AF52:$AF$913)-SUM(AD52:$AD$913))*(1+NAER_Rate)^(AH51/12)</f>
        <v>-13234513.166797323</v>
      </c>
      <c r="AJ51" s="115">
        <f t="shared" si="2"/>
        <v>1424243.1215967205</v>
      </c>
      <c r="AS51" s="74"/>
    </row>
    <row r="52" spans="5:45" x14ac:dyDescent="0.35">
      <c r="E52" s="66">
        <f t="shared" si="29"/>
        <v>46843</v>
      </c>
      <c r="F52">
        <f t="shared" si="107"/>
        <v>4</v>
      </c>
      <c r="G52">
        <f t="shared" si="22"/>
        <v>46</v>
      </c>
      <c r="H52">
        <f t="shared" ref="H52" si="243">ROUNDDOWN(YEARFRAC(E52,DOB,1),0)</f>
        <v>68</v>
      </c>
      <c r="I52" s="31">
        <f>IF(H52&lt;=120,VLOOKUP(H52,'Mortality Data'!$B$6:$D$125,2,FALSE),1)</f>
        <v>1.413E-2</v>
      </c>
      <c r="J52" s="17">
        <f>IF(H52&lt;=120,(1-VLOOKUP(H52,'Mortality Data'!$F$5:$H$125,2,FALSE))^(YEAR(E52)-Mortality_Table_Year),1)</f>
        <v>0.85283490744884982</v>
      </c>
      <c r="K52">
        <f>IF(H52&lt;=120,VLOOKUP(H52,'Mortality Data'!$B$5:$D$125,3,FALSE),1)</f>
        <v>1.074E-2</v>
      </c>
      <c r="L52" s="33">
        <f>IF(H52&lt;=120,(1-VLOOKUP(H52,'Mortality Data'!$F$5:$H$125,3,FALSE))^(YEAR(E52)-Mortality_Table_Year),1)</f>
        <v>0.80585662016022785</v>
      </c>
      <c r="M52" s="88">
        <f t="shared" ref="M52" si="244">MIN(I52*J52*Male_Mortality_Blend+K52*L52*(1-Male_Mortality_Blend),1)</f>
        <v>1.0522511528473118E-2</v>
      </c>
      <c r="N52" s="18">
        <f t="shared" si="5"/>
        <v>8.8113362408659412E-4</v>
      </c>
      <c r="O52" s="18">
        <f t="shared" si="25"/>
        <v>0.96446391049897884</v>
      </c>
      <c r="P52" s="89">
        <f t="shared" si="16"/>
        <v>8.5057104750829726E-4</v>
      </c>
      <c r="Q52" s="88">
        <f t="shared" ref="Q52" si="245">MIN((I52*J52*Male_Mortality_Blend+K52*L52*(1-Male_Mortality_Blend))*(1-Mortality_Margin),1)</f>
        <v>9.9963859520494618E-3</v>
      </c>
      <c r="R52" s="18">
        <f t="shared" si="79"/>
        <v>8.3687340151872291E-4</v>
      </c>
      <c r="S52" s="18">
        <f t="shared" si="18"/>
        <v>0.96621823173120369</v>
      </c>
      <c r="T52" s="89">
        <f t="shared" si="19"/>
        <v>8.0927960277221711E-4</v>
      </c>
      <c r="V52" s="73">
        <f t="shared" si="7"/>
        <v>5951082.1373396767</v>
      </c>
      <c r="W52" s="74">
        <f t="shared" ref="W52" si="246">V52*Fee_Percent</f>
        <v>297554.10686698387</v>
      </c>
      <c r="X52" s="75">
        <f t="shared" si="34"/>
        <v>6248636.2442066604</v>
      </c>
      <c r="Y52" s="74">
        <f t="shared" si="8"/>
        <v>5961906.9174424885</v>
      </c>
      <c r="Z52" s="75">
        <f t="shared" si="9"/>
        <v>119021.64274679354</v>
      </c>
      <c r="AA52" s="82">
        <f t="shared" si="10"/>
        <v>167707.68401737884</v>
      </c>
      <c r="AC52" s="80">
        <f t="shared" ref="AC52" si="247">AC51/(1+NAER_Rate)^(1/12)</f>
        <v>0.8447357739300998</v>
      </c>
      <c r="AD52" s="82">
        <f t="shared" si="11"/>
        <v>5278446.5737575851</v>
      </c>
      <c r="AE52" s="74">
        <f t="shared" si="12"/>
        <v>5036236.0540049961</v>
      </c>
      <c r="AF52" s="75">
        <f t="shared" si="13"/>
        <v>100541.83950014449</v>
      </c>
      <c r="AH52" s="113">
        <v>46</v>
      </c>
      <c r="AI52" s="114">
        <f>(SUM(AE53:$AE$913)+SUM(AF53:$AF$913)-SUM(AD53:$AD$913))*(1+NAER_Rate)^(AH52/12)</f>
        <v>-13115439.79617551</v>
      </c>
      <c r="AJ52" s="115">
        <f t="shared" si="2"/>
        <v>1423021.2422293804</v>
      </c>
      <c r="AS52" s="74"/>
    </row>
    <row r="53" spans="5:45" x14ac:dyDescent="0.35">
      <c r="E53" s="66">
        <f t="shared" si="29"/>
        <v>46873</v>
      </c>
      <c r="F53">
        <f t="shared" si="107"/>
        <v>4</v>
      </c>
      <c r="G53">
        <f t="shared" si="22"/>
        <v>47</v>
      </c>
      <c r="H53">
        <f t="shared" ref="H53" si="248">ROUNDDOWN(YEARFRAC(E53,DOB,1),0)</f>
        <v>68</v>
      </c>
      <c r="I53" s="31">
        <f>IF(H53&lt;=120,VLOOKUP(H53,'Mortality Data'!$B$6:$D$125,2,FALSE),1)</f>
        <v>1.413E-2</v>
      </c>
      <c r="J53" s="17">
        <f>IF(H53&lt;=120,(1-VLOOKUP(H53,'Mortality Data'!$F$5:$H$125,2,FALSE))^(YEAR(E53)-Mortality_Table_Year),1)</f>
        <v>0.85283490744884982</v>
      </c>
      <c r="K53">
        <f>IF(H53&lt;=120,VLOOKUP(H53,'Mortality Data'!$B$5:$D$125,3,FALSE),1)</f>
        <v>1.074E-2</v>
      </c>
      <c r="L53" s="33">
        <f>IF(H53&lt;=120,(1-VLOOKUP(H53,'Mortality Data'!$F$5:$H$125,3,FALSE))^(YEAR(E53)-Mortality_Table_Year),1)</f>
        <v>0.80585662016022785</v>
      </c>
      <c r="M53" s="88">
        <f t="shared" ref="M53" si="249">MIN(I53*J53*Male_Mortality_Blend+K53*L53*(1-Male_Mortality_Blend),1)</f>
        <v>1.0522511528473118E-2</v>
      </c>
      <c r="N53" s="18">
        <f t="shared" si="5"/>
        <v>8.8113362408659412E-4</v>
      </c>
      <c r="O53" s="18">
        <f t="shared" si="25"/>
        <v>0.96361408891822009</v>
      </c>
      <c r="P53" s="89">
        <f t="shared" si="16"/>
        <v>8.4982158075874725E-4</v>
      </c>
      <c r="Q53" s="88">
        <f t="shared" ref="Q53" si="250">MIN((I53*J53*Male_Mortality_Blend+K53*L53*(1-Male_Mortality_Blend))*(1-Mortality_Margin),1)</f>
        <v>9.9963859520494618E-3</v>
      </c>
      <c r="R53" s="18">
        <f t="shared" si="79"/>
        <v>8.3687340151872291E-4</v>
      </c>
      <c r="S53" s="18">
        <f t="shared" si="18"/>
        <v>0.96540962939300534</v>
      </c>
      <c r="T53" s="89">
        <f t="shared" si="19"/>
        <v>8.0860233819834981E-4</v>
      </c>
      <c r="V53" s="73">
        <f t="shared" si="7"/>
        <v>5945838.4387687659</v>
      </c>
      <c r="W53" s="74">
        <f t="shared" ref="W53" si="251">V53*Fee_Percent</f>
        <v>297291.92193843832</v>
      </c>
      <c r="X53" s="75">
        <f t="shared" si="34"/>
        <v>6243130.3607072039</v>
      </c>
      <c r="Y53" s="74">
        <f t="shared" si="8"/>
        <v>5956917.5561209498</v>
      </c>
      <c r="Z53" s="75">
        <f t="shared" si="9"/>
        <v>118916.76877537533</v>
      </c>
      <c r="AA53" s="82">
        <f t="shared" si="10"/>
        <v>167296.0358108785</v>
      </c>
      <c r="AC53" s="80">
        <f t="shared" ref="AC53" si="252">AC52/(1+NAER_Rate)^(1/12)</f>
        <v>0.84164289670149028</v>
      </c>
      <c r="AD53" s="82">
        <f t="shared" si="11"/>
        <v>5254486.3212706307</v>
      </c>
      <c r="AE53" s="74">
        <f t="shared" si="12"/>
        <v>5013597.347345598</v>
      </c>
      <c r="AF53" s="75">
        <f t="shared" si="13"/>
        <v>100085.45373848823</v>
      </c>
      <c r="AH53" s="113">
        <v>47</v>
      </c>
      <c r="AI53" s="114">
        <f>(SUM(AE54:$AE$913)+SUM(AF54:$AF$913)-SUM(AD54:$AD$913))*(1+NAER_Rate)^(AH53/12)</f>
        <v>-12996340.501818197</v>
      </c>
      <c r="AJ53" s="115">
        <f t="shared" si="2"/>
        <v>1421793.236441728</v>
      </c>
      <c r="AS53" s="74"/>
    </row>
    <row r="54" spans="5:45" x14ac:dyDescent="0.35">
      <c r="E54" s="66">
        <f t="shared" si="29"/>
        <v>46904</v>
      </c>
      <c r="F54">
        <f t="shared" si="107"/>
        <v>4</v>
      </c>
      <c r="G54">
        <f t="shared" si="22"/>
        <v>48</v>
      </c>
      <c r="H54">
        <f t="shared" ref="H54" si="253">ROUNDDOWN(YEARFRAC(E54,DOB,1),0)</f>
        <v>68</v>
      </c>
      <c r="I54" s="31">
        <f>IF(H54&lt;=120,VLOOKUP(H54,'Mortality Data'!$B$6:$D$125,2,FALSE),1)</f>
        <v>1.413E-2</v>
      </c>
      <c r="J54" s="17">
        <f>IF(H54&lt;=120,(1-VLOOKUP(H54,'Mortality Data'!$F$5:$H$125,2,FALSE))^(YEAR(E54)-Mortality_Table_Year),1)</f>
        <v>0.85283490744884982</v>
      </c>
      <c r="K54">
        <f>IF(H54&lt;=120,VLOOKUP(H54,'Mortality Data'!$B$5:$D$125,3,FALSE),1)</f>
        <v>1.074E-2</v>
      </c>
      <c r="L54" s="33">
        <f>IF(H54&lt;=120,(1-VLOOKUP(H54,'Mortality Data'!$F$5:$H$125,3,FALSE))^(YEAR(E54)-Mortality_Table_Year),1)</f>
        <v>0.80585662016022785</v>
      </c>
      <c r="M54" s="88">
        <f t="shared" ref="M54" si="254">MIN(I54*J54*Male_Mortality_Blend+K54*L54*(1-Male_Mortality_Blend),1)</f>
        <v>1.0522511528473118E-2</v>
      </c>
      <c r="N54" s="18">
        <f t="shared" si="5"/>
        <v>8.8113362408659412E-4</v>
      </c>
      <c r="O54" s="18">
        <f t="shared" si="25"/>
        <v>0.9627650161438307</v>
      </c>
      <c r="P54" s="89">
        <f t="shared" si="16"/>
        <v>8.4907277438939222E-4</v>
      </c>
      <c r="Q54" s="88">
        <f t="shared" ref="Q54" si="255">MIN((I54*J54*Male_Mortality_Blend+K54*L54*(1-Male_Mortality_Blend))*(1-Mortality_Margin),1)</f>
        <v>9.9963859520494618E-3</v>
      </c>
      <c r="R54" s="18">
        <f t="shared" si="79"/>
        <v>8.3687340151872291E-4</v>
      </c>
      <c r="S54" s="18">
        <f t="shared" si="18"/>
        <v>0.96460170375259624</v>
      </c>
      <c r="T54" s="89">
        <f t="shared" si="19"/>
        <v>8.0792564040910175E-4</v>
      </c>
      <c r="V54" s="73">
        <f t="shared" si="7"/>
        <v>5940599.36059698</v>
      </c>
      <c r="W54" s="74">
        <f t="shared" ref="W54" si="256">V54*Fee_Percent</f>
        <v>297029.968029849</v>
      </c>
      <c r="X54" s="75">
        <f t="shared" si="34"/>
        <v>6237629.3286268292</v>
      </c>
      <c r="Y54" s="74">
        <f t="shared" si="8"/>
        <v>5951932.3702631919</v>
      </c>
      <c r="Z54" s="75">
        <f t="shared" si="9"/>
        <v>118811.9872119396</v>
      </c>
      <c r="AA54" s="82">
        <f t="shared" si="10"/>
        <v>166884.97115169745</v>
      </c>
      <c r="AC54" s="80">
        <f t="shared" ref="AC54" si="257">AC53/(1+NAER_Rate)^(1/12)</f>
        <v>0.83856134359321099</v>
      </c>
      <c r="AD54" s="82">
        <f t="shared" si="11"/>
        <v>5230634.8306497326</v>
      </c>
      <c r="AE54" s="74">
        <f t="shared" si="12"/>
        <v>4991060.4053838272</v>
      </c>
      <c r="AF54" s="75">
        <f t="shared" si="13"/>
        <v>99631.139631423473</v>
      </c>
      <c r="AH54" s="113">
        <v>48</v>
      </c>
      <c r="AI54" s="114">
        <f>(SUM(AE55:$AE$913)+SUM(AF55:$AF$913)-SUM(AD55:$AD$913))*(1+NAER_Rate)^(AH54/12)</f>
        <v>-12877214.604913672</v>
      </c>
      <c r="AJ54" s="115">
        <f t="shared" si="2"/>
        <v>1420559.1157766487</v>
      </c>
      <c r="AS54" s="74"/>
    </row>
    <row r="55" spans="5:45" x14ac:dyDescent="0.35">
      <c r="E55" s="66">
        <f t="shared" si="29"/>
        <v>46934</v>
      </c>
      <c r="F55">
        <f t="shared" si="107"/>
        <v>5</v>
      </c>
      <c r="G55">
        <f t="shared" si="22"/>
        <v>49</v>
      </c>
      <c r="H55">
        <f t="shared" ref="H55" si="258">ROUNDDOWN(YEARFRAC(E55,DOB,1),0)</f>
        <v>68</v>
      </c>
      <c r="I55" s="31">
        <f>IF(H55&lt;=120,VLOOKUP(H55,'Mortality Data'!$B$6:$D$125,2,FALSE),1)</f>
        <v>1.413E-2</v>
      </c>
      <c r="J55" s="17">
        <f>IF(H55&lt;=120,(1-VLOOKUP(H55,'Mortality Data'!$F$5:$H$125,2,FALSE))^(YEAR(E55)-Mortality_Table_Year),1)</f>
        <v>0.85283490744884982</v>
      </c>
      <c r="K55">
        <f>IF(H55&lt;=120,VLOOKUP(H55,'Mortality Data'!$B$5:$D$125,3,FALSE),1)</f>
        <v>1.074E-2</v>
      </c>
      <c r="L55" s="33">
        <f>IF(H55&lt;=120,(1-VLOOKUP(H55,'Mortality Data'!$F$5:$H$125,3,FALSE))^(YEAR(E55)-Mortality_Table_Year),1)</f>
        <v>0.80585662016022785</v>
      </c>
      <c r="M55" s="88">
        <f t="shared" ref="M55" si="259">MIN(I55*J55*Male_Mortality_Blend+K55*L55*(1-Male_Mortality_Blend),1)</f>
        <v>1.0522511528473118E-2</v>
      </c>
      <c r="N55" s="18">
        <f t="shared" si="5"/>
        <v>8.8113362408659412E-4</v>
      </c>
      <c r="O55" s="18">
        <f t="shared" si="25"/>
        <v>0.96191669151601211</v>
      </c>
      <c r="P55" s="89">
        <f t="shared" si="16"/>
        <v>8.4832462781858631E-4</v>
      </c>
      <c r="Q55" s="88">
        <f t="shared" ref="Q55" si="260">MIN((I55*J55*Male_Mortality_Blend+K55*L55*(1-Male_Mortality_Blend))*(1-Mortality_Margin),1)</f>
        <v>9.9963859520494618E-3</v>
      </c>
      <c r="R55" s="18">
        <f t="shared" si="79"/>
        <v>8.3687340151872291E-4</v>
      </c>
      <c r="S55" s="18">
        <f t="shared" si="18"/>
        <v>0.96379445424366605</v>
      </c>
      <c r="T55" s="89">
        <f t="shared" si="19"/>
        <v>8.0724950893018566E-4</v>
      </c>
      <c r="V55" s="73">
        <f t="shared" si="7"/>
        <v>5935364.8987531308</v>
      </c>
      <c r="W55" s="74">
        <f t="shared" ref="W55" si="261">V55*Fee_Percent</f>
        <v>296768.24493765656</v>
      </c>
      <c r="X55" s="75">
        <f t="shared" si="34"/>
        <v>6232133.1436907873</v>
      </c>
      <c r="Y55" s="74">
        <f t="shared" si="8"/>
        <v>5946951.3563748803</v>
      </c>
      <c r="Z55" s="75">
        <f t="shared" si="9"/>
        <v>118707.29797506263</v>
      </c>
      <c r="AA55" s="82">
        <f t="shared" si="10"/>
        <v>166474.48934084456</v>
      </c>
      <c r="AC55" s="80">
        <f t="shared" ref="AC55" si="262">AC54/(1+NAER_Rate)^(1/12)</f>
        <v>0.83549107314364168</v>
      </c>
      <c r="AD55" s="82">
        <f t="shared" si="11"/>
        <v>5206891.6081962734</v>
      </c>
      <c r="AE55" s="74">
        <f t="shared" si="12"/>
        <v>4968624.7706706841</v>
      </c>
      <c r="AF55" s="75">
        <f t="shared" si="13"/>
        <v>99178.88777516711</v>
      </c>
      <c r="AH55" s="113">
        <v>49</v>
      </c>
      <c r="AI55" s="114">
        <f>(SUM(AE56:$AE$913)+SUM(AF56:$AF$913)-SUM(AD56:$AD$913))*(1+NAER_Rate)^(AH55/12)</f>
        <v>-12758061.424854266</v>
      </c>
      <c r="AJ55" s="115">
        <f t="shared" si="2"/>
        <v>1419318.8917616124</v>
      </c>
      <c r="AS55" s="74"/>
    </row>
    <row r="56" spans="5:45" x14ac:dyDescent="0.35">
      <c r="E56" s="66">
        <f t="shared" si="29"/>
        <v>46965</v>
      </c>
      <c r="F56">
        <f t="shared" si="107"/>
        <v>5</v>
      </c>
      <c r="G56">
        <f t="shared" si="22"/>
        <v>50</v>
      </c>
      <c r="H56">
        <f t="shared" ref="H56" si="263">ROUNDDOWN(YEARFRAC(E56,DOB,1),0)</f>
        <v>68</v>
      </c>
      <c r="I56" s="31">
        <f>IF(H56&lt;=120,VLOOKUP(H56,'Mortality Data'!$B$6:$D$125,2,FALSE),1)</f>
        <v>1.413E-2</v>
      </c>
      <c r="J56" s="17">
        <f>IF(H56&lt;=120,(1-VLOOKUP(H56,'Mortality Data'!$F$5:$H$125,2,FALSE))^(YEAR(E56)-Mortality_Table_Year),1)</f>
        <v>0.85283490744884982</v>
      </c>
      <c r="K56">
        <f>IF(H56&lt;=120,VLOOKUP(H56,'Mortality Data'!$B$5:$D$125,3,FALSE),1)</f>
        <v>1.074E-2</v>
      </c>
      <c r="L56" s="33">
        <f>IF(H56&lt;=120,(1-VLOOKUP(H56,'Mortality Data'!$F$5:$H$125,3,FALSE))^(YEAR(E56)-Mortality_Table_Year),1)</f>
        <v>0.80585662016022785</v>
      </c>
      <c r="M56" s="88">
        <f t="shared" ref="M56" si="264">MIN(I56*J56*Male_Mortality_Blend+K56*L56*(1-Male_Mortality_Blend),1)</f>
        <v>1.0522511528473118E-2</v>
      </c>
      <c r="N56" s="18">
        <f t="shared" si="5"/>
        <v>8.8113362408659412E-4</v>
      </c>
      <c r="O56" s="18">
        <f t="shared" si="25"/>
        <v>0.96106911437554721</v>
      </c>
      <c r="P56" s="89">
        <f t="shared" si="16"/>
        <v>8.4757714046490573E-4</v>
      </c>
      <c r="Q56" s="88">
        <f t="shared" ref="Q56" si="265">MIN((I56*J56*Male_Mortality_Blend+K56*L56*(1-Male_Mortality_Blend))*(1-Mortality_Margin),1)</f>
        <v>9.9963859520494618E-3</v>
      </c>
      <c r="R56" s="18">
        <f t="shared" si="79"/>
        <v>8.3687340151872291E-4</v>
      </c>
      <c r="S56" s="18">
        <f t="shared" si="18"/>
        <v>0.9629878803003783</v>
      </c>
      <c r="T56" s="89">
        <f t="shared" si="19"/>
        <v>8.0657394328775833E-4</v>
      </c>
      <c r="V56" s="73">
        <f t="shared" si="7"/>
        <v>5930135.0491696158</v>
      </c>
      <c r="W56" s="74">
        <f t="shared" ref="W56" si="266">V56*Fee_Percent</f>
        <v>296506.75245848083</v>
      </c>
      <c r="X56" s="75">
        <f t="shared" si="34"/>
        <v>6226641.801628097</v>
      </c>
      <c r="Y56" s="74">
        <f t="shared" si="8"/>
        <v>5941974.510964605</v>
      </c>
      <c r="Z56" s="75">
        <f t="shared" si="9"/>
        <v>118602.70098339232</v>
      </c>
      <c r="AA56" s="82">
        <f t="shared" si="10"/>
        <v>166064.58968009986</v>
      </c>
      <c r="AC56" s="80">
        <f t="shared" ref="AC56" si="267">AC55/(1+NAER_Rate)^(1/12)</f>
        <v>0.83243204404296767</v>
      </c>
      <c r="AD56" s="82">
        <f t="shared" si="11"/>
        <v>5183256.1624526633</v>
      </c>
      <c r="AE56" s="74">
        <f t="shared" si="12"/>
        <v>4946289.9878134793</v>
      </c>
      <c r="AF56" s="75">
        <f t="shared" si="13"/>
        <v>98728.688808622159</v>
      </c>
      <c r="AH56" s="113">
        <v>50</v>
      </c>
      <c r="AI56" s="114">
        <f>(SUM(AE57:$AE$913)+SUM(AF57:$AF$913)-SUM(AD57:$AD$913))*(1+NAER_Rate)^(AH56/12)</f>
        <v>-12638880.279229447</v>
      </c>
      <c r="AJ56" s="115">
        <f t="shared" si="2"/>
        <v>1418072.5759086872</v>
      </c>
      <c r="AS56" s="74"/>
    </row>
    <row r="57" spans="5:45" x14ac:dyDescent="0.35">
      <c r="E57" s="66">
        <f t="shared" si="29"/>
        <v>46996</v>
      </c>
      <c r="F57">
        <f t="shared" si="107"/>
        <v>5</v>
      </c>
      <c r="G57">
        <f t="shared" si="22"/>
        <v>51</v>
      </c>
      <c r="H57">
        <f t="shared" ref="H57" si="268">ROUNDDOWN(YEARFRAC(E57,DOB,1),0)</f>
        <v>68</v>
      </c>
      <c r="I57" s="31">
        <f>IF(H57&lt;=120,VLOOKUP(H57,'Mortality Data'!$B$6:$D$125,2,FALSE),1)</f>
        <v>1.413E-2</v>
      </c>
      <c r="J57" s="17">
        <f>IF(H57&lt;=120,(1-VLOOKUP(H57,'Mortality Data'!$F$5:$H$125,2,FALSE))^(YEAR(E57)-Mortality_Table_Year),1)</f>
        <v>0.85283490744884982</v>
      </c>
      <c r="K57">
        <f>IF(H57&lt;=120,VLOOKUP(H57,'Mortality Data'!$B$5:$D$125,3,FALSE),1)</f>
        <v>1.074E-2</v>
      </c>
      <c r="L57" s="33">
        <f>IF(H57&lt;=120,(1-VLOOKUP(H57,'Mortality Data'!$F$5:$H$125,3,FALSE))^(YEAR(E57)-Mortality_Table_Year),1)</f>
        <v>0.80585662016022785</v>
      </c>
      <c r="M57" s="88">
        <f t="shared" ref="M57" si="269">MIN(I57*J57*Male_Mortality_Blend+K57*L57*(1-Male_Mortality_Blend),1)</f>
        <v>1.0522511528473118E-2</v>
      </c>
      <c r="N57" s="18">
        <f t="shared" si="5"/>
        <v>8.8113362408659412E-4</v>
      </c>
      <c r="O57" s="18">
        <f t="shared" si="25"/>
        <v>0.96022228406379984</v>
      </c>
      <c r="P57" s="89">
        <f t="shared" si="16"/>
        <v>8.4683031174737078E-4</v>
      </c>
      <c r="Q57" s="88">
        <f t="shared" ref="Q57" si="270">MIN((I57*J57*Male_Mortality_Blend+K57*L57*(1-Male_Mortality_Blend))*(1-Mortality_Margin),1)</f>
        <v>9.9963859520494618E-3</v>
      </c>
      <c r="R57" s="18">
        <f t="shared" si="79"/>
        <v>8.3687340151872291E-4</v>
      </c>
      <c r="S57" s="18">
        <f t="shared" si="18"/>
        <v>0.96218198135736999</v>
      </c>
      <c r="T57" s="89">
        <f t="shared" si="19"/>
        <v>8.0589894300830967E-4</v>
      </c>
      <c r="V57" s="73">
        <f t="shared" si="7"/>
        <v>5924909.8077824181</v>
      </c>
      <c r="W57" s="74">
        <f t="shared" ref="W57" si="271">V57*Fee_Percent</f>
        <v>296245.49038912094</v>
      </c>
      <c r="X57" s="75">
        <f t="shared" si="34"/>
        <v>6221155.2981715389</v>
      </c>
      <c r="Y57" s="74">
        <f t="shared" si="8"/>
        <v>5937001.8305438766</v>
      </c>
      <c r="Z57" s="75">
        <f t="shared" si="9"/>
        <v>118498.19615564836</v>
      </c>
      <c r="AA57" s="82">
        <f t="shared" si="10"/>
        <v>165655.27147201356</v>
      </c>
      <c r="AC57" s="80">
        <f t="shared" ref="AC57" si="272">AC56/(1+NAER_Rate)^(1/12)</f>
        <v>0.82938421513262439</v>
      </c>
      <c r="AD57" s="82">
        <f t="shared" si="11"/>
        <v>5159728.0041921698</v>
      </c>
      <c r="AE57" s="74">
        <f t="shared" si="12"/>
        <v>4924055.6034665871</v>
      </c>
      <c r="AF57" s="75">
        <f t="shared" si="13"/>
        <v>98280.533413184181</v>
      </c>
      <c r="AH57" s="113">
        <v>51</v>
      </c>
      <c r="AI57" s="114">
        <f>(SUM(AE58:$AE$913)+SUM(AF58:$AF$913)-SUM(AD58:$AD$913))*(1+NAER_Rate)^(AH57/12)</f>
        <v>-12519670.483818501</v>
      </c>
      <c r="AJ57" s="115">
        <f t="shared" si="2"/>
        <v>1416820.17971456</v>
      </c>
      <c r="AS57" s="74"/>
    </row>
    <row r="58" spans="5:45" x14ac:dyDescent="0.35">
      <c r="E58" s="66">
        <f t="shared" si="29"/>
        <v>47026</v>
      </c>
      <c r="F58">
        <f t="shared" si="107"/>
        <v>5</v>
      </c>
      <c r="G58">
        <f t="shared" si="22"/>
        <v>52</v>
      </c>
      <c r="H58">
        <f t="shared" ref="H58" si="273">ROUNDDOWN(YEARFRAC(E58,DOB,1),0)</f>
        <v>68</v>
      </c>
      <c r="I58" s="31">
        <f>IF(H58&lt;=120,VLOOKUP(H58,'Mortality Data'!$B$6:$D$125,2,FALSE),1)</f>
        <v>1.413E-2</v>
      </c>
      <c r="J58" s="17">
        <f>IF(H58&lt;=120,(1-VLOOKUP(H58,'Mortality Data'!$F$5:$H$125,2,FALSE))^(YEAR(E58)-Mortality_Table_Year),1)</f>
        <v>0.85283490744884982</v>
      </c>
      <c r="K58">
        <f>IF(H58&lt;=120,VLOOKUP(H58,'Mortality Data'!$B$5:$D$125,3,FALSE),1)</f>
        <v>1.074E-2</v>
      </c>
      <c r="L58" s="33">
        <f>IF(H58&lt;=120,(1-VLOOKUP(H58,'Mortality Data'!$F$5:$H$125,3,FALSE))^(YEAR(E58)-Mortality_Table_Year),1)</f>
        <v>0.80585662016022785</v>
      </c>
      <c r="M58" s="88">
        <f t="shared" ref="M58" si="274">MIN(I58*J58*Male_Mortality_Blend+K58*L58*(1-Male_Mortality_Blend),1)</f>
        <v>1.0522511528473118E-2</v>
      </c>
      <c r="N58" s="18">
        <f t="shared" si="5"/>
        <v>8.8113362408659412E-4</v>
      </c>
      <c r="O58" s="18">
        <f t="shared" si="25"/>
        <v>0.95937619992271395</v>
      </c>
      <c r="P58" s="89">
        <f t="shared" si="16"/>
        <v>8.4608414108588992E-4</v>
      </c>
      <c r="Q58" s="88">
        <f t="shared" ref="Q58" si="275">MIN((I58*J58*Male_Mortality_Blend+K58*L58*(1-Male_Mortality_Blend))*(1-Mortality_Margin),1)</f>
        <v>9.9963859520494618E-3</v>
      </c>
      <c r="R58" s="18">
        <f t="shared" si="79"/>
        <v>8.3687340151872291E-4</v>
      </c>
      <c r="S58" s="18">
        <f t="shared" si="18"/>
        <v>0.96137675684975143</v>
      </c>
      <c r="T58" s="89">
        <f t="shared" si="19"/>
        <v>8.0522450761855158E-4</v>
      </c>
      <c r="V58" s="73">
        <f t="shared" si="7"/>
        <v>5919689.1705311006</v>
      </c>
      <c r="W58" s="74">
        <f t="shared" ref="W58" si="276">V58*Fee_Percent</f>
        <v>295984.45852655504</v>
      </c>
      <c r="X58" s="75">
        <f t="shared" si="34"/>
        <v>6215673.629057656</v>
      </c>
      <c r="Y58" s="74">
        <f t="shared" si="8"/>
        <v>5932033.3116271263</v>
      </c>
      <c r="Z58" s="75">
        <f t="shared" si="9"/>
        <v>118393.78341062201</v>
      </c>
      <c r="AA58" s="82">
        <f t="shared" si="10"/>
        <v>165246.53401990794</v>
      </c>
      <c r="AC58" s="80">
        <f t="shared" ref="AC58" si="277">AC57/(1+NAER_Rate)^(1/12)</f>
        <v>0.82634754540474309</v>
      </c>
      <c r="AD58" s="82">
        <f t="shared" si="11"/>
        <v>5136306.6464087861</v>
      </c>
      <c r="AE58" s="74">
        <f t="shared" si="12"/>
        <v>4901921.1663222453</v>
      </c>
      <c r="AF58" s="75">
        <f t="shared" si="13"/>
        <v>97834.412312548287</v>
      </c>
      <c r="AH58" s="113">
        <v>52</v>
      </c>
      <c r="AI58" s="114">
        <f>(SUM(AE59:$AE$913)+SUM(AF59:$AF$913)-SUM(AD59:$AD$913))*(1+NAER_Rate)^(AH58/12)</f>
        <v>-12400431.352582967</v>
      </c>
      <c r="AJ58" s="115">
        <f t="shared" si="2"/>
        <v>1415561.7146605549</v>
      </c>
      <c r="AS58" s="74"/>
    </row>
    <row r="59" spans="5:45" x14ac:dyDescent="0.35">
      <c r="E59" s="66">
        <f t="shared" si="29"/>
        <v>47057</v>
      </c>
      <c r="F59">
        <f t="shared" si="107"/>
        <v>5</v>
      </c>
      <c r="G59">
        <f t="shared" si="22"/>
        <v>53</v>
      </c>
      <c r="H59">
        <f t="shared" ref="H59" si="278">ROUNDDOWN(YEARFRAC(E59,DOB,1),0)</f>
        <v>68</v>
      </c>
      <c r="I59" s="31">
        <f>IF(H59&lt;=120,VLOOKUP(H59,'Mortality Data'!$B$6:$D$125,2,FALSE),1)</f>
        <v>1.413E-2</v>
      </c>
      <c r="J59" s="17">
        <f>IF(H59&lt;=120,(1-VLOOKUP(H59,'Mortality Data'!$F$5:$H$125,2,FALSE))^(YEAR(E59)-Mortality_Table_Year),1)</f>
        <v>0.85283490744884982</v>
      </c>
      <c r="K59">
        <f>IF(H59&lt;=120,VLOOKUP(H59,'Mortality Data'!$B$5:$D$125,3,FALSE),1)</f>
        <v>1.074E-2</v>
      </c>
      <c r="L59" s="33">
        <f>IF(H59&lt;=120,(1-VLOOKUP(H59,'Mortality Data'!$F$5:$H$125,3,FALSE))^(YEAR(E59)-Mortality_Table_Year),1)</f>
        <v>0.80585662016022785</v>
      </c>
      <c r="M59" s="88">
        <f t="shared" ref="M59" si="279">MIN(I59*J59*Male_Mortality_Blend+K59*L59*(1-Male_Mortality_Blend),1)</f>
        <v>1.0522511528473118E-2</v>
      </c>
      <c r="N59" s="18">
        <f t="shared" si="5"/>
        <v>8.8113362408659412E-4</v>
      </c>
      <c r="O59" s="18">
        <f t="shared" si="25"/>
        <v>0.95853086129481357</v>
      </c>
      <c r="P59" s="89">
        <f t="shared" si="16"/>
        <v>8.4533862790037162E-4</v>
      </c>
      <c r="Q59" s="88">
        <f t="shared" ref="Q59" si="280">MIN((I59*J59*Male_Mortality_Blend+K59*L59*(1-Male_Mortality_Blend))*(1-Mortality_Margin),1)</f>
        <v>9.9963859520494618E-3</v>
      </c>
      <c r="R59" s="18">
        <f t="shared" si="79"/>
        <v>8.3687340151872291E-4</v>
      </c>
      <c r="S59" s="18">
        <f t="shared" si="18"/>
        <v>0.96057220621310557</v>
      </c>
      <c r="T59" s="89">
        <f t="shared" si="19"/>
        <v>8.0455063664586213E-4</v>
      </c>
      <c r="V59" s="73">
        <f t="shared" si="7"/>
        <v>5914473.1333588045</v>
      </c>
      <c r="W59" s="74">
        <f t="shared" ref="W59" si="281">V59*Fee_Percent</f>
        <v>295723.65666794026</v>
      </c>
      <c r="X59" s="75">
        <f t="shared" si="34"/>
        <v>6210196.7900267448</v>
      </c>
      <c r="Y59" s="74">
        <f t="shared" si="8"/>
        <v>5927068.9507317031</v>
      </c>
      <c r="Z59" s="75">
        <f t="shared" si="9"/>
        <v>118289.46266717609</v>
      </c>
      <c r="AA59" s="82">
        <f t="shared" si="10"/>
        <v>164838.37662786525</v>
      </c>
      <c r="AC59" s="80">
        <f t="shared" ref="AC59" si="282">AC58/(1+NAER_Rate)^(1/12)</f>
        <v>0.82332199400159956</v>
      </c>
      <c r="AD59" s="82">
        <f t="shared" si="11"/>
        <v>5112991.6043071523</v>
      </c>
      <c r="AE59" s="74">
        <f t="shared" si="12"/>
        <v>4879886.227101394</v>
      </c>
      <c r="AF59" s="75">
        <f t="shared" si="13"/>
        <v>97390.316272517186</v>
      </c>
      <c r="AH59" s="113">
        <v>53</v>
      </c>
      <c r="AI59" s="114">
        <f>(SUM(AE60:$AE$913)+SUM(AF60:$AF$913)-SUM(AD60:$AD$913))*(1+NAER_Rate)^(AH59/12)</f>
        <v>-12281162.1976592</v>
      </c>
      <c r="AJ59" s="115">
        <f t="shared" si="2"/>
        <v>1414297.1922126485</v>
      </c>
      <c r="AS59" s="74"/>
    </row>
    <row r="60" spans="5:45" x14ac:dyDescent="0.35">
      <c r="E60" s="66">
        <f t="shared" si="29"/>
        <v>47087</v>
      </c>
      <c r="F60">
        <f t="shared" si="107"/>
        <v>5</v>
      </c>
      <c r="G60">
        <f t="shared" si="22"/>
        <v>54</v>
      </c>
      <c r="H60">
        <f t="shared" ref="H60" si="283">ROUNDDOWN(YEARFRAC(E60,DOB,1),0)</f>
        <v>68</v>
      </c>
      <c r="I60" s="31">
        <f>IF(H60&lt;=120,VLOOKUP(H60,'Mortality Data'!$B$6:$D$125,2,FALSE),1)</f>
        <v>1.413E-2</v>
      </c>
      <c r="J60" s="17">
        <f>IF(H60&lt;=120,(1-VLOOKUP(H60,'Mortality Data'!$F$5:$H$125,2,FALSE))^(YEAR(E60)-Mortality_Table_Year),1)</f>
        <v>0.85283490744884982</v>
      </c>
      <c r="K60">
        <f>IF(H60&lt;=120,VLOOKUP(H60,'Mortality Data'!$B$5:$D$125,3,FALSE),1)</f>
        <v>1.074E-2</v>
      </c>
      <c r="L60" s="33">
        <f>IF(H60&lt;=120,(1-VLOOKUP(H60,'Mortality Data'!$F$5:$H$125,3,FALSE))^(YEAR(E60)-Mortality_Table_Year),1)</f>
        <v>0.80585662016022785</v>
      </c>
      <c r="M60" s="88">
        <f t="shared" ref="M60" si="284">MIN(I60*J60*Male_Mortality_Blend+K60*L60*(1-Male_Mortality_Blend),1)</f>
        <v>1.0522511528473118E-2</v>
      </c>
      <c r="N60" s="18">
        <f t="shared" si="5"/>
        <v>8.8113362408659412E-4</v>
      </c>
      <c r="O60" s="18">
        <f t="shared" si="25"/>
        <v>0.95768626752320207</v>
      </c>
      <c r="P60" s="89">
        <f t="shared" si="16"/>
        <v>8.4459377161150151E-4</v>
      </c>
      <c r="Q60" s="88">
        <f t="shared" ref="Q60" si="285">MIN((I60*J60*Male_Mortality_Blend+K60*L60*(1-Male_Mortality_Blend))*(1-Mortality_Margin),1)</f>
        <v>9.9963859520494618E-3</v>
      </c>
      <c r="R60" s="18">
        <f t="shared" si="79"/>
        <v>8.3687340151872291E-4</v>
      </c>
      <c r="S60" s="18">
        <f t="shared" si="18"/>
        <v>0.95976832888348762</v>
      </c>
      <c r="T60" s="89">
        <f t="shared" si="19"/>
        <v>8.0387732961795244E-4</v>
      </c>
      <c r="V60" s="73">
        <f t="shared" si="7"/>
        <v>5909261.6922122454</v>
      </c>
      <c r="W60" s="74">
        <f t="shared" ref="W60" si="286">V60*Fee_Percent</f>
        <v>295463.08461061231</v>
      </c>
      <c r="X60" s="75">
        <f t="shared" si="34"/>
        <v>6204724.7768228576</v>
      </c>
      <c r="Y60" s="74">
        <f t="shared" si="8"/>
        <v>5922108.7443778673</v>
      </c>
      <c r="Z60" s="75">
        <f t="shared" si="9"/>
        <v>118185.23384424491</v>
      </c>
      <c r="AA60" s="82">
        <f t="shared" si="10"/>
        <v>164430.79860074539</v>
      </c>
      <c r="AC60" s="80">
        <f t="shared" ref="AC60" si="287">AC59/(1+NAER_Rate)^(1/12)</f>
        <v>0.82030752021506415</v>
      </c>
      <c r="AD60" s="82">
        <f t="shared" si="11"/>
        <v>5089782.3952925252</v>
      </c>
      <c r="AE60" s="74">
        <f t="shared" si="12"/>
        <v>4857950.3385445559</v>
      </c>
      <c r="AF60" s="75">
        <f t="shared" si="13"/>
        <v>96948.236100810012</v>
      </c>
      <c r="AH60" s="113">
        <v>54</v>
      </c>
      <c r="AI60" s="114">
        <f>(SUM(AE61:$AE$913)+SUM(AF61:$AF$913)-SUM(AD61:$AD$913))*(1+NAER_Rate)^(AH60/12)</f>
        <v>-12161862.329350315</v>
      </c>
      <c r="AJ60" s="115">
        <f t="shared" si="2"/>
        <v>1413026.6238214916</v>
      </c>
      <c r="AS60" s="74"/>
    </row>
    <row r="61" spans="5:45" x14ac:dyDescent="0.35">
      <c r="E61" s="66">
        <f t="shared" si="29"/>
        <v>47118</v>
      </c>
      <c r="F61">
        <f t="shared" si="107"/>
        <v>5</v>
      </c>
      <c r="G61">
        <f t="shared" si="22"/>
        <v>55</v>
      </c>
      <c r="H61">
        <f t="shared" ref="H61" si="288">ROUNDDOWN(YEARFRAC(E61,DOB,1),0)</f>
        <v>69</v>
      </c>
      <c r="I61" s="31">
        <f>IF(H61&lt;=120,VLOOKUP(H61,'Mortality Data'!$B$6:$D$125,2,FALSE),1)</f>
        <v>1.559E-2</v>
      </c>
      <c r="J61" s="17">
        <f>IF(H61&lt;=120,(1-VLOOKUP(H61,'Mortality Data'!$F$5:$H$125,2,FALSE))^(YEAR(E61)-Mortality_Table_Year),1)</f>
        <v>0.83509392413813055</v>
      </c>
      <c r="K61">
        <f>IF(H61&lt;=120,VLOOKUP(H61,'Mortality Data'!$B$5:$D$125,3,FALSE),1)</f>
        <v>1.1780000000000001E-2</v>
      </c>
      <c r="L61" s="33">
        <f>IF(H61&lt;=120,(1-VLOOKUP(H61,'Mortality Data'!$F$5:$H$125,3,FALSE))^(YEAR(E61)-Mortality_Table_Year),1)</f>
        <v>0.80324682465792141</v>
      </c>
      <c r="M61" s="88">
        <f t="shared" ref="M61" si="289">MIN(I61*J61*Male_Mortality_Blend+K61*L61*(1-Male_Mortality_Blend),1)</f>
        <v>1.1418524270034043E-2</v>
      </c>
      <c r="N61" s="18">
        <f t="shared" si="5"/>
        <v>9.5656021820522685E-4</v>
      </c>
      <c r="O61" s="18">
        <f t="shared" si="25"/>
        <v>0.95677018293816796</v>
      </c>
      <c r="P61" s="89">
        <f t="shared" si="16"/>
        <v>9.1608458503411594E-4</v>
      </c>
      <c r="Q61" s="88">
        <f t="shared" ref="Q61" si="290">MIN((I61*J61*Male_Mortality_Blend+K61*L61*(1-Male_Mortality_Blend))*(1-Mortality_Margin),1)</f>
        <v>1.0847598056532341E-2</v>
      </c>
      <c r="R61" s="18">
        <f t="shared" si="79"/>
        <v>9.0849225584344051E-4</v>
      </c>
      <c r="S61" s="18">
        <f t="shared" si="18"/>
        <v>0.95889638678929312</v>
      </c>
      <c r="T61" s="89">
        <f t="shared" si="19"/>
        <v>8.7194209419449997E-4</v>
      </c>
      <c r="V61" s="73">
        <f t="shared" si="7"/>
        <v>5903609.1275585108</v>
      </c>
      <c r="W61" s="74">
        <f t="shared" ref="W61" si="291">V61*Fee_Percent</f>
        <v>295180.45637792553</v>
      </c>
      <c r="X61" s="75">
        <f t="shared" si="34"/>
        <v>6198789.5839364361</v>
      </c>
      <c r="Y61" s="74">
        <f t="shared" si="8"/>
        <v>5916728.5544453375</v>
      </c>
      <c r="Z61" s="75">
        <f t="shared" si="9"/>
        <v>118072.18255117022</v>
      </c>
      <c r="AA61" s="82">
        <f t="shared" si="10"/>
        <v>163988.84693992883</v>
      </c>
      <c r="AC61" s="80">
        <f t="shared" ref="AC61" si="292">AC60/(1+NAER_Rate)^(1/12)</f>
        <v>0.81730408348605421</v>
      </c>
      <c r="AD61" s="82">
        <f t="shared" si="11"/>
        <v>5066296.0396220684</v>
      </c>
      <c r="AE61" s="74">
        <f t="shared" si="12"/>
        <v>4835766.4084267132</v>
      </c>
      <c r="AF61" s="75">
        <f t="shared" si="13"/>
        <v>96500.876945182259</v>
      </c>
      <c r="AH61" s="113">
        <v>55</v>
      </c>
      <c r="AI61" s="114">
        <f>(SUM(AE62:$AE$913)+SUM(AF62:$AF$913)-SUM(AD62:$AD$913))*(1+NAER_Rate)^(AH61/12)</f>
        <v>-12042566.008425105</v>
      </c>
      <c r="AJ61" s="115">
        <f t="shared" si="2"/>
        <v>1411748.5225665364</v>
      </c>
      <c r="AS61" s="74"/>
    </row>
    <row r="62" spans="5:45" x14ac:dyDescent="0.35">
      <c r="E62" s="66">
        <f t="shared" si="29"/>
        <v>47149</v>
      </c>
      <c r="F62">
        <f t="shared" si="107"/>
        <v>5</v>
      </c>
      <c r="G62">
        <f t="shared" si="22"/>
        <v>56</v>
      </c>
      <c r="H62">
        <f t="shared" ref="H62" si="293">ROUNDDOWN(YEARFRAC(E62,DOB,1),0)</f>
        <v>69</v>
      </c>
      <c r="I62" s="31">
        <f>IF(H62&lt;=120,VLOOKUP(H62,'Mortality Data'!$B$6:$D$125,2,FALSE),1)</f>
        <v>1.559E-2</v>
      </c>
      <c r="J62" s="17">
        <f>IF(H62&lt;=120,(1-VLOOKUP(H62,'Mortality Data'!$F$5:$H$125,2,FALSE))^(YEAR(E62)-Mortality_Table_Year),1)</f>
        <v>0.82574087218778347</v>
      </c>
      <c r="K62">
        <f>IF(H62&lt;=120,VLOOKUP(H62,'Mortality Data'!$B$5:$D$125,3,FALSE),1)</f>
        <v>1.1780000000000001E-2</v>
      </c>
      <c r="L62" s="33">
        <f>IF(H62&lt;=120,(1-VLOOKUP(H62,'Mortality Data'!$F$5:$H$125,3,FALSE))^(YEAR(E62)-Mortality_Table_Year),1)</f>
        <v>0.79232266784257377</v>
      </c>
      <c r="M62" s="88">
        <f t="shared" ref="M62" si="294">MIN(I62*J62*Male_Mortality_Blend+K62*L62*(1-Male_Mortality_Blend),1)</f>
        <v>1.1280417570807635E-2</v>
      </c>
      <c r="N62" s="18">
        <f t="shared" si="5"/>
        <v>9.4493027490516468E-4</v>
      </c>
      <c r="O62" s="18">
        <f t="shared" si="25"/>
        <v>0.95586610182618315</v>
      </c>
      <c r="P62" s="89">
        <f t="shared" si="16"/>
        <v>9.0408111198481134E-4</v>
      </c>
      <c r="Q62" s="88">
        <f t="shared" ref="Q62" si="295">MIN((I62*J62*Male_Mortality_Blend+K62*L62*(1-Male_Mortality_Blend))*(1-Mortality_Margin),1)</f>
        <v>1.0716396692267252E-2</v>
      </c>
      <c r="R62" s="18">
        <f t="shared" si="79"/>
        <v>8.9744961971660597E-4</v>
      </c>
      <c r="S62" s="18">
        <f t="shared" si="18"/>
        <v>0.95803582559162148</v>
      </c>
      <c r="T62" s="89">
        <f t="shared" si="19"/>
        <v>8.6056119767163874E-4</v>
      </c>
      <c r="V62" s="73">
        <f t="shared" si="7"/>
        <v>5898030.6285626749</v>
      </c>
      <c r="W62" s="74">
        <f t="shared" ref="W62" si="296">V62*Fee_Percent</f>
        <v>294901.53142813378</v>
      </c>
      <c r="X62" s="75">
        <f t="shared" si="34"/>
        <v>6192932.1599908089</v>
      </c>
      <c r="Y62" s="74">
        <f t="shared" si="8"/>
        <v>5911418.5886541838</v>
      </c>
      <c r="Z62" s="75">
        <f t="shared" si="9"/>
        <v>117960.6125712535</v>
      </c>
      <c r="AA62" s="82">
        <f t="shared" si="10"/>
        <v>163552.9587653717</v>
      </c>
      <c r="AC62" s="80">
        <f t="shared" ref="AC62" si="297">AC61/(1+NAER_Rate)^(1/12)</f>
        <v>0.81431164340398809</v>
      </c>
      <c r="AD62" s="82">
        <f t="shared" si="11"/>
        <v>5042976.7646915251</v>
      </c>
      <c r="AE62" s="74">
        <f t="shared" si="12"/>
        <v>4813736.9857758721</v>
      </c>
      <c r="AF62" s="75">
        <f t="shared" si="13"/>
        <v>96056.70027983858</v>
      </c>
      <c r="AH62" s="113">
        <v>56</v>
      </c>
      <c r="AI62" s="114">
        <f>(SUM(AE63:$AE$913)+SUM(AF63:$AF$913)-SUM(AD63:$AD$913))*(1+NAER_Rate)^(AH62/12)</f>
        <v>-11923267.184433024</v>
      </c>
      <c r="AJ62" s="115">
        <f t="shared" si="2"/>
        <v>1410463.0571399373</v>
      </c>
      <c r="AS62" s="74"/>
    </row>
    <row r="63" spans="5:45" x14ac:dyDescent="0.35">
      <c r="E63" s="66">
        <f t="shared" si="29"/>
        <v>47177</v>
      </c>
      <c r="F63">
        <f t="shared" si="107"/>
        <v>5</v>
      </c>
      <c r="G63">
        <f t="shared" si="22"/>
        <v>57</v>
      </c>
      <c r="H63">
        <f t="shared" ref="H63" si="298">ROUNDDOWN(YEARFRAC(E63,DOB,1),0)</f>
        <v>69</v>
      </c>
      <c r="I63" s="31">
        <f>IF(H63&lt;=120,VLOOKUP(H63,'Mortality Data'!$B$6:$D$125,2,FALSE),1)</f>
        <v>1.559E-2</v>
      </c>
      <c r="J63" s="17">
        <f>IF(H63&lt;=120,(1-VLOOKUP(H63,'Mortality Data'!$F$5:$H$125,2,FALSE))^(YEAR(E63)-Mortality_Table_Year),1)</f>
        <v>0.82574087218778347</v>
      </c>
      <c r="K63">
        <f>IF(H63&lt;=120,VLOOKUP(H63,'Mortality Data'!$B$5:$D$125,3,FALSE),1)</f>
        <v>1.1780000000000001E-2</v>
      </c>
      <c r="L63" s="33">
        <f>IF(H63&lt;=120,(1-VLOOKUP(H63,'Mortality Data'!$F$5:$H$125,3,FALSE))^(YEAR(E63)-Mortality_Table_Year),1)</f>
        <v>0.79232266784257377</v>
      </c>
      <c r="M63" s="88">
        <f t="shared" ref="M63" si="299">MIN(I63*J63*Male_Mortality_Blend+K63*L63*(1-Male_Mortality_Blend),1)</f>
        <v>1.1280417570807635E-2</v>
      </c>
      <c r="N63" s="18">
        <f t="shared" si="5"/>
        <v>9.4493027490516468E-4</v>
      </c>
      <c r="O63" s="18">
        <f t="shared" si="25"/>
        <v>0.95496287500781196</v>
      </c>
      <c r="P63" s="89">
        <f t="shared" si="16"/>
        <v>9.0322681837118335E-4</v>
      </c>
      <c r="Q63" s="88">
        <f t="shared" ref="Q63" si="300">MIN((I63*J63*Male_Mortality_Blend+K63*L63*(1-Male_Mortality_Blend))*(1-Mortality_Margin),1)</f>
        <v>1.0716396692267252E-2</v>
      </c>
      <c r="R63" s="18">
        <f t="shared" si="79"/>
        <v>8.9744961971660597E-4</v>
      </c>
      <c r="S63" s="18">
        <f t="shared" si="18"/>
        <v>0.95717603670426943</v>
      </c>
      <c r="T63" s="89">
        <f t="shared" si="19"/>
        <v>8.5978888735205317E-4</v>
      </c>
      <c r="V63" s="73">
        <f t="shared" si="7"/>
        <v>5892457.4008594276</v>
      </c>
      <c r="W63" s="74">
        <f t="shared" ref="W63" si="301">V63*Fee_Percent</f>
        <v>294622.87004297139</v>
      </c>
      <c r="X63" s="75">
        <f t="shared" si="34"/>
        <v>6187080.270902399</v>
      </c>
      <c r="Y63" s="74">
        <f t="shared" si="8"/>
        <v>5906113.3882898111</v>
      </c>
      <c r="Z63" s="75">
        <f t="shared" si="9"/>
        <v>117849.14801718855</v>
      </c>
      <c r="AA63" s="82">
        <f t="shared" si="10"/>
        <v>163117.73459539935</v>
      </c>
      <c r="AC63" s="80">
        <f t="shared" ref="AC63" si="302">AC62/(1+NAER_Rate)^(1/12)</f>
        <v>0.81133015970624167</v>
      </c>
      <c r="AD63" s="82">
        <f t="shared" si="11"/>
        <v>5019764.8243065802</v>
      </c>
      <c r="AE63" s="74">
        <f t="shared" si="12"/>
        <v>4791807.9185643448</v>
      </c>
      <c r="AF63" s="75">
        <f t="shared" si="13"/>
        <v>95614.568082030106</v>
      </c>
      <c r="AH63" s="113">
        <v>57</v>
      </c>
      <c r="AI63" s="114">
        <f>(SUM(AE64:$AE$913)+SUM(AF64:$AF$913)-SUM(AD64:$AD$913))*(1+NAER_Rate)^(AH63/12)</f>
        <v>-11803965.184170768</v>
      </c>
      <c r="AJ63" s="115">
        <f t="shared" si="2"/>
        <v>1409170.2424078956</v>
      </c>
      <c r="AS63" s="74"/>
    </row>
    <row r="64" spans="5:45" x14ac:dyDescent="0.35">
      <c r="E64" s="66">
        <f t="shared" si="29"/>
        <v>47208</v>
      </c>
      <c r="F64">
        <f t="shared" si="107"/>
        <v>5</v>
      </c>
      <c r="G64">
        <f t="shared" si="22"/>
        <v>58</v>
      </c>
      <c r="H64">
        <f t="shared" ref="H64" si="303">ROUNDDOWN(YEARFRAC(E64,DOB,1),0)</f>
        <v>69</v>
      </c>
      <c r="I64" s="31">
        <f>IF(H64&lt;=120,VLOOKUP(H64,'Mortality Data'!$B$6:$D$125,2,FALSE),1)</f>
        <v>1.559E-2</v>
      </c>
      <c r="J64" s="17">
        <f>IF(H64&lt;=120,(1-VLOOKUP(H64,'Mortality Data'!$F$5:$H$125,2,FALSE))^(YEAR(E64)-Mortality_Table_Year),1)</f>
        <v>0.82574087218778347</v>
      </c>
      <c r="K64">
        <f>IF(H64&lt;=120,VLOOKUP(H64,'Mortality Data'!$B$5:$D$125,3,FALSE),1)</f>
        <v>1.1780000000000001E-2</v>
      </c>
      <c r="L64" s="33">
        <f>IF(H64&lt;=120,(1-VLOOKUP(H64,'Mortality Data'!$F$5:$H$125,3,FALSE))^(YEAR(E64)-Mortality_Table_Year),1)</f>
        <v>0.79232266784257377</v>
      </c>
      <c r="M64" s="88">
        <f t="shared" ref="M64" si="304">MIN(I64*J64*Male_Mortality_Blend+K64*L64*(1-Male_Mortality_Blend),1)</f>
        <v>1.1280417570807635E-2</v>
      </c>
      <c r="N64" s="18">
        <f t="shared" si="5"/>
        <v>9.4493027490516468E-4</v>
      </c>
      <c r="O64" s="18">
        <f t="shared" si="25"/>
        <v>0.95406050167580658</v>
      </c>
      <c r="P64" s="89">
        <f t="shared" si="16"/>
        <v>9.023733320053795E-4</v>
      </c>
      <c r="Q64" s="88">
        <f t="shared" ref="Q64" si="305">MIN((I64*J64*Male_Mortality_Blend+K64*L64*(1-Male_Mortality_Blend))*(1-Mortality_Margin),1)</f>
        <v>1.0716396692267252E-2</v>
      </c>
      <c r="R64" s="18">
        <f t="shared" si="79"/>
        <v>8.9744961971660597E-4</v>
      </c>
      <c r="S64" s="18">
        <f t="shared" si="18"/>
        <v>0.95631701943412728</v>
      </c>
      <c r="T64" s="89">
        <f t="shared" si="19"/>
        <v>8.5901727014214835E-4</v>
      </c>
      <c r="V64" s="73">
        <f t="shared" si="7"/>
        <v>5886889.4394677663</v>
      </c>
      <c r="W64" s="74">
        <f t="shared" ref="W64" si="306">V64*Fee_Percent</f>
        <v>294344.47197338834</v>
      </c>
      <c r="X64" s="75">
        <f t="shared" si="34"/>
        <v>6181233.9114411548</v>
      </c>
      <c r="Y64" s="74">
        <f t="shared" si="8"/>
        <v>5900812.9490754865</v>
      </c>
      <c r="Z64" s="75">
        <f t="shared" si="9"/>
        <v>117737.78878935533</v>
      </c>
      <c r="AA64" s="82">
        <f t="shared" si="10"/>
        <v>162683.17357631307</v>
      </c>
      <c r="AC64" s="80">
        <f t="shared" ref="AC64" si="307">AC63/(1+NAER_Rate)^(1/12)</f>
        <v>0.80835959227760668</v>
      </c>
      <c r="AD64" s="82">
        <f t="shared" si="11"/>
        <v>4996659.7244250877</v>
      </c>
      <c r="AE64" s="74">
        <f t="shared" si="12"/>
        <v>4769978.7496210821</v>
      </c>
      <c r="AF64" s="75">
        <f t="shared" si="13"/>
        <v>95174.470941430249</v>
      </c>
      <c r="AH64" s="113">
        <v>58</v>
      </c>
      <c r="AI64" s="114">
        <f>(SUM(AE65:$AE$913)+SUM(AF65:$AF$913)-SUM(AD65:$AD$913))*(1+NAER_Rate)^(AH64/12)</f>
        <v>-11684659.332815768</v>
      </c>
      <c r="AJ64" s="115">
        <f t="shared" si="2"/>
        <v>1407870.0932152597</v>
      </c>
      <c r="AS64" s="74"/>
    </row>
    <row r="65" spans="5:45" x14ac:dyDescent="0.35">
      <c r="E65" s="66">
        <f t="shared" si="29"/>
        <v>47238</v>
      </c>
      <c r="F65">
        <f t="shared" si="107"/>
        <v>5</v>
      </c>
      <c r="G65">
        <f t="shared" si="22"/>
        <v>59</v>
      </c>
      <c r="H65">
        <f t="shared" ref="H65" si="308">ROUNDDOWN(YEARFRAC(E65,DOB,1),0)</f>
        <v>69</v>
      </c>
      <c r="I65" s="31">
        <f>IF(H65&lt;=120,VLOOKUP(H65,'Mortality Data'!$B$6:$D$125,2,FALSE),1)</f>
        <v>1.559E-2</v>
      </c>
      <c r="J65" s="17">
        <f>IF(H65&lt;=120,(1-VLOOKUP(H65,'Mortality Data'!$F$5:$H$125,2,FALSE))^(YEAR(E65)-Mortality_Table_Year),1)</f>
        <v>0.82574087218778347</v>
      </c>
      <c r="K65">
        <f>IF(H65&lt;=120,VLOOKUP(H65,'Mortality Data'!$B$5:$D$125,3,FALSE),1)</f>
        <v>1.1780000000000001E-2</v>
      </c>
      <c r="L65" s="33">
        <f>IF(H65&lt;=120,(1-VLOOKUP(H65,'Mortality Data'!$F$5:$H$125,3,FALSE))^(YEAR(E65)-Mortality_Table_Year),1)</f>
        <v>0.79232266784257377</v>
      </c>
      <c r="M65" s="88">
        <f t="shared" ref="M65" si="309">MIN(I65*J65*Male_Mortality_Blend+K65*L65*(1-Male_Mortality_Blend),1)</f>
        <v>1.1280417570807635E-2</v>
      </c>
      <c r="N65" s="18">
        <f t="shared" si="5"/>
        <v>9.4493027490516468E-4</v>
      </c>
      <c r="O65" s="18">
        <f t="shared" si="25"/>
        <v>0.95315898102368191</v>
      </c>
      <c r="P65" s="89">
        <f t="shared" si="16"/>
        <v>9.0152065212467658E-4</v>
      </c>
      <c r="Q65" s="88">
        <f t="shared" ref="Q65" si="310">MIN((I65*J65*Male_Mortality_Blend+K65*L65*(1-Male_Mortality_Blend))*(1-Mortality_Margin),1)</f>
        <v>1.0716396692267252E-2</v>
      </c>
      <c r="R65" s="18">
        <f t="shared" si="79"/>
        <v>8.9744961971660597E-4</v>
      </c>
      <c r="S65" s="18">
        <f t="shared" si="18"/>
        <v>0.95545877308870764</v>
      </c>
      <c r="T65" s="89">
        <f t="shared" si="19"/>
        <v>8.5824634541964429E-4</v>
      </c>
      <c r="V65" s="73">
        <f t="shared" si="7"/>
        <v>5881326.7394113941</v>
      </c>
      <c r="W65" s="74">
        <f t="shared" ref="W65" si="311">V65*Fee_Percent</f>
        <v>294066.33697056974</v>
      </c>
      <c r="X65" s="75">
        <f t="shared" si="34"/>
        <v>6175393.0763819637</v>
      </c>
      <c r="Y65" s="74">
        <f t="shared" si="8"/>
        <v>5895517.2667383207</v>
      </c>
      <c r="Z65" s="75">
        <f t="shared" si="9"/>
        <v>117626.53478822789</v>
      </c>
      <c r="AA65" s="82">
        <f t="shared" si="10"/>
        <v>162249.27485541534</v>
      </c>
      <c r="AC65" s="80">
        <f t="shared" ref="AC65" si="312">AC64/(1+NAER_Rate)^(1/12)</f>
        <v>0.80539990114975069</v>
      </c>
      <c r="AD65" s="82">
        <f t="shared" si="11"/>
        <v>4973660.9732788885</v>
      </c>
      <c r="AE65" s="74">
        <f t="shared" si="12"/>
        <v>4748249.0238576923</v>
      </c>
      <c r="AF65" s="75">
        <f t="shared" si="13"/>
        <v>94736.399491026445</v>
      </c>
      <c r="AH65" s="113">
        <v>59</v>
      </c>
      <c r="AI65" s="114">
        <f>(SUM(AE66:$AE$913)+SUM(AF66:$AF$913)-SUM(AD66:$AD$913))*(1+NAER_Rate)^(AH65/12)</f>
        <v>-11565348.953917727</v>
      </c>
      <c r="AJ65" s="115">
        <f t="shared" si="2"/>
        <v>1406562.6243855506</v>
      </c>
      <c r="AS65" s="74"/>
    </row>
    <row r="66" spans="5:45" x14ac:dyDescent="0.35">
      <c r="E66" s="66">
        <f t="shared" si="29"/>
        <v>47269</v>
      </c>
      <c r="F66">
        <f t="shared" si="107"/>
        <v>5</v>
      </c>
      <c r="G66">
        <f t="shared" si="22"/>
        <v>60</v>
      </c>
      <c r="H66">
        <f t="shared" ref="H66" si="313">ROUNDDOWN(YEARFRAC(E66,DOB,1),0)</f>
        <v>69</v>
      </c>
      <c r="I66" s="31">
        <f>IF(H66&lt;=120,VLOOKUP(H66,'Mortality Data'!$B$6:$D$125,2,FALSE),1)</f>
        <v>1.559E-2</v>
      </c>
      <c r="J66" s="17">
        <f>IF(H66&lt;=120,(1-VLOOKUP(H66,'Mortality Data'!$F$5:$H$125,2,FALSE))^(YEAR(E66)-Mortality_Table_Year),1)</f>
        <v>0.82574087218778347</v>
      </c>
      <c r="K66">
        <f>IF(H66&lt;=120,VLOOKUP(H66,'Mortality Data'!$B$5:$D$125,3,FALSE),1)</f>
        <v>1.1780000000000001E-2</v>
      </c>
      <c r="L66" s="33">
        <f>IF(H66&lt;=120,(1-VLOOKUP(H66,'Mortality Data'!$F$5:$H$125,3,FALSE))^(YEAR(E66)-Mortality_Table_Year),1)</f>
        <v>0.79232266784257377</v>
      </c>
      <c r="M66" s="88">
        <f t="shared" ref="M66" si="314">MIN(I66*J66*Male_Mortality_Blend+K66*L66*(1-Male_Mortality_Blend),1)</f>
        <v>1.1280417570807635E-2</v>
      </c>
      <c r="N66" s="18">
        <f t="shared" si="5"/>
        <v>9.4493027490516468E-4</v>
      </c>
      <c r="O66" s="18">
        <f t="shared" si="25"/>
        <v>0.95225831224571489</v>
      </c>
      <c r="P66" s="89">
        <f t="shared" si="16"/>
        <v>9.006687779670175E-4</v>
      </c>
      <c r="Q66" s="88">
        <f t="shared" ref="Q66" si="315">MIN((I66*J66*Male_Mortality_Blend+K66*L66*(1-Male_Mortality_Blend))*(1-Mortality_Margin),1)</f>
        <v>1.0716396692267252E-2</v>
      </c>
      <c r="R66" s="18">
        <f t="shared" si="79"/>
        <v>8.9744961971660597E-4</v>
      </c>
      <c r="S66" s="18">
        <f t="shared" si="18"/>
        <v>0.95460129697614426</v>
      </c>
      <c r="T66" s="89">
        <f t="shared" si="19"/>
        <v>8.574761125633712E-4</v>
      </c>
      <c r="V66" s="73">
        <f t="shared" si="7"/>
        <v>5875769.2957187146</v>
      </c>
      <c r="W66" s="74">
        <f t="shared" ref="W66" si="316">V66*Fee_Percent</f>
        <v>293788.46478593576</v>
      </c>
      <c r="X66" s="75">
        <f t="shared" si="34"/>
        <v>6169557.76050465</v>
      </c>
      <c r="Y66" s="74">
        <f t="shared" si="8"/>
        <v>5890226.337009253</v>
      </c>
      <c r="Z66" s="75">
        <f t="shared" si="9"/>
        <v>117515.38591437429</v>
      </c>
      <c r="AA66" s="82">
        <f t="shared" si="10"/>
        <v>161816.03758102283</v>
      </c>
      <c r="AC66" s="80">
        <f t="shared" ref="AC66" si="317">AC65/(1+NAER_Rate)^(1/12)</f>
        <v>0.80245104650067955</v>
      </c>
      <c r="AD66" s="82">
        <f t="shared" si="11"/>
        <v>4950768.0813633455</v>
      </c>
      <c r="AE66" s="74">
        <f t="shared" si="12"/>
        <v>4726618.2882589391</v>
      </c>
      <c r="AF66" s="75">
        <f t="shared" si="13"/>
        <v>94300.344406920864</v>
      </c>
      <c r="AH66" s="113">
        <v>60</v>
      </c>
      <c r="AI66" s="114">
        <f>(SUM(AE67:$AE$913)+SUM(AF67:$AF$913)-SUM(AD67:$AD$913))*(1+NAER_Rate)^(AH66/12)</f>
        <v>-11446033.369391493</v>
      </c>
      <c r="AJ66" s="115">
        <f t="shared" si="2"/>
        <v>1405247.8507209932</v>
      </c>
      <c r="AS66" s="74"/>
    </row>
    <row r="67" spans="5:45" x14ac:dyDescent="0.35">
      <c r="E67" s="66">
        <f t="shared" si="29"/>
        <v>47299</v>
      </c>
      <c r="F67">
        <f t="shared" si="107"/>
        <v>6</v>
      </c>
      <c r="G67">
        <f t="shared" si="22"/>
        <v>61</v>
      </c>
      <c r="H67">
        <f t="shared" ref="H67" si="318">ROUNDDOWN(YEARFRAC(E67,DOB,1),0)</f>
        <v>69</v>
      </c>
      <c r="I67" s="31">
        <f>IF(H67&lt;=120,VLOOKUP(H67,'Mortality Data'!$B$6:$D$125,2,FALSE),1)</f>
        <v>1.559E-2</v>
      </c>
      <c r="J67" s="17">
        <f>IF(H67&lt;=120,(1-VLOOKUP(H67,'Mortality Data'!$F$5:$H$125,2,FALSE))^(YEAR(E67)-Mortality_Table_Year),1)</f>
        <v>0.82574087218778347</v>
      </c>
      <c r="K67">
        <f>IF(H67&lt;=120,VLOOKUP(H67,'Mortality Data'!$B$5:$D$125,3,FALSE),1)</f>
        <v>1.1780000000000001E-2</v>
      </c>
      <c r="L67" s="33">
        <f>IF(H67&lt;=120,(1-VLOOKUP(H67,'Mortality Data'!$F$5:$H$125,3,FALSE))^(YEAR(E67)-Mortality_Table_Year),1)</f>
        <v>0.79232266784257377</v>
      </c>
      <c r="M67" s="88">
        <f t="shared" ref="M67" si="319">MIN(I67*J67*Male_Mortality_Blend+K67*L67*(1-Male_Mortality_Blend),1)</f>
        <v>1.1280417570807635E-2</v>
      </c>
      <c r="N67" s="18">
        <f t="shared" si="5"/>
        <v>9.4493027490516468E-4</v>
      </c>
      <c r="O67" s="18">
        <f t="shared" si="25"/>
        <v>0.95135849453694377</v>
      </c>
      <c r="P67" s="89">
        <f t="shared" si="16"/>
        <v>8.9981770877112233E-4</v>
      </c>
      <c r="Q67" s="88">
        <f t="shared" ref="Q67" si="320">MIN((I67*J67*Male_Mortality_Blend+K67*L67*(1-Male_Mortality_Blend))*(1-Mortality_Margin),1)</f>
        <v>1.0716396692267252E-2</v>
      </c>
      <c r="R67" s="18">
        <f t="shared" si="79"/>
        <v>8.9744961971660597E-4</v>
      </c>
      <c r="S67" s="18">
        <f t="shared" si="18"/>
        <v>0.95374459040519199</v>
      </c>
      <c r="T67" s="89">
        <f t="shared" si="19"/>
        <v>8.5670657095227032E-4</v>
      </c>
      <c r="V67" s="73">
        <f t="shared" si="7"/>
        <v>5870217.1034228317</v>
      </c>
      <c r="W67" s="74">
        <f t="shared" ref="W67" si="321">V67*Fee_Percent</f>
        <v>293510.85517114162</v>
      </c>
      <c r="X67" s="75">
        <f t="shared" si="34"/>
        <v>6163727.958593973</v>
      </c>
      <c r="Y67" s="74">
        <f t="shared" si="8"/>
        <v>5884940.1556230588</v>
      </c>
      <c r="Z67" s="75">
        <f t="shared" si="9"/>
        <v>117404.34206845664</v>
      </c>
      <c r="AA67" s="82">
        <f t="shared" si="10"/>
        <v>161383.46090245713</v>
      </c>
      <c r="AC67" s="80">
        <f t="shared" ref="AC67" si="322">AC66/(1+NAER_Rate)^(1/12)</f>
        <v>0.79951298865420173</v>
      </c>
      <c r="AD67" s="82">
        <f t="shared" si="11"/>
        <v>4927980.5614269292</v>
      </c>
      <c r="AE67" s="74">
        <f t="shared" si="12"/>
        <v>4705086.0918733152</v>
      </c>
      <c r="AF67" s="75">
        <f t="shared" si="13"/>
        <v>93866.296408131995</v>
      </c>
      <c r="AH67" s="113">
        <v>61</v>
      </c>
      <c r="AI67" s="114">
        <f>(SUM(AE68:$AE$913)+SUM(AF68:$AF$913)-SUM(AD68:$AD$913))*(1+NAER_Rate)^(AH67/12)</f>
        <v>-11326711.899512528</v>
      </c>
      <c r="AJ67" s="115">
        <f t="shared" si="2"/>
        <v>1403925.7870025402</v>
      </c>
      <c r="AS67" s="74"/>
    </row>
    <row r="68" spans="5:45" x14ac:dyDescent="0.35">
      <c r="E68" s="66">
        <f t="shared" si="29"/>
        <v>47330</v>
      </c>
      <c r="F68">
        <f t="shared" si="107"/>
        <v>6</v>
      </c>
      <c r="G68">
        <f t="shared" si="22"/>
        <v>62</v>
      </c>
      <c r="H68">
        <f t="shared" ref="H68" si="323">ROUNDDOWN(YEARFRAC(E68,DOB,1),0)</f>
        <v>69</v>
      </c>
      <c r="I68" s="31">
        <f>IF(H68&lt;=120,VLOOKUP(H68,'Mortality Data'!$B$6:$D$125,2,FALSE),1)</f>
        <v>1.559E-2</v>
      </c>
      <c r="J68" s="17">
        <f>IF(H68&lt;=120,(1-VLOOKUP(H68,'Mortality Data'!$F$5:$H$125,2,FALSE))^(YEAR(E68)-Mortality_Table_Year),1)</f>
        <v>0.82574087218778347</v>
      </c>
      <c r="K68">
        <f>IF(H68&lt;=120,VLOOKUP(H68,'Mortality Data'!$B$5:$D$125,3,FALSE),1)</f>
        <v>1.1780000000000001E-2</v>
      </c>
      <c r="L68" s="33">
        <f>IF(H68&lt;=120,(1-VLOOKUP(H68,'Mortality Data'!$F$5:$H$125,3,FALSE))^(YEAR(E68)-Mortality_Table_Year),1)</f>
        <v>0.79232266784257377</v>
      </c>
      <c r="M68" s="88">
        <f t="shared" ref="M68" si="324">MIN(I68*J68*Male_Mortality_Blend+K68*L68*(1-Male_Mortality_Blend),1)</f>
        <v>1.1280417570807635E-2</v>
      </c>
      <c r="N68" s="18">
        <f t="shared" si="5"/>
        <v>9.4493027490516468E-4</v>
      </c>
      <c r="O68" s="18">
        <f t="shared" si="25"/>
        <v>0.95045952709316761</v>
      </c>
      <c r="P68" s="89">
        <f t="shared" si="16"/>
        <v>8.9896744377615523E-4</v>
      </c>
      <c r="Q68" s="88">
        <f t="shared" ref="Q68" si="325">MIN((I68*J68*Male_Mortality_Blend+K68*L68*(1-Male_Mortality_Blend))*(1-Mortality_Margin),1)</f>
        <v>1.0716396692267252E-2</v>
      </c>
      <c r="R68" s="18">
        <f t="shared" si="79"/>
        <v>8.9744961971660597E-4</v>
      </c>
      <c r="S68" s="18">
        <f t="shared" si="18"/>
        <v>0.95288865268522605</v>
      </c>
      <c r="T68" s="89">
        <f t="shared" si="19"/>
        <v>8.5593771996594903E-4</v>
      </c>
      <c r="V68" s="73">
        <f t="shared" si="7"/>
        <v>5864670.1575615415</v>
      </c>
      <c r="W68" s="74">
        <f t="shared" ref="W68" si="326">V68*Fee_Percent</f>
        <v>293233.5078780771</v>
      </c>
      <c r="X68" s="75">
        <f t="shared" si="34"/>
        <v>6157903.6654396188</v>
      </c>
      <c r="Y68" s="74">
        <f t="shared" si="8"/>
        <v>5879658.7183183404</v>
      </c>
      <c r="Z68" s="75">
        <f t="shared" si="9"/>
        <v>117293.40315123083</v>
      </c>
      <c r="AA68" s="82">
        <f t="shared" si="10"/>
        <v>160951.5439700475</v>
      </c>
      <c r="AC68" s="80">
        <f t="shared" ref="AC68" si="327">AC67/(1+NAER_Rate)^(1/12)</f>
        <v>0.79658568807939412</v>
      </c>
      <c r="AD68" s="82">
        <f t="shared" si="11"/>
        <v>4905297.928460842</v>
      </c>
      <c r="AE68" s="74">
        <f t="shared" si="12"/>
        <v>4683651.9858036237</v>
      </c>
      <c r="AF68" s="75">
        <f t="shared" si="13"/>
        <v>93434.246256396989</v>
      </c>
      <c r="AH68" s="113">
        <v>62</v>
      </c>
      <c r="AI68" s="114">
        <f>(SUM(AE69:$AE$913)+SUM(AF69:$AF$913)-SUM(AD69:$AD$913))*(1+NAER_Rate)^(AH68/12)</f>
        <v>-11207383.862907074</v>
      </c>
      <c r="AJ68" s="115">
        <f t="shared" si="2"/>
        <v>1402596.4479898978</v>
      </c>
      <c r="AS68" s="74"/>
    </row>
    <row r="69" spans="5:45" x14ac:dyDescent="0.35">
      <c r="E69" s="66">
        <f t="shared" si="29"/>
        <v>47361</v>
      </c>
      <c r="F69">
        <f t="shared" si="107"/>
        <v>6</v>
      </c>
      <c r="G69">
        <f t="shared" si="22"/>
        <v>63</v>
      </c>
      <c r="H69">
        <f t="shared" ref="H69" si="328">ROUNDDOWN(YEARFRAC(E69,DOB,1),0)</f>
        <v>69</v>
      </c>
      <c r="I69" s="31">
        <f>IF(H69&lt;=120,VLOOKUP(H69,'Mortality Data'!$B$6:$D$125,2,FALSE),1)</f>
        <v>1.559E-2</v>
      </c>
      <c r="J69" s="17">
        <f>IF(H69&lt;=120,(1-VLOOKUP(H69,'Mortality Data'!$F$5:$H$125,2,FALSE))^(YEAR(E69)-Mortality_Table_Year),1)</f>
        <v>0.82574087218778347</v>
      </c>
      <c r="K69">
        <f>IF(H69&lt;=120,VLOOKUP(H69,'Mortality Data'!$B$5:$D$125,3,FALSE),1)</f>
        <v>1.1780000000000001E-2</v>
      </c>
      <c r="L69" s="33">
        <f>IF(H69&lt;=120,(1-VLOOKUP(H69,'Mortality Data'!$F$5:$H$125,3,FALSE))^(YEAR(E69)-Mortality_Table_Year),1)</f>
        <v>0.79232266784257377</v>
      </c>
      <c r="M69" s="88">
        <f t="shared" ref="M69" si="329">MIN(I69*J69*Male_Mortality_Blend+K69*L69*(1-Male_Mortality_Blend),1)</f>
        <v>1.1280417570807635E-2</v>
      </c>
      <c r="N69" s="18">
        <f t="shared" si="5"/>
        <v>9.4493027490516468E-4</v>
      </c>
      <c r="O69" s="18">
        <f t="shared" si="25"/>
        <v>0.94956140911094522</v>
      </c>
      <c r="P69" s="89">
        <f t="shared" si="16"/>
        <v>8.9811798222239059E-4</v>
      </c>
      <c r="Q69" s="88">
        <f t="shared" ref="Q69" si="330">MIN((I69*J69*Male_Mortality_Blend+K69*L69*(1-Male_Mortality_Blend))*(1-Mortality_Margin),1)</f>
        <v>1.0716396692267252E-2</v>
      </c>
      <c r="R69" s="18">
        <f t="shared" si="79"/>
        <v>8.9744961971660597E-4</v>
      </c>
      <c r="S69" s="18">
        <f t="shared" si="18"/>
        <v>0.95203348312624148</v>
      </c>
      <c r="T69" s="89">
        <f t="shared" si="19"/>
        <v>8.5516955898456981E-4</v>
      </c>
      <c r="V69" s="73">
        <f t="shared" si="7"/>
        <v>5859128.4531773282</v>
      </c>
      <c r="W69" s="74">
        <f t="shared" ref="W69" si="331">V69*Fee_Percent</f>
        <v>292956.42265886645</v>
      </c>
      <c r="X69" s="75">
        <f t="shared" si="34"/>
        <v>6152084.8758361945</v>
      </c>
      <c r="Y69" s="74">
        <f t="shared" si="8"/>
        <v>5874382.0208375221</v>
      </c>
      <c r="Z69" s="75">
        <f t="shared" si="9"/>
        <v>117182.56906354657</v>
      </c>
      <c r="AA69" s="82">
        <f t="shared" si="10"/>
        <v>160520.28593512625</v>
      </c>
      <c r="AC69" s="80">
        <f t="shared" ref="AC69" si="332">AC68/(1+NAER_Rate)^(1/12)</f>
        <v>0.79366910539007041</v>
      </c>
      <c r="AD69" s="82">
        <f t="shared" si="11"/>
        <v>4882719.6996886944</v>
      </c>
      <c r="AE69" s="74">
        <f t="shared" si="12"/>
        <v>4662315.5231976304</v>
      </c>
      <c r="AF69" s="75">
        <f t="shared" si="13"/>
        <v>93004.184755975148</v>
      </c>
      <c r="AH69" s="113">
        <v>63</v>
      </c>
      <c r="AI69" s="114">
        <f>(SUM(AE70:$AE$913)+SUM(AF70:$AF$913)-SUM(AD70:$AD$913))*(1+NAER_Rate)^(AH69/12)</f>
        <v>-11088048.576545497</v>
      </c>
      <c r="AJ69" s="115">
        <f t="shared" si="2"/>
        <v>1401259.8484215555</v>
      </c>
      <c r="AS69" s="74"/>
    </row>
    <row r="70" spans="5:45" x14ac:dyDescent="0.35">
      <c r="E70" s="66">
        <f t="shared" si="29"/>
        <v>47391</v>
      </c>
      <c r="F70">
        <f t="shared" si="107"/>
        <v>6</v>
      </c>
      <c r="G70">
        <f t="shared" si="22"/>
        <v>64</v>
      </c>
      <c r="H70">
        <f t="shared" ref="H70" si="333">ROUNDDOWN(YEARFRAC(E70,DOB,1),0)</f>
        <v>69</v>
      </c>
      <c r="I70" s="31">
        <f>IF(H70&lt;=120,VLOOKUP(H70,'Mortality Data'!$B$6:$D$125,2,FALSE),1)</f>
        <v>1.559E-2</v>
      </c>
      <c r="J70" s="17">
        <f>IF(H70&lt;=120,(1-VLOOKUP(H70,'Mortality Data'!$F$5:$H$125,2,FALSE))^(YEAR(E70)-Mortality_Table_Year),1)</f>
        <v>0.82574087218778347</v>
      </c>
      <c r="K70">
        <f>IF(H70&lt;=120,VLOOKUP(H70,'Mortality Data'!$B$5:$D$125,3,FALSE),1)</f>
        <v>1.1780000000000001E-2</v>
      </c>
      <c r="L70" s="33">
        <f>IF(H70&lt;=120,(1-VLOOKUP(H70,'Mortality Data'!$F$5:$H$125,3,FALSE))^(YEAR(E70)-Mortality_Table_Year),1)</f>
        <v>0.79232266784257377</v>
      </c>
      <c r="M70" s="88">
        <f t="shared" ref="M70" si="334">MIN(I70*J70*Male_Mortality_Blend+K70*L70*(1-Male_Mortality_Blend),1)</f>
        <v>1.1280417570807635E-2</v>
      </c>
      <c r="N70" s="18">
        <f t="shared" si="5"/>
        <v>9.4493027490516468E-4</v>
      </c>
      <c r="O70" s="18">
        <f t="shared" si="25"/>
        <v>0.94866413978759467</v>
      </c>
      <c r="P70" s="89">
        <f t="shared" si="16"/>
        <v>8.9726932335054688E-4</v>
      </c>
      <c r="Q70" s="88">
        <f t="shared" ref="Q70" si="335">MIN((I70*J70*Male_Mortality_Blend+K70*L70*(1-Male_Mortality_Blend))*(1-Mortality_Margin),1)</f>
        <v>1.0716396692267252E-2</v>
      </c>
      <c r="R70" s="18">
        <f t="shared" si="79"/>
        <v>8.9744961971660597E-4</v>
      </c>
      <c r="S70" s="18">
        <f t="shared" si="18"/>
        <v>0.9511790810388524</v>
      </c>
      <c r="T70" s="89">
        <f t="shared" si="19"/>
        <v>8.5440208738907231E-4</v>
      </c>
      <c r="V70" s="73">
        <f t="shared" si="7"/>
        <v>5853591.9853173634</v>
      </c>
      <c r="W70" s="74">
        <f t="shared" ref="W70" si="336">V70*Fee_Percent</f>
        <v>292679.59926586819</v>
      </c>
      <c r="X70" s="75">
        <f t="shared" si="34"/>
        <v>6146271.5845832312</v>
      </c>
      <c r="Y70" s="74">
        <f t="shared" si="8"/>
        <v>5869110.0589268515</v>
      </c>
      <c r="Z70" s="75">
        <f t="shared" si="9"/>
        <v>117071.83970634727</v>
      </c>
      <c r="AA70" s="82">
        <f t="shared" si="10"/>
        <v>160089.68595003244</v>
      </c>
      <c r="AC70" s="80">
        <f t="shared" ref="AC70" si="337">AC69/(1+NAER_Rate)^(1/12)</f>
        <v>0.79076320134425104</v>
      </c>
      <c r="AD70" s="82">
        <f t="shared" si="11"/>
        <v>4860245.3945562383</v>
      </c>
      <c r="AE70" s="74">
        <f t="shared" si="12"/>
        <v>4641076.2592387432</v>
      </c>
      <c r="AF70" s="75">
        <f t="shared" si="13"/>
        <v>92576.102753452171</v>
      </c>
      <c r="AH70" s="113">
        <v>64</v>
      </c>
      <c r="AI70" s="114">
        <f>(SUM(AE71:$AE$913)+SUM(AF71:$AF$913)-SUM(AD71:$AD$913))*(1+NAER_Rate)^(AH70/12)</f>
        <v>-10968705.355737206</v>
      </c>
      <c r="AJ70" s="115">
        <f t="shared" ref="AJ70:AJ133" si="338">MAX(AI70,0,SUM(Y71:Y82)*2%)</f>
        <v>1399916.0030148106</v>
      </c>
      <c r="AS70" s="74"/>
    </row>
    <row r="71" spans="5:45" x14ac:dyDescent="0.35">
      <c r="E71" s="66">
        <f t="shared" si="29"/>
        <v>47422</v>
      </c>
      <c r="F71">
        <f t="shared" si="107"/>
        <v>6</v>
      </c>
      <c r="G71">
        <f t="shared" si="22"/>
        <v>65</v>
      </c>
      <c r="H71">
        <f t="shared" ref="H71" si="339">ROUNDDOWN(YEARFRAC(E71,DOB,1),0)</f>
        <v>69</v>
      </c>
      <c r="I71" s="31">
        <f>IF(H71&lt;=120,VLOOKUP(H71,'Mortality Data'!$B$6:$D$125,2,FALSE),1)</f>
        <v>1.559E-2</v>
      </c>
      <c r="J71" s="17">
        <f>IF(H71&lt;=120,(1-VLOOKUP(H71,'Mortality Data'!$F$5:$H$125,2,FALSE))^(YEAR(E71)-Mortality_Table_Year),1)</f>
        <v>0.82574087218778347</v>
      </c>
      <c r="K71">
        <f>IF(H71&lt;=120,VLOOKUP(H71,'Mortality Data'!$B$5:$D$125,3,FALSE),1)</f>
        <v>1.1780000000000001E-2</v>
      </c>
      <c r="L71" s="33">
        <f>IF(H71&lt;=120,(1-VLOOKUP(H71,'Mortality Data'!$F$5:$H$125,3,FALSE))^(YEAR(E71)-Mortality_Table_Year),1)</f>
        <v>0.79232266784257377</v>
      </c>
      <c r="M71" s="88">
        <f t="shared" ref="M71" si="340">MIN(I71*J71*Male_Mortality_Blend+K71*L71*(1-Male_Mortality_Blend),1)</f>
        <v>1.1280417570807635E-2</v>
      </c>
      <c r="N71" s="18">
        <f t="shared" ref="N71:N134" si="341">1-(1-M71)^(1/12)</f>
        <v>9.4493027490516468E-4</v>
      </c>
      <c r="O71" s="18">
        <f t="shared" si="25"/>
        <v>0.94776771832119255</v>
      </c>
      <c r="P71" s="89">
        <f t="shared" si="16"/>
        <v>8.9642146640211973E-4</v>
      </c>
      <c r="Q71" s="88">
        <f t="shared" ref="Q71" si="342">MIN((I71*J71*Male_Mortality_Blend+K71*L71*(1-Male_Mortality_Blend))*(1-Mortality_Margin),1)</f>
        <v>1.0716396692267252E-2</v>
      </c>
      <c r="R71" s="18">
        <f t="shared" si="79"/>
        <v>8.9744961971660597E-4</v>
      </c>
      <c r="S71" s="18">
        <f t="shared" si="18"/>
        <v>0.95032544573429167</v>
      </c>
      <c r="T71" s="89">
        <f t="shared" si="19"/>
        <v>8.5363530456072922E-4</v>
      </c>
      <c r="V71" s="73">
        <f t="shared" ref="V71:V134" si="343">Payment_Amount*O71</f>
        <v>5848060.7490334949</v>
      </c>
      <c r="W71" s="74">
        <f t="shared" ref="W71" si="344">V71*Fee_Percent</f>
        <v>292403.03745167475</v>
      </c>
      <c r="X71" s="75">
        <f t="shared" si="34"/>
        <v>6140463.78648517</v>
      </c>
      <c r="Y71" s="74">
        <f t="shared" ref="Y71:Y134" si="345">Payment_Amount*S71</f>
        <v>5863842.8283363925</v>
      </c>
      <c r="Z71" s="75">
        <f t="shared" ref="Z71:Z134" si="346">V71*Admin_Expense_Percent</f>
        <v>116961.2149806699</v>
      </c>
      <c r="AA71" s="82">
        <f t="shared" ref="AA71:AA134" si="347">X71-SUM(Y71:Z71)</f>
        <v>159659.74316810723</v>
      </c>
      <c r="AC71" s="80">
        <f t="shared" ref="AC71" si="348">AC70/(1+NAER_Rate)^(1/12)</f>
        <v>0.78786793684363532</v>
      </c>
      <c r="AD71" s="82">
        <f t="shared" ref="AD71:AD134" si="349">X71*AC71</f>
        <v>4837874.5347211277</v>
      </c>
      <c r="AE71" s="74">
        <f t="shared" ref="AE71:AE134" si="350">Payment_Amount*S71*AC71</f>
        <v>4619933.7511367407</v>
      </c>
      <c r="AF71" s="75">
        <f t="shared" ref="AF71:AF134" si="351">Z71*AC71</f>
        <v>92149.991137545294</v>
      </c>
      <c r="AH71" s="113">
        <v>65</v>
      </c>
      <c r="AI71" s="114">
        <f>(SUM(AE72:$AE$913)+SUM(AF72:$AF$913)-SUM(AD72:$AD$913))*(1+NAER_Rate)^(AH71/12)</f>
        <v>-10849353.514120819</v>
      </c>
      <c r="AJ71" s="115">
        <f t="shared" si="338"/>
        <v>1398564.9264657963</v>
      </c>
      <c r="AS71" s="74"/>
    </row>
    <row r="72" spans="5:45" x14ac:dyDescent="0.35">
      <c r="E72" s="66">
        <f t="shared" si="29"/>
        <v>47452</v>
      </c>
      <c r="F72">
        <f t="shared" si="107"/>
        <v>6</v>
      </c>
      <c r="G72">
        <f t="shared" si="22"/>
        <v>66</v>
      </c>
      <c r="H72">
        <f t="shared" ref="H72" si="352">ROUNDDOWN(YEARFRAC(E72,DOB,1),0)</f>
        <v>69</v>
      </c>
      <c r="I72" s="31">
        <f>IF(H72&lt;=120,VLOOKUP(H72,'Mortality Data'!$B$6:$D$125,2,FALSE),1)</f>
        <v>1.559E-2</v>
      </c>
      <c r="J72" s="17">
        <f>IF(H72&lt;=120,(1-VLOOKUP(H72,'Mortality Data'!$F$5:$H$125,2,FALSE))^(YEAR(E72)-Mortality_Table_Year),1)</f>
        <v>0.82574087218778347</v>
      </c>
      <c r="K72">
        <f>IF(H72&lt;=120,VLOOKUP(H72,'Mortality Data'!$B$5:$D$125,3,FALSE),1)</f>
        <v>1.1780000000000001E-2</v>
      </c>
      <c r="L72" s="33">
        <f>IF(H72&lt;=120,(1-VLOOKUP(H72,'Mortality Data'!$F$5:$H$125,3,FALSE))^(YEAR(E72)-Mortality_Table_Year),1)</f>
        <v>0.79232266784257377</v>
      </c>
      <c r="M72" s="88">
        <f t="shared" ref="M72" si="353">MIN(I72*J72*Male_Mortality_Blend+K72*L72*(1-Male_Mortality_Blend),1)</f>
        <v>1.1280417570807635E-2</v>
      </c>
      <c r="N72" s="18">
        <f t="shared" si="341"/>
        <v>9.4493027490516468E-4</v>
      </c>
      <c r="O72" s="18">
        <f t="shared" si="25"/>
        <v>0.94687214391057306</v>
      </c>
      <c r="P72" s="89">
        <f t="shared" ref="P72:P135" si="354">O71-O72</f>
        <v>8.9557441061949294E-4</v>
      </c>
      <c r="Q72" s="88">
        <f t="shared" ref="Q72" si="355">MIN((I72*J72*Male_Mortality_Blend+K72*L72*(1-Male_Mortality_Blend))*(1-Mortality_Margin),1)</f>
        <v>1.0716396692267252E-2</v>
      </c>
      <c r="R72" s="18">
        <f t="shared" si="79"/>
        <v>8.9744961971660597E-4</v>
      </c>
      <c r="S72" s="18">
        <f t="shared" ref="S72:S135" si="356">S71*(1-Q72)^(1/12)</f>
        <v>0.94947257652441042</v>
      </c>
      <c r="T72" s="89">
        <f t="shared" ref="T72:T135" si="357">S71-S72</f>
        <v>8.5286920988125736E-4</v>
      </c>
      <c r="V72" s="73">
        <f t="shared" si="343"/>
        <v>5842534.7393822484</v>
      </c>
      <c r="W72" s="74">
        <f t="shared" ref="W72" si="358">V72*Fee_Percent</f>
        <v>292126.73696911242</v>
      </c>
      <c r="X72" s="75">
        <f t="shared" si="34"/>
        <v>6134661.4763513608</v>
      </c>
      <c r="Y72" s="74">
        <f t="shared" si="345"/>
        <v>5858580.324820024</v>
      </c>
      <c r="Z72" s="75">
        <f t="shared" si="346"/>
        <v>116850.69478764497</v>
      </c>
      <c r="AA72" s="82">
        <f t="shared" si="347"/>
        <v>159230.45674369205</v>
      </c>
      <c r="AC72" s="80">
        <f t="shared" ref="AC72" si="359">AC71/(1+NAER_Rate)^(1/12)</f>
        <v>0.78498327293307513</v>
      </c>
      <c r="AD72" s="82">
        <f t="shared" si="349"/>
        <v>4815606.6440427415</v>
      </c>
      <c r="AE72" s="74">
        <f t="shared" si="350"/>
        <v>4598887.5581185408</v>
      </c>
      <c r="AF72" s="75">
        <f t="shared" si="351"/>
        <v>91725.840838909367</v>
      </c>
      <c r="AH72" s="113">
        <v>66</v>
      </c>
      <c r="AI72" s="114">
        <f>(SUM(AE73:$AE$913)+SUM(AF73:$AF$913)-SUM(AD73:$AD$913))*(1+NAER_Rate)^(AH72/12)</f>
        <v>-10729992.363659548</v>
      </c>
      <c r="AJ72" s="115">
        <f t="shared" si="338"/>
        <v>1397206.6334495083</v>
      </c>
      <c r="AS72" s="74"/>
    </row>
    <row r="73" spans="5:45" x14ac:dyDescent="0.35">
      <c r="E73" s="66">
        <f t="shared" si="29"/>
        <v>47483</v>
      </c>
      <c r="F73">
        <f t="shared" si="107"/>
        <v>6</v>
      </c>
      <c r="G73">
        <f t="shared" ref="G73:G136" si="360">G72+1</f>
        <v>67</v>
      </c>
      <c r="H73">
        <f t="shared" ref="H73" si="361">ROUNDDOWN(YEARFRAC(E73,DOB,1),0)</f>
        <v>70</v>
      </c>
      <c r="I73" s="31">
        <f>IF(H73&lt;=120,VLOOKUP(H73,'Mortality Data'!$B$6:$D$125,2,FALSE),1)</f>
        <v>1.7239999999999998E-2</v>
      </c>
      <c r="J73" s="17">
        <f>IF(H73&lt;=120,(1-VLOOKUP(H73,'Mortality Data'!$F$5:$H$125,2,FALSE))^(YEAR(E73)-Mortality_Table_Year),1)</f>
        <v>0.81305654903953273</v>
      </c>
      <c r="K73">
        <f>IF(H73&lt;=120,VLOOKUP(H73,'Mortality Data'!$B$5:$D$125,3,FALSE),1)</f>
        <v>1.298E-2</v>
      </c>
      <c r="L73" s="33">
        <f>IF(H73&lt;=120,(1-VLOOKUP(H73,'Mortality Data'!$F$5:$H$125,3,FALSE))^(YEAR(E73)-Mortality_Table_Year),1)</f>
        <v>0.79368929548343858</v>
      </c>
      <c r="M73" s="88">
        <f t="shared" ref="M73" si="362">MIN(I73*J73*Male_Mortality_Blend+K73*L73*(1-Male_Mortality_Blend),1)</f>
        <v>1.2345341372911614E-2</v>
      </c>
      <c r="N73" s="18">
        <f t="shared" si="341"/>
        <v>1.0346458960122096E-3</v>
      </c>
      <c r="O73" s="18">
        <f t="shared" ref="O73:O136" si="363">O72*(1-M73)^(1/12)</f>
        <v>0.94589246653282766</v>
      </c>
      <c r="P73" s="89">
        <f t="shared" si="354"/>
        <v>9.7967737774540264E-4</v>
      </c>
      <c r="Q73" s="88">
        <f t="shared" ref="Q73" si="364">MIN((I73*J73*Male_Mortality_Blend+K73*L73*(1-Male_Mortality_Blend))*(1-Mortality_Margin),1)</f>
        <v>1.1728074304266032E-2</v>
      </c>
      <c r="R73" s="18">
        <f t="shared" si="79"/>
        <v>9.8263278870946991E-4</v>
      </c>
      <c r="S73" s="18">
        <f t="shared" si="356"/>
        <v>0.94853959363873708</v>
      </c>
      <c r="T73" s="89">
        <f t="shared" si="357"/>
        <v>9.3298288567333909E-4</v>
      </c>
      <c r="V73" s="73">
        <f t="shared" si="343"/>
        <v>5836489.7847918374</v>
      </c>
      <c r="W73" s="74">
        <f t="shared" ref="W73" si="365">V73*Fee_Percent</f>
        <v>291824.48923959187</v>
      </c>
      <c r="X73" s="75">
        <f t="shared" si="34"/>
        <v>6128314.2740314296</v>
      </c>
      <c r="Y73" s="74">
        <f t="shared" si="345"/>
        <v>5852823.4916975684</v>
      </c>
      <c r="Z73" s="75">
        <f t="shared" si="346"/>
        <v>116729.79569583676</v>
      </c>
      <c r="AA73" s="82">
        <f t="shared" si="347"/>
        <v>158760.98663802445</v>
      </c>
      <c r="AC73" s="80">
        <f t="shared" ref="AC73" si="366">AC72/(1+NAER_Rate)^(1/12)</f>
        <v>0.78210917080005127</v>
      </c>
      <c r="AD73" s="82">
        <f t="shared" si="349"/>
        <v>4793010.7952648392</v>
      </c>
      <c r="AE73" s="74">
        <f t="shared" si="350"/>
        <v>4577546.9279306456</v>
      </c>
      <c r="AF73" s="75">
        <f t="shared" si="351"/>
        <v>91295.443719330273</v>
      </c>
      <c r="AH73" s="113">
        <v>67</v>
      </c>
      <c r="AI73" s="114">
        <f>(SUM(AE74:$AE$913)+SUM(AF74:$AF$913)-SUM(AD74:$AD$913))*(1+NAER_Rate)^(AH73/12)</f>
        <v>-10610662.053826118</v>
      </c>
      <c r="AJ73" s="115">
        <f t="shared" si="338"/>
        <v>1395839.4195970327</v>
      </c>
      <c r="AS73" s="74"/>
    </row>
    <row r="74" spans="5:45" x14ac:dyDescent="0.35">
      <c r="E74" s="66">
        <f t="shared" ref="E74:E137" si="367">EOMONTH(E73,1)</f>
        <v>47514</v>
      </c>
      <c r="F74">
        <f t="shared" si="107"/>
        <v>6</v>
      </c>
      <c r="G74">
        <f t="shared" si="360"/>
        <v>68</v>
      </c>
      <c r="H74">
        <f t="shared" ref="H74" si="368">ROUNDDOWN(YEARFRAC(E74,DOB,1),0)</f>
        <v>70</v>
      </c>
      <c r="I74" s="31">
        <f>IF(H74&lt;=120,VLOOKUP(H74,'Mortality Data'!$B$6:$D$125,2,FALSE),1)</f>
        <v>1.7239999999999998E-2</v>
      </c>
      <c r="J74" s="17">
        <f>IF(H74&lt;=120,(1-VLOOKUP(H74,'Mortality Data'!$F$5:$H$125,2,FALSE))^(YEAR(E74)-Mortality_Table_Year),1)</f>
        <v>0.80321856479615439</v>
      </c>
      <c r="K74">
        <f>IF(H74&lt;=120,VLOOKUP(H74,'Mortality Data'!$B$5:$D$125,3,FALSE),1)</f>
        <v>1.298E-2</v>
      </c>
      <c r="L74" s="33">
        <f>IF(H74&lt;=120,(1-VLOOKUP(H74,'Mortality Data'!$F$5:$H$125,3,FALSE))^(YEAR(E74)-Mortality_Table_Year),1)</f>
        <v>0.78297448999441221</v>
      </c>
      <c r="M74" s="88">
        <f t="shared" ref="M74" si="369">MIN(I74*J74*Male_Mortality_Blend+K74*L74*(1-Male_Mortality_Blend),1)</f>
        <v>1.2189472427454497E-2</v>
      </c>
      <c r="N74" s="18">
        <f t="shared" si="341"/>
        <v>1.0215090155180073E-3</v>
      </c>
      <c r="O74" s="18">
        <f t="shared" si="363"/>
        <v>0.94492622885055377</v>
      </c>
      <c r="P74" s="89">
        <f t="shared" si="354"/>
        <v>9.6623768227388496E-4</v>
      </c>
      <c r="Q74" s="88">
        <f t="shared" ref="Q74" si="370">MIN((I74*J74*Male_Mortality_Blend+K74*L74*(1-Male_Mortality_Blend))*(1-Mortality_Margin),1)</f>
        <v>1.1579998806081772E-2</v>
      </c>
      <c r="R74" s="18">
        <f t="shared" si="79"/>
        <v>9.7015985214354838E-4</v>
      </c>
      <c r="S74" s="18">
        <f t="shared" si="356"/>
        <v>0.94761935860682023</v>
      </c>
      <c r="T74" s="89">
        <f t="shared" si="357"/>
        <v>9.2023503191684952E-4</v>
      </c>
      <c r="V74" s="73">
        <f t="shared" si="343"/>
        <v>5830527.7578576934</v>
      </c>
      <c r="W74" s="74">
        <f t="shared" ref="W74" si="371">V74*Fee_Percent</f>
        <v>291526.38789288467</v>
      </c>
      <c r="X74" s="75">
        <f t="shared" ref="X74:X137" si="372">V74+W74</f>
        <v>6122054.1457505785</v>
      </c>
      <c r="Y74" s="74">
        <f t="shared" si="345"/>
        <v>5847145.3173242407</v>
      </c>
      <c r="Z74" s="75">
        <f t="shared" si="346"/>
        <v>116610.55515715387</v>
      </c>
      <c r="AA74" s="82">
        <f t="shared" si="347"/>
        <v>158298.27326918393</v>
      </c>
      <c r="AC74" s="80">
        <f t="shared" ref="AC74" si="373">AC73/(1+NAER_Rate)^(1/12)</f>
        <v>0.77924559177415065</v>
      </c>
      <c r="AD74" s="82">
        <f t="shared" si="349"/>
        <v>4770583.705678802</v>
      </c>
      <c r="AE74" s="74">
        <f t="shared" si="350"/>
        <v>4556362.2129877815</v>
      </c>
      <c r="AF74" s="75">
        <f t="shared" si="351"/>
        <v>90868.261060548597</v>
      </c>
      <c r="AH74" s="113">
        <v>68</v>
      </c>
      <c r="AI74" s="114">
        <f>(SUM(AE75:$AE$913)+SUM(AF75:$AF$913)-SUM(AD75:$AD$913))*(1+NAER_Rate)^(AH74/12)</f>
        <v>-10491355.941217229</v>
      </c>
      <c r="AJ74" s="115">
        <f t="shared" si="338"/>
        <v>1394463.443519654</v>
      </c>
      <c r="AS74" s="74"/>
    </row>
    <row r="75" spans="5:45" x14ac:dyDescent="0.35">
      <c r="E75" s="66">
        <f t="shared" si="367"/>
        <v>47542</v>
      </c>
      <c r="F75">
        <f t="shared" si="107"/>
        <v>6</v>
      </c>
      <c r="G75">
        <f t="shared" si="360"/>
        <v>69</v>
      </c>
      <c r="H75">
        <f t="shared" ref="H75" si="374">ROUNDDOWN(YEARFRAC(E75,DOB,1),0)</f>
        <v>70</v>
      </c>
      <c r="I75" s="31">
        <f>IF(H75&lt;=120,VLOOKUP(H75,'Mortality Data'!$B$6:$D$125,2,FALSE),1)</f>
        <v>1.7239999999999998E-2</v>
      </c>
      <c r="J75" s="17">
        <f>IF(H75&lt;=120,(1-VLOOKUP(H75,'Mortality Data'!$F$5:$H$125,2,FALSE))^(YEAR(E75)-Mortality_Table_Year),1)</f>
        <v>0.80321856479615439</v>
      </c>
      <c r="K75">
        <f>IF(H75&lt;=120,VLOOKUP(H75,'Mortality Data'!$B$5:$D$125,3,FALSE),1)</f>
        <v>1.298E-2</v>
      </c>
      <c r="L75" s="33">
        <f>IF(H75&lt;=120,(1-VLOOKUP(H75,'Mortality Data'!$F$5:$H$125,3,FALSE))^(YEAR(E75)-Mortality_Table_Year),1)</f>
        <v>0.78297448999441221</v>
      </c>
      <c r="M75" s="88">
        <f t="shared" ref="M75" si="375">MIN(I75*J75*Male_Mortality_Blend+K75*L75*(1-Male_Mortality_Blend),1)</f>
        <v>1.2189472427454497E-2</v>
      </c>
      <c r="N75" s="18">
        <f t="shared" si="341"/>
        <v>1.0215090155180073E-3</v>
      </c>
      <c r="O75" s="18">
        <f t="shared" si="363"/>
        <v>0.94396097818878355</v>
      </c>
      <c r="P75" s="89">
        <f t="shared" si="354"/>
        <v>9.6525066177022278E-4</v>
      </c>
      <c r="Q75" s="88">
        <f t="shared" ref="Q75" si="376">MIN((I75*J75*Male_Mortality_Blend+K75*L75*(1-Male_Mortality_Blend))*(1-Mortality_Margin),1)</f>
        <v>1.1579998806081772E-2</v>
      </c>
      <c r="R75" s="18">
        <f t="shared" si="79"/>
        <v>9.7015985214354838E-4</v>
      </c>
      <c r="S75" s="18">
        <f t="shared" si="356"/>
        <v>0.94670001634998591</v>
      </c>
      <c r="T75" s="89">
        <f t="shared" si="357"/>
        <v>9.1934225683432125E-4</v>
      </c>
      <c r="V75" s="73">
        <f t="shared" si="343"/>
        <v>5824571.8211878138</v>
      </c>
      <c r="W75" s="74">
        <f t="shared" ref="W75" si="377">V75*Fee_Percent</f>
        <v>291228.59105939069</v>
      </c>
      <c r="X75" s="75">
        <f t="shared" si="372"/>
        <v>6115800.4122472042</v>
      </c>
      <c r="Y75" s="74">
        <f t="shared" si="345"/>
        <v>5841472.6516877236</v>
      </c>
      <c r="Z75" s="75">
        <f t="shared" si="346"/>
        <v>116491.43642375628</v>
      </c>
      <c r="AA75" s="82">
        <f t="shared" si="347"/>
        <v>157836.32413572446</v>
      </c>
      <c r="AC75" s="80">
        <f t="shared" ref="AC75" si="378">AC74/(1+NAER_Rate)^(1/12)</f>
        <v>0.77639249732654636</v>
      </c>
      <c r="AD75" s="82">
        <f t="shared" si="349"/>
        <v>4748261.5552153289</v>
      </c>
      <c r="AE75" s="74">
        <f t="shared" si="350"/>
        <v>4535275.540108555</v>
      </c>
      <c r="AF75" s="75">
        <f t="shared" si="351"/>
        <v>90443.077242196741</v>
      </c>
      <c r="AH75" s="113">
        <v>69</v>
      </c>
      <c r="AI75" s="114">
        <f>(SUM(AE76:$AE$913)+SUM(AF76:$AF$913)-SUM(AD76:$AD$913))*(1+NAER_Rate)^(AH75/12)</f>
        <v>-10372073.350517204</v>
      </c>
      <c r="AJ75" s="115">
        <f t="shared" si="338"/>
        <v>1393078.7243855023</v>
      </c>
      <c r="AS75" s="74"/>
    </row>
    <row r="76" spans="5:45" x14ac:dyDescent="0.35">
      <c r="E76" s="66">
        <f t="shared" si="367"/>
        <v>47573</v>
      </c>
      <c r="F76">
        <f t="shared" si="107"/>
        <v>6</v>
      </c>
      <c r="G76">
        <f t="shared" si="360"/>
        <v>70</v>
      </c>
      <c r="H76">
        <f t="shared" ref="H76" si="379">ROUNDDOWN(YEARFRAC(E76,DOB,1),0)</f>
        <v>70</v>
      </c>
      <c r="I76" s="31">
        <f>IF(H76&lt;=120,VLOOKUP(H76,'Mortality Data'!$B$6:$D$125,2,FALSE),1)</f>
        <v>1.7239999999999998E-2</v>
      </c>
      <c r="J76" s="17">
        <f>IF(H76&lt;=120,(1-VLOOKUP(H76,'Mortality Data'!$F$5:$H$125,2,FALSE))^(YEAR(E76)-Mortality_Table_Year),1)</f>
        <v>0.80321856479615439</v>
      </c>
      <c r="K76">
        <f>IF(H76&lt;=120,VLOOKUP(H76,'Mortality Data'!$B$5:$D$125,3,FALSE),1)</f>
        <v>1.298E-2</v>
      </c>
      <c r="L76" s="33">
        <f>IF(H76&lt;=120,(1-VLOOKUP(H76,'Mortality Data'!$F$5:$H$125,3,FALSE))^(YEAR(E76)-Mortality_Table_Year),1)</f>
        <v>0.78297448999441221</v>
      </c>
      <c r="M76" s="88">
        <f t="shared" ref="M76" si="380">MIN(I76*J76*Male_Mortality_Blend+K76*L76*(1-Male_Mortality_Blend),1)</f>
        <v>1.2189472427454497E-2</v>
      </c>
      <c r="N76" s="18">
        <f t="shared" si="341"/>
        <v>1.0215090155180073E-3</v>
      </c>
      <c r="O76" s="18">
        <f t="shared" si="363"/>
        <v>0.94299671353926651</v>
      </c>
      <c r="P76" s="89">
        <f t="shared" si="354"/>
        <v>9.6426464951704371E-4</v>
      </c>
      <c r="Q76" s="88">
        <f t="shared" ref="Q76" si="381">MIN((I76*J76*Male_Mortality_Blend+K76*L76*(1-Male_Mortality_Blend))*(1-Mortality_Margin),1)</f>
        <v>1.1579998806081772E-2</v>
      </c>
      <c r="R76" s="18">
        <f t="shared" si="79"/>
        <v>9.7015985214354838E-4</v>
      </c>
      <c r="S76" s="18">
        <f t="shared" si="356"/>
        <v>0.94578156600209951</v>
      </c>
      <c r="T76" s="89">
        <f t="shared" si="357"/>
        <v>9.1845034788640145E-4</v>
      </c>
      <c r="V76" s="73">
        <f t="shared" si="343"/>
        <v>5818621.9685609387</v>
      </c>
      <c r="W76" s="74">
        <f t="shared" ref="W76" si="382">V76*Fee_Percent</f>
        <v>290931.09842804697</v>
      </c>
      <c r="X76" s="75">
        <f t="shared" si="372"/>
        <v>6109553.066988986</v>
      </c>
      <c r="Y76" s="74">
        <f t="shared" si="345"/>
        <v>5835805.4894436616</v>
      </c>
      <c r="Z76" s="75">
        <f t="shared" si="346"/>
        <v>116372.43937121877</v>
      </c>
      <c r="AA76" s="82">
        <f t="shared" si="347"/>
        <v>157375.13817410544</v>
      </c>
      <c r="AC76" s="80">
        <f t="shared" ref="AC76" si="383">AC75/(1+NAER_Rate)^(1/12)</f>
        <v>0.77354984906947932</v>
      </c>
      <c r="AD76" s="82">
        <f t="shared" si="349"/>
        <v>4726043.8528513042</v>
      </c>
      <c r="AE76" s="74">
        <f t="shared" si="350"/>
        <v>4514286.4555579834</v>
      </c>
      <c r="AF76" s="75">
        <f t="shared" si="351"/>
        <v>90019.882911453416</v>
      </c>
      <c r="AH76" s="113">
        <v>70</v>
      </c>
      <c r="AI76" s="114">
        <f>(SUM(AE77:$AE$913)+SUM(AF77:$AF$913)-SUM(AD77:$AD$913))*(1+NAER_Rate)^(AH76/12)</f>
        <v>-10252813.604993731</v>
      </c>
      <c r="AJ76" s="115">
        <f t="shared" si="338"/>
        <v>1391685.2813328316</v>
      </c>
      <c r="AS76" s="74"/>
    </row>
    <row r="77" spans="5:45" x14ac:dyDescent="0.35">
      <c r="E77" s="66">
        <f t="shared" si="367"/>
        <v>47603</v>
      </c>
      <c r="F77">
        <f t="shared" si="107"/>
        <v>6</v>
      </c>
      <c r="G77">
        <f t="shared" si="360"/>
        <v>71</v>
      </c>
      <c r="H77">
        <f t="shared" ref="H77" si="384">ROUNDDOWN(YEARFRAC(E77,DOB,1),0)</f>
        <v>70</v>
      </c>
      <c r="I77" s="31">
        <f>IF(H77&lt;=120,VLOOKUP(H77,'Mortality Data'!$B$6:$D$125,2,FALSE),1)</f>
        <v>1.7239999999999998E-2</v>
      </c>
      <c r="J77" s="17">
        <f>IF(H77&lt;=120,(1-VLOOKUP(H77,'Mortality Data'!$F$5:$H$125,2,FALSE))^(YEAR(E77)-Mortality_Table_Year),1)</f>
        <v>0.80321856479615439</v>
      </c>
      <c r="K77">
        <f>IF(H77&lt;=120,VLOOKUP(H77,'Mortality Data'!$B$5:$D$125,3,FALSE),1)</f>
        <v>1.298E-2</v>
      </c>
      <c r="L77" s="33">
        <f>IF(H77&lt;=120,(1-VLOOKUP(H77,'Mortality Data'!$F$5:$H$125,3,FALSE))^(YEAR(E77)-Mortality_Table_Year),1)</f>
        <v>0.78297448999441221</v>
      </c>
      <c r="M77" s="88">
        <f t="shared" ref="M77" si="385">MIN(I77*J77*Male_Mortality_Blend+K77*L77*(1-Male_Mortality_Blend),1)</f>
        <v>1.2189472427454497E-2</v>
      </c>
      <c r="N77" s="18">
        <f t="shared" si="341"/>
        <v>1.0215090155180073E-3</v>
      </c>
      <c r="O77" s="18">
        <f t="shared" si="363"/>
        <v>0.94203343389478233</v>
      </c>
      <c r="P77" s="89">
        <f t="shared" si="354"/>
        <v>9.632796444841718E-4</v>
      </c>
      <c r="Q77" s="88">
        <f t="shared" ref="Q77" si="386">MIN((I77*J77*Male_Mortality_Blend+K77*L77*(1-Male_Mortality_Blend))*(1-Mortality_Margin),1)</f>
        <v>1.1579998806081772E-2</v>
      </c>
      <c r="R77" s="18">
        <f t="shared" si="79"/>
        <v>9.7015985214354838E-4</v>
      </c>
      <c r="S77" s="18">
        <f t="shared" si="356"/>
        <v>0.94486400669786685</v>
      </c>
      <c r="T77" s="89">
        <f t="shared" si="357"/>
        <v>9.1755930423265131E-4</v>
      </c>
      <c r="V77" s="73">
        <f t="shared" si="343"/>
        <v>5812678.1937621627</v>
      </c>
      <c r="W77" s="74">
        <f t="shared" ref="W77" si="387">V77*Fee_Percent</f>
        <v>290633.90968810814</v>
      </c>
      <c r="X77" s="75">
        <f t="shared" si="372"/>
        <v>6103312.1034502704</v>
      </c>
      <c r="Y77" s="74">
        <f t="shared" si="345"/>
        <v>5830143.825252885</v>
      </c>
      <c r="Z77" s="75">
        <f t="shared" si="346"/>
        <v>116253.56387524326</v>
      </c>
      <c r="AA77" s="82">
        <f t="shared" si="347"/>
        <v>156914.7143221423</v>
      </c>
      <c r="AC77" s="80">
        <f t="shared" ref="AC77" si="388">AC76/(1+NAER_Rate)^(1/12)</f>
        <v>0.77071760875574147</v>
      </c>
      <c r="AD77" s="82">
        <f t="shared" si="349"/>
        <v>4703930.1098611671</v>
      </c>
      <c r="AE77" s="74">
        <f t="shared" si="350"/>
        <v>4493394.5077009546</v>
      </c>
      <c r="AF77" s="75">
        <f t="shared" si="351"/>
        <v>89598.668759260327</v>
      </c>
      <c r="AH77" s="113">
        <v>71</v>
      </c>
      <c r="AI77" s="114">
        <f>(SUM(AE78:$AE$913)+SUM(AF78:$AF$913)-SUM(AD78:$AD$913))*(1+NAER_Rate)^(AH77/12)</f>
        <v>-10133576.026487945</v>
      </c>
      <c r="AJ77" s="115">
        <f t="shared" si="338"/>
        <v>1390283.1334700612</v>
      </c>
      <c r="AS77" s="74"/>
    </row>
    <row r="78" spans="5:45" x14ac:dyDescent="0.35">
      <c r="E78" s="66">
        <f t="shared" si="367"/>
        <v>47634</v>
      </c>
      <c r="F78">
        <f t="shared" si="107"/>
        <v>6</v>
      </c>
      <c r="G78">
        <f t="shared" si="360"/>
        <v>72</v>
      </c>
      <c r="H78">
        <f t="shared" ref="H78" si="389">ROUNDDOWN(YEARFRAC(E78,DOB,1),0)</f>
        <v>70</v>
      </c>
      <c r="I78" s="31">
        <f>IF(H78&lt;=120,VLOOKUP(H78,'Mortality Data'!$B$6:$D$125,2,FALSE),1)</f>
        <v>1.7239999999999998E-2</v>
      </c>
      <c r="J78" s="17">
        <f>IF(H78&lt;=120,(1-VLOOKUP(H78,'Mortality Data'!$F$5:$H$125,2,FALSE))^(YEAR(E78)-Mortality_Table_Year),1)</f>
        <v>0.80321856479615439</v>
      </c>
      <c r="K78">
        <f>IF(H78&lt;=120,VLOOKUP(H78,'Mortality Data'!$B$5:$D$125,3,FALSE),1)</f>
        <v>1.298E-2</v>
      </c>
      <c r="L78" s="33">
        <f>IF(H78&lt;=120,(1-VLOOKUP(H78,'Mortality Data'!$F$5:$H$125,3,FALSE))^(YEAR(E78)-Mortality_Table_Year),1)</f>
        <v>0.78297448999441221</v>
      </c>
      <c r="M78" s="88">
        <f t="shared" ref="M78" si="390">MIN(I78*J78*Male_Mortality_Blend+K78*L78*(1-Male_Mortality_Blend),1)</f>
        <v>1.2189472427454497E-2</v>
      </c>
      <c r="N78" s="18">
        <f t="shared" si="341"/>
        <v>1.0215090155180073E-3</v>
      </c>
      <c r="O78" s="18">
        <f t="shared" si="363"/>
        <v>0.94107113824913946</v>
      </c>
      <c r="P78" s="89">
        <f t="shared" si="354"/>
        <v>9.622956456428744E-4</v>
      </c>
      <c r="Q78" s="88">
        <f t="shared" ref="Q78" si="391">MIN((I78*J78*Male_Mortality_Blend+K78*L78*(1-Male_Mortality_Blend))*(1-Mortality_Margin),1)</f>
        <v>1.1579998806081772E-2</v>
      </c>
      <c r="R78" s="18">
        <f t="shared" si="79"/>
        <v>9.7015985214354838E-4</v>
      </c>
      <c r="S78" s="18">
        <f t="shared" si="356"/>
        <v>0.94394733757283311</v>
      </c>
      <c r="T78" s="89">
        <f t="shared" si="357"/>
        <v>9.166691250337422E-4</v>
      </c>
      <c r="V78" s="73">
        <f t="shared" si="343"/>
        <v>5806740.4905829299</v>
      </c>
      <c r="W78" s="74">
        <f t="shared" ref="W78" si="392">V78*Fee_Percent</f>
        <v>290337.0245291465</v>
      </c>
      <c r="X78" s="75">
        <f t="shared" si="372"/>
        <v>6097077.515112076</v>
      </c>
      <c r="Y78" s="74">
        <f t="shared" si="345"/>
        <v>5824487.6537814019</v>
      </c>
      <c r="Z78" s="75">
        <f t="shared" si="346"/>
        <v>116134.8098116586</v>
      </c>
      <c r="AA78" s="82">
        <f t="shared" si="347"/>
        <v>156455.0515190158</v>
      </c>
      <c r="AC78" s="80">
        <f t="shared" ref="AC78" si="393">AC77/(1+NAER_Rate)^(1/12)</f>
        <v>0.76789573827816149</v>
      </c>
      <c r="AD78" s="82">
        <f t="shared" si="349"/>
        <v>4681919.8398061655</v>
      </c>
      <c r="AE78" s="74">
        <f t="shared" si="350"/>
        <v>4472599.2469925061</v>
      </c>
      <c r="AF78" s="75">
        <f t="shared" si="351"/>
        <v>89179.425520117453</v>
      </c>
      <c r="AH78" s="113">
        <v>72</v>
      </c>
      <c r="AI78" s="114">
        <f>(SUM(AE79:$AE$913)+SUM(AF79:$AF$913)-SUM(AD79:$AD$913))*(1+NAER_Rate)^(AH78/12)</f>
        <v>-10014359.935410786</v>
      </c>
      <c r="AJ78" s="115">
        <f t="shared" si="338"/>
        <v>1388872.2998758173</v>
      </c>
      <c r="AS78" s="74"/>
    </row>
    <row r="79" spans="5:45" x14ac:dyDescent="0.35">
      <c r="E79" s="66">
        <f t="shared" si="367"/>
        <v>47664</v>
      </c>
      <c r="F79">
        <f t="shared" si="107"/>
        <v>7</v>
      </c>
      <c r="G79">
        <f t="shared" si="360"/>
        <v>73</v>
      </c>
      <c r="H79">
        <f t="shared" ref="H79" si="394">ROUNDDOWN(YEARFRAC(E79,DOB,1),0)</f>
        <v>70</v>
      </c>
      <c r="I79" s="31">
        <f>IF(H79&lt;=120,VLOOKUP(H79,'Mortality Data'!$B$6:$D$125,2,FALSE),1)</f>
        <v>1.7239999999999998E-2</v>
      </c>
      <c r="J79" s="17">
        <f>IF(H79&lt;=120,(1-VLOOKUP(H79,'Mortality Data'!$F$5:$H$125,2,FALSE))^(YEAR(E79)-Mortality_Table_Year),1)</f>
        <v>0.80321856479615439</v>
      </c>
      <c r="K79">
        <f>IF(H79&lt;=120,VLOOKUP(H79,'Mortality Data'!$B$5:$D$125,3,FALSE),1)</f>
        <v>1.298E-2</v>
      </c>
      <c r="L79" s="33">
        <f>IF(H79&lt;=120,(1-VLOOKUP(H79,'Mortality Data'!$F$5:$H$125,3,FALSE))^(YEAR(E79)-Mortality_Table_Year),1)</f>
        <v>0.78297448999441221</v>
      </c>
      <c r="M79" s="88">
        <f t="shared" ref="M79" si="395">MIN(I79*J79*Male_Mortality_Blend+K79*L79*(1-Male_Mortality_Blend),1)</f>
        <v>1.2189472427454497E-2</v>
      </c>
      <c r="N79" s="18">
        <f t="shared" si="341"/>
        <v>1.0215090155180073E-3</v>
      </c>
      <c r="O79" s="18">
        <f t="shared" si="363"/>
        <v>0.94010982559717415</v>
      </c>
      <c r="P79" s="89">
        <f t="shared" si="354"/>
        <v>9.6131265196530702E-4</v>
      </c>
      <c r="Q79" s="88">
        <f t="shared" ref="Q79" si="396">MIN((I79*J79*Male_Mortality_Blend+K79*L79*(1-Male_Mortality_Blend))*(1-Mortality_Margin),1)</f>
        <v>1.1579998806081772E-2</v>
      </c>
      <c r="R79" s="18">
        <f t="shared" si="79"/>
        <v>9.7015985214354838E-4</v>
      </c>
      <c r="S79" s="18">
        <f t="shared" si="356"/>
        <v>0.94303155776338221</v>
      </c>
      <c r="T79" s="89">
        <f t="shared" si="357"/>
        <v>9.1577980945090065E-4</v>
      </c>
      <c r="V79" s="73">
        <f t="shared" si="343"/>
        <v>5800808.852821026</v>
      </c>
      <c r="W79" s="74">
        <f t="shared" ref="W79" si="397">V79*Fee_Percent</f>
        <v>290040.44264105131</v>
      </c>
      <c r="X79" s="75">
        <f t="shared" si="372"/>
        <v>6090849.2954620775</v>
      </c>
      <c r="Y79" s="74">
        <f t="shared" si="345"/>
        <v>5818836.9697003979</v>
      </c>
      <c r="Z79" s="75">
        <f t="shared" si="346"/>
        <v>116016.17705642052</v>
      </c>
      <c r="AA79" s="82">
        <f t="shared" si="347"/>
        <v>155996.14870525897</v>
      </c>
      <c r="AC79" s="80">
        <f t="shared" ref="AC79" si="398">AC78/(1+NAER_Rate)^(1/12)</f>
        <v>0.7650841996690918</v>
      </c>
      <c r="AD79" s="82">
        <f t="shared" si="349"/>
        <v>4660012.5585236549</v>
      </c>
      <c r="AE79" s="74">
        <f t="shared" si="350"/>
        <v>4451900.2259681523</v>
      </c>
      <c r="AF79" s="75">
        <f t="shared" si="351"/>
        <v>88762.143971879152</v>
      </c>
      <c r="AH79" s="113">
        <v>73</v>
      </c>
      <c r="AI79" s="114">
        <f>(SUM(AE80:$AE$913)+SUM(AF80:$AF$913)-SUM(AD80:$AD$913))*(1+NAER_Rate)^(AH79/12)</f>
        <v>-9895164.6507357061</v>
      </c>
      <c r="AJ79" s="115">
        <f t="shared" si="338"/>
        <v>1387452.7995989725</v>
      </c>
      <c r="AS79" s="74"/>
    </row>
    <row r="80" spans="5:45" x14ac:dyDescent="0.35">
      <c r="E80" s="66">
        <f t="shared" si="367"/>
        <v>47695</v>
      </c>
      <c r="F80">
        <f t="shared" si="107"/>
        <v>7</v>
      </c>
      <c r="G80">
        <f t="shared" si="360"/>
        <v>74</v>
      </c>
      <c r="H80">
        <f t="shared" ref="H80" si="399">ROUNDDOWN(YEARFRAC(E80,DOB,1),0)</f>
        <v>70</v>
      </c>
      <c r="I80" s="31">
        <f>IF(H80&lt;=120,VLOOKUP(H80,'Mortality Data'!$B$6:$D$125,2,FALSE),1)</f>
        <v>1.7239999999999998E-2</v>
      </c>
      <c r="J80" s="17">
        <f>IF(H80&lt;=120,(1-VLOOKUP(H80,'Mortality Data'!$F$5:$H$125,2,FALSE))^(YEAR(E80)-Mortality_Table_Year),1)</f>
        <v>0.80321856479615439</v>
      </c>
      <c r="K80">
        <f>IF(H80&lt;=120,VLOOKUP(H80,'Mortality Data'!$B$5:$D$125,3,FALSE),1)</f>
        <v>1.298E-2</v>
      </c>
      <c r="L80" s="33">
        <f>IF(H80&lt;=120,(1-VLOOKUP(H80,'Mortality Data'!$F$5:$H$125,3,FALSE))^(YEAR(E80)-Mortality_Table_Year),1)</f>
        <v>0.78297448999441221</v>
      </c>
      <c r="M80" s="88">
        <f t="shared" ref="M80" si="400">MIN(I80*J80*Male_Mortality_Blend+K80*L80*(1-Male_Mortality_Blend),1)</f>
        <v>1.2189472427454497E-2</v>
      </c>
      <c r="N80" s="18">
        <f t="shared" si="341"/>
        <v>1.0215090155180073E-3</v>
      </c>
      <c r="O80" s="18">
        <f t="shared" si="363"/>
        <v>0.93914949493474953</v>
      </c>
      <c r="P80" s="89">
        <f t="shared" si="354"/>
        <v>9.6033066242462439E-4</v>
      </c>
      <c r="Q80" s="88">
        <f t="shared" ref="Q80" si="401">MIN((I80*J80*Male_Mortality_Blend+K80*L80*(1-Male_Mortality_Blend))*(1-Mortality_Margin),1)</f>
        <v>1.1579998806081772E-2</v>
      </c>
      <c r="R80" s="18">
        <f t="shared" si="79"/>
        <v>9.7015985214354838E-4</v>
      </c>
      <c r="S80" s="18">
        <f t="shared" si="356"/>
        <v>0.94211666640673575</v>
      </c>
      <c r="T80" s="89">
        <f t="shared" si="357"/>
        <v>9.1489135664646337E-4</v>
      </c>
      <c r="V80" s="73">
        <f t="shared" si="343"/>
        <v>5794883.2742805723</v>
      </c>
      <c r="W80" s="74">
        <f t="shared" ref="W80" si="402">V80*Fee_Percent</f>
        <v>289744.1637140286</v>
      </c>
      <c r="X80" s="75">
        <f t="shared" si="372"/>
        <v>6084627.4379946012</v>
      </c>
      <c r="Y80" s="74">
        <f t="shared" si="345"/>
        <v>5813191.7676862255</v>
      </c>
      <c r="Z80" s="75">
        <f t="shared" si="346"/>
        <v>115897.66548561145</v>
      </c>
      <c r="AA80" s="82">
        <f t="shared" si="347"/>
        <v>155538.00482276455</v>
      </c>
      <c r="AC80" s="80">
        <f t="shared" ref="AC80" si="403">AC79/(1+NAER_Rate)^(1/12)</f>
        <v>0.76228295509989796</v>
      </c>
      <c r="AD80" s="82">
        <f t="shared" si="349"/>
        <v>4638207.784116446</v>
      </c>
      <c r="AE80" s="74">
        <f t="shared" si="350"/>
        <v>4431296.9992342554</v>
      </c>
      <c r="AF80" s="75">
        <f t="shared" si="351"/>
        <v>88346.814935551345</v>
      </c>
      <c r="AH80" s="113">
        <v>74</v>
      </c>
      <c r="AI80" s="114">
        <f>(SUM(AE81:$AE$913)+SUM(AF81:$AF$913)-SUM(AD81:$AD$913))*(1+NAER_Rate)^(AH80/12)</f>
        <v>-9775989.4899906702</v>
      </c>
      <c r="AJ80" s="115">
        <f t="shared" si="338"/>
        <v>1386024.6516586882</v>
      </c>
      <c r="AS80" s="74"/>
    </row>
    <row r="81" spans="5:45" x14ac:dyDescent="0.35">
      <c r="E81" s="66">
        <f t="shared" si="367"/>
        <v>47726</v>
      </c>
      <c r="F81">
        <f t="shared" si="107"/>
        <v>7</v>
      </c>
      <c r="G81">
        <f t="shared" si="360"/>
        <v>75</v>
      </c>
      <c r="H81">
        <f t="shared" ref="H81" si="404">ROUNDDOWN(YEARFRAC(E81,DOB,1),0)</f>
        <v>70</v>
      </c>
      <c r="I81" s="31">
        <f>IF(H81&lt;=120,VLOOKUP(H81,'Mortality Data'!$B$6:$D$125,2,FALSE),1)</f>
        <v>1.7239999999999998E-2</v>
      </c>
      <c r="J81" s="17">
        <f>IF(H81&lt;=120,(1-VLOOKUP(H81,'Mortality Data'!$F$5:$H$125,2,FALSE))^(YEAR(E81)-Mortality_Table_Year),1)</f>
        <v>0.80321856479615439</v>
      </c>
      <c r="K81">
        <f>IF(H81&lt;=120,VLOOKUP(H81,'Mortality Data'!$B$5:$D$125,3,FALSE),1)</f>
        <v>1.298E-2</v>
      </c>
      <c r="L81" s="33">
        <f>IF(H81&lt;=120,(1-VLOOKUP(H81,'Mortality Data'!$F$5:$H$125,3,FALSE))^(YEAR(E81)-Mortality_Table_Year),1)</f>
        <v>0.78297448999441221</v>
      </c>
      <c r="M81" s="88">
        <f t="shared" ref="M81" si="405">MIN(I81*J81*Male_Mortality_Blend+K81*L81*(1-Male_Mortality_Blend),1)</f>
        <v>1.2189472427454497E-2</v>
      </c>
      <c r="N81" s="18">
        <f t="shared" si="341"/>
        <v>1.0215090155180073E-3</v>
      </c>
      <c r="O81" s="18">
        <f t="shared" si="363"/>
        <v>0.93819014525875455</v>
      </c>
      <c r="P81" s="89">
        <f t="shared" si="354"/>
        <v>9.5934967599498044E-4</v>
      </c>
      <c r="Q81" s="88">
        <f t="shared" ref="Q81" si="406">MIN((I81*J81*Male_Mortality_Blend+K81*L81*(1-Male_Mortality_Blend))*(1-Mortality_Margin),1)</f>
        <v>1.1579998806081772E-2</v>
      </c>
      <c r="R81" s="18">
        <f t="shared" si="79"/>
        <v>9.7015985214354838E-4</v>
      </c>
      <c r="S81" s="18">
        <f t="shared" si="356"/>
        <v>0.94120266264095265</v>
      </c>
      <c r="T81" s="89">
        <f t="shared" si="357"/>
        <v>9.1400376578310016E-4</v>
      </c>
      <c r="V81" s="73">
        <f t="shared" si="343"/>
        <v>5788963.7487720205</v>
      </c>
      <c r="W81" s="74">
        <f t="shared" ref="W81" si="407">V81*Fee_Percent</f>
        <v>289448.18743860105</v>
      </c>
      <c r="X81" s="75">
        <f t="shared" si="372"/>
        <v>6078411.9362106211</v>
      </c>
      <c r="Y81" s="74">
        <f t="shared" si="345"/>
        <v>5807552.042420405</v>
      </c>
      <c r="Z81" s="75">
        <f t="shared" si="346"/>
        <v>115779.27497544041</v>
      </c>
      <c r="AA81" s="82">
        <f t="shared" si="347"/>
        <v>155080.61881477572</v>
      </c>
      <c r="AC81" s="80">
        <f t="shared" ref="AC81" si="408">AC80/(1+NAER_Rate)^(1/12)</f>
        <v>0.7594919668804494</v>
      </c>
      <c r="AD81" s="82">
        <f t="shared" si="349"/>
        <v>4616505.0369422054</v>
      </c>
      <c r="AE81" s="74">
        <f t="shared" si="350"/>
        <v>4410789.1234584441</v>
      </c>
      <c r="AF81" s="75">
        <f t="shared" si="351"/>
        <v>87933.429275089627</v>
      </c>
      <c r="AH81" s="113">
        <v>75</v>
      </c>
      <c r="AI81" s="114">
        <f>(SUM(AE82:$AE$913)+SUM(AF82:$AF$913)-SUM(AD82:$AD$913))*(1+NAER_Rate)^(AH81/12)</f>
        <v>-9656833.769252399</v>
      </c>
      <c r="AJ81" s="115">
        <f t="shared" si="338"/>
        <v>1384587.8750444537</v>
      </c>
      <c r="AS81" s="74"/>
    </row>
    <row r="82" spans="5:45" x14ac:dyDescent="0.35">
      <c r="E82" s="66">
        <f t="shared" si="367"/>
        <v>47756</v>
      </c>
      <c r="F82">
        <f t="shared" si="107"/>
        <v>7</v>
      </c>
      <c r="G82">
        <f t="shared" si="360"/>
        <v>76</v>
      </c>
      <c r="H82">
        <f t="shared" ref="H82" si="409">ROUNDDOWN(YEARFRAC(E82,DOB,1),0)</f>
        <v>70</v>
      </c>
      <c r="I82" s="31">
        <f>IF(H82&lt;=120,VLOOKUP(H82,'Mortality Data'!$B$6:$D$125,2,FALSE),1)</f>
        <v>1.7239999999999998E-2</v>
      </c>
      <c r="J82" s="17">
        <f>IF(H82&lt;=120,(1-VLOOKUP(H82,'Mortality Data'!$F$5:$H$125,2,FALSE))^(YEAR(E82)-Mortality_Table_Year),1)</f>
        <v>0.80321856479615439</v>
      </c>
      <c r="K82">
        <f>IF(H82&lt;=120,VLOOKUP(H82,'Mortality Data'!$B$5:$D$125,3,FALSE),1)</f>
        <v>1.298E-2</v>
      </c>
      <c r="L82" s="33">
        <f>IF(H82&lt;=120,(1-VLOOKUP(H82,'Mortality Data'!$F$5:$H$125,3,FALSE))^(YEAR(E82)-Mortality_Table_Year),1)</f>
        <v>0.78297448999441221</v>
      </c>
      <c r="M82" s="88">
        <f t="shared" ref="M82" si="410">MIN(I82*J82*Male_Mortality_Blend+K82*L82*(1-Male_Mortality_Blend),1)</f>
        <v>1.2189472427454497E-2</v>
      </c>
      <c r="N82" s="18">
        <f t="shared" si="341"/>
        <v>1.0215090155180073E-3</v>
      </c>
      <c r="O82" s="18">
        <f t="shared" si="363"/>
        <v>0.93723177556710258</v>
      </c>
      <c r="P82" s="89">
        <f t="shared" si="354"/>
        <v>9.5836969165197239E-4</v>
      </c>
      <c r="Q82" s="88">
        <f t="shared" ref="Q82" si="411">MIN((I82*J82*Male_Mortality_Blend+K82*L82*(1-Male_Mortality_Blend))*(1-Mortality_Margin),1)</f>
        <v>1.1579998806081772E-2</v>
      </c>
      <c r="R82" s="18">
        <f t="shared" si="79"/>
        <v>9.7015985214354838E-4</v>
      </c>
      <c r="S82" s="18">
        <f t="shared" si="356"/>
        <v>0.94028954560492783</v>
      </c>
      <c r="T82" s="89">
        <f t="shared" si="357"/>
        <v>9.1311703602481309E-4</v>
      </c>
      <c r="V82" s="73">
        <f t="shared" si="343"/>
        <v>5783050.2701121429</v>
      </c>
      <c r="W82" s="74">
        <f t="shared" ref="W82" si="412">V82*Fee_Percent</f>
        <v>289152.51350560714</v>
      </c>
      <c r="X82" s="75">
        <f t="shared" si="372"/>
        <v>6072202.7836177498</v>
      </c>
      <c r="Y82" s="74">
        <f t="shared" si="345"/>
        <v>5801917.7885896154</v>
      </c>
      <c r="Z82" s="75">
        <f t="shared" si="346"/>
        <v>115661.00540224287</v>
      </c>
      <c r="AA82" s="82">
        <f t="shared" si="347"/>
        <v>154623.98962589167</v>
      </c>
      <c r="AC82" s="80">
        <f t="shared" ref="AC82" si="413">AC81/(1+NAER_Rate)^(1/12)</f>
        <v>0.75671119745861271</v>
      </c>
      <c r="AD82" s="82">
        <f t="shared" si="349"/>
        <v>4594903.8396029091</v>
      </c>
      <c r="AE82" s="74">
        <f t="shared" si="350"/>
        <v>4390376.1573600741</v>
      </c>
      <c r="AF82" s="75">
        <f t="shared" si="351"/>
        <v>87521.977897198274</v>
      </c>
      <c r="AH82" s="113">
        <v>76</v>
      </c>
      <c r="AI82" s="114">
        <f>(SUM(AE83:$AE$913)+SUM(AF83:$AF$913)-SUM(AD83:$AD$913))*(1+NAER_Rate)^(AH82/12)</f>
        <v>-9537696.8031399678</v>
      </c>
      <c r="AJ82" s="115">
        <f t="shared" si="338"/>
        <v>1383142.4887161276</v>
      </c>
      <c r="AS82" s="74"/>
    </row>
    <row r="83" spans="5:45" x14ac:dyDescent="0.35">
      <c r="E83" s="66">
        <f t="shared" si="367"/>
        <v>47787</v>
      </c>
      <c r="F83">
        <f t="shared" si="107"/>
        <v>7</v>
      </c>
      <c r="G83">
        <f t="shared" si="360"/>
        <v>77</v>
      </c>
      <c r="H83">
        <f t="shared" ref="H83" si="414">ROUNDDOWN(YEARFRAC(E83,DOB,1),0)</f>
        <v>70</v>
      </c>
      <c r="I83" s="31">
        <f>IF(H83&lt;=120,VLOOKUP(H83,'Mortality Data'!$B$6:$D$125,2,FALSE),1)</f>
        <v>1.7239999999999998E-2</v>
      </c>
      <c r="J83" s="17">
        <f>IF(H83&lt;=120,(1-VLOOKUP(H83,'Mortality Data'!$F$5:$H$125,2,FALSE))^(YEAR(E83)-Mortality_Table_Year),1)</f>
        <v>0.80321856479615439</v>
      </c>
      <c r="K83">
        <f>IF(H83&lt;=120,VLOOKUP(H83,'Mortality Data'!$B$5:$D$125,3,FALSE),1)</f>
        <v>1.298E-2</v>
      </c>
      <c r="L83" s="33">
        <f>IF(H83&lt;=120,(1-VLOOKUP(H83,'Mortality Data'!$F$5:$H$125,3,FALSE))^(YEAR(E83)-Mortality_Table_Year),1)</f>
        <v>0.78297448999441221</v>
      </c>
      <c r="M83" s="88">
        <f t="shared" ref="M83" si="415">MIN(I83*J83*Male_Mortality_Blend+K83*L83*(1-Male_Mortality_Blend),1)</f>
        <v>1.2189472427454497E-2</v>
      </c>
      <c r="N83" s="18">
        <f t="shared" si="341"/>
        <v>1.0215090155180073E-3</v>
      </c>
      <c r="O83" s="18">
        <f t="shared" si="363"/>
        <v>0.93627438485873082</v>
      </c>
      <c r="P83" s="89">
        <f t="shared" si="354"/>
        <v>9.5739070837175255E-4</v>
      </c>
      <c r="Q83" s="88">
        <f t="shared" ref="Q83" si="416">MIN((I83*J83*Male_Mortality_Blend+K83*L83*(1-Male_Mortality_Blend))*(1-Mortality_Margin),1)</f>
        <v>1.1579998806081772E-2</v>
      </c>
      <c r="R83" s="18">
        <f t="shared" ref="R83:R146" si="417">1-(1-Q83)^(1/12)</f>
        <v>9.7015985214354838E-4</v>
      </c>
      <c r="S83" s="18">
        <f t="shared" si="356"/>
        <v>0.93937731443839168</v>
      </c>
      <c r="T83" s="89">
        <f t="shared" si="357"/>
        <v>9.1223116653615932E-4</v>
      </c>
      <c r="V83" s="73">
        <f t="shared" si="343"/>
        <v>5777142.8321240293</v>
      </c>
      <c r="W83" s="74">
        <f t="shared" ref="W83" si="418">V83*Fee_Percent</f>
        <v>288857.14160620148</v>
      </c>
      <c r="X83" s="75">
        <f t="shared" si="372"/>
        <v>6065999.9737302307</v>
      </c>
      <c r="Y83" s="74">
        <f t="shared" si="345"/>
        <v>5796289.0008856878</v>
      </c>
      <c r="Z83" s="75">
        <f t="shared" si="346"/>
        <v>115542.85664248059</v>
      </c>
      <c r="AA83" s="82">
        <f t="shared" si="347"/>
        <v>154168.116202062</v>
      </c>
      <c r="AC83" s="80">
        <f t="shared" ref="AC83" si="419">AC82/(1+NAER_Rate)^(1/12)</f>
        <v>0.75394060941974594</v>
      </c>
      <c r="AD83" s="82">
        <f t="shared" si="349"/>
        <v>4573403.7169343326</v>
      </c>
      <c r="AE83" s="74">
        <f t="shared" si="350"/>
        <v>4370057.6617007256</v>
      </c>
      <c r="AF83" s="75">
        <f t="shared" si="351"/>
        <v>87112.451751130153</v>
      </c>
      <c r="AH83" s="113">
        <v>77</v>
      </c>
      <c r="AI83" s="114">
        <f>(SUM(AE84:$AE$913)+SUM(AF84:$AF$913)-SUM(AD84:$AD$913))*(1+NAER_Rate)^(AH83/12)</f>
        <v>-9418577.9048082754</v>
      </c>
      <c r="AJ83" s="115">
        <f t="shared" si="338"/>
        <v>1381688.5116039782</v>
      </c>
      <c r="AS83" s="74"/>
    </row>
    <row r="84" spans="5:45" x14ac:dyDescent="0.35">
      <c r="E84" s="66">
        <f t="shared" si="367"/>
        <v>47817</v>
      </c>
      <c r="F84">
        <f t="shared" si="107"/>
        <v>7</v>
      </c>
      <c r="G84">
        <f t="shared" si="360"/>
        <v>78</v>
      </c>
      <c r="H84">
        <f t="shared" ref="H84" si="420">ROUNDDOWN(YEARFRAC(E84,DOB,1),0)</f>
        <v>70</v>
      </c>
      <c r="I84" s="31">
        <f>IF(H84&lt;=120,VLOOKUP(H84,'Mortality Data'!$B$6:$D$125,2,FALSE),1)</f>
        <v>1.7239999999999998E-2</v>
      </c>
      <c r="J84" s="17">
        <f>IF(H84&lt;=120,(1-VLOOKUP(H84,'Mortality Data'!$F$5:$H$125,2,FALSE))^(YEAR(E84)-Mortality_Table_Year),1)</f>
        <v>0.80321856479615439</v>
      </c>
      <c r="K84">
        <f>IF(H84&lt;=120,VLOOKUP(H84,'Mortality Data'!$B$5:$D$125,3,FALSE),1)</f>
        <v>1.298E-2</v>
      </c>
      <c r="L84" s="33">
        <f>IF(H84&lt;=120,(1-VLOOKUP(H84,'Mortality Data'!$F$5:$H$125,3,FALSE))^(YEAR(E84)-Mortality_Table_Year),1)</f>
        <v>0.78297448999441221</v>
      </c>
      <c r="M84" s="88">
        <f t="shared" ref="M84" si="421">MIN(I84*J84*Male_Mortality_Blend+K84*L84*(1-Male_Mortality_Blend),1)</f>
        <v>1.2189472427454497E-2</v>
      </c>
      <c r="N84" s="18">
        <f t="shared" si="341"/>
        <v>1.0215090155180073E-3</v>
      </c>
      <c r="O84" s="18">
        <f t="shared" si="363"/>
        <v>0.93531797213359902</v>
      </c>
      <c r="P84" s="89">
        <f t="shared" si="354"/>
        <v>9.5641272513180553E-4</v>
      </c>
      <c r="Q84" s="88">
        <f t="shared" ref="Q84" si="422">MIN((I84*J84*Male_Mortality_Blend+K84*L84*(1-Male_Mortality_Blend))*(1-Mortality_Margin),1)</f>
        <v>1.1579998806081772E-2</v>
      </c>
      <c r="R84" s="18">
        <f t="shared" si="417"/>
        <v>9.7015985214354838E-4</v>
      </c>
      <c r="S84" s="18">
        <f t="shared" si="356"/>
        <v>0.93846596828190909</v>
      </c>
      <c r="T84" s="89">
        <f t="shared" si="357"/>
        <v>9.1134615648258421E-4</v>
      </c>
      <c r="V84" s="73">
        <f t="shared" si="343"/>
        <v>5771241.428637079</v>
      </c>
      <c r="W84" s="74">
        <f t="shared" ref="W84" si="423">V84*Fee_Percent</f>
        <v>288562.07143185398</v>
      </c>
      <c r="X84" s="75">
        <f t="shared" si="372"/>
        <v>6059803.5000689328</v>
      </c>
      <c r="Y84" s="74">
        <f t="shared" si="345"/>
        <v>5790665.6740056071</v>
      </c>
      <c r="Z84" s="75">
        <f t="shared" si="346"/>
        <v>115424.82857274158</v>
      </c>
      <c r="AA84" s="82">
        <f t="shared" si="347"/>
        <v>153712.99749058392</v>
      </c>
      <c r="AC84" s="80">
        <f t="shared" ref="AC84" si="424">AC83/(1+NAER_Rate)^(1/12)</f>
        <v>0.75118016548619559</v>
      </c>
      <c r="AD84" s="82">
        <f t="shared" si="349"/>
        <v>4552004.1959956083</v>
      </c>
      <c r="AE84" s="74">
        <f t="shared" si="350"/>
        <v>4349833.1992747644</v>
      </c>
      <c r="AF84" s="75">
        <f t="shared" si="351"/>
        <v>86704.84182848777</v>
      </c>
      <c r="AH84" s="113">
        <v>78</v>
      </c>
      <c r="AI84" s="114">
        <f>(SUM(AE85:$AE$913)+SUM(AF85:$AF$913)-SUM(AD85:$AD$913))*(1+NAER_Rate)^(AH84/12)</f>
        <v>-9299476.385941226</v>
      </c>
      <c r="AJ84" s="115">
        <f t="shared" si="338"/>
        <v>1380225.9626087251</v>
      </c>
      <c r="AS84" s="74"/>
    </row>
    <row r="85" spans="5:45" x14ac:dyDescent="0.35">
      <c r="E85" s="66">
        <f t="shared" si="367"/>
        <v>47848</v>
      </c>
      <c r="F85">
        <f t="shared" si="107"/>
        <v>7</v>
      </c>
      <c r="G85">
        <f t="shared" si="360"/>
        <v>79</v>
      </c>
      <c r="H85">
        <f t="shared" ref="H85" si="425">ROUNDDOWN(YEARFRAC(E85,DOB,1),0)</f>
        <v>71</v>
      </c>
      <c r="I85" s="31">
        <f>IF(H85&lt;=120,VLOOKUP(H85,'Mortality Data'!$B$6:$D$125,2,FALSE),1)</f>
        <v>1.9089999999999999E-2</v>
      </c>
      <c r="J85" s="17">
        <f>IF(H85&lt;=120,(1-VLOOKUP(H85,'Mortality Data'!$F$5:$H$125,2,FALSE))^(YEAR(E85)-Mortality_Table_Year),1)</f>
        <v>0.79593245136504509</v>
      </c>
      <c r="K85">
        <f>IF(H85&lt;=120,VLOOKUP(H85,'Mortality Data'!$B$5:$D$125,3,FALSE),1)</f>
        <v>1.438E-2</v>
      </c>
      <c r="L85" s="33">
        <f>IF(H85&lt;=120,(1-VLOOKUP(H85,'Mortality Data'!$F$5:$H$125,3,FALSE))^(YEAR(E85)-Mortality_Table_Year),1)</f>
        <v>0.78727150884252295</v>
      </c>
      <c r="M85" s="88">
        <f t="shared" ref="M85" si="426">MIN(I85*J85*Male_Mortality_Blend+K85*L85*(1-Male_Mortality_Blend),1)</f>
        <v>1.3451326706827256E-2</v>
      </c>
      <c r="N85" s="18">
        <f t="shared" si="341"/>
        <v>1.127914705652433E-3</v>
      </c>
      <c r="O85" s="18">
        <f t="shared" si="363"/>
        <v>0.93426301323836847</v>
      </c>
      <c r="P85" s="89">
        <f t="shared" si="354"/>
        <v>1.0549588952305511E-3</v>
      </c>
      <c r="Q85" s="88">
        <f t="shared" ref="Q85" si="427">MIN((I85*J85*Male_Mortality_Blend+K85*L85*(1-Male_Mortality_Blend))*(1-Mortality_Margin),1)</f>
        <v>1.2778760371485893E-2</v>
      </c>
      <c r="R85" s="18">
        <f t="shared" si="417"/>
        <v>1.0711851246520965E-3</v>
      </c>
      <c r="S85" s="18">
        <f t="shared" si="356"/>
        <v>0.93746069749669325</v>
      </c>
      <c r="T85" s="89">
        <f t="shared" si="357"/>
        <v>1.0052707852158393E-3</v>
      </c>
      <c r="V85" s="73">
        <f t="shared" si="343"/>
        <v>5764731.9605598487</v>
      </c>
      <c r="W85" s="74">
        <f t="shared" ref="W85" si="428">V85*Fee_Percent</f>
        <v>288236.59802799247</v>
      </c>
      <c r="X85" s="75">
        <f t="shared" si="372"/>
        <v>6052968.5585878408</v>
      </c>
      <c r="Y85" s="74">
        <f t="shared" si="345"/>
        <v>5784462.799073779</v>
      </c>
      <c r="Z85" s="75">
        <f t="shared" si="346"/>
        <v>115294.63921119698</v>
      </c>
      <c r="AA85" s="82">
        <f t="shared" si="347"/>
        <v>153211.12030286435</v>
      </c>
      <c r="AC85" s="80">
        <f t="shared" ref="AC85" si="429">AC84/(1+NAER_Rate)^(1/12)</f>
        <v>0.74842982851679474</v>
      </c>
      <c r="AD85" s="82">
        <f t="shared" si="349"/>
        <v>4530222.2203214476</v>
      </c>
      <c r="AE85" s="74">
        <f t="shared" si="350"/>
        <v>4329264.5007725665</v>
      </c>
      <c r="AF85" s="75">
        <f t="shared" si="351"/>
        <v>86289.947053741867</v>
      </c>
      <c r="AH85" s="113">
        <v>79</v>
      </c>
      <c r="AI85" s="114">
        <f>(SUM(AE86:$AE$913)+SUM(AF86:$AF$913)-SUM(AD86:$AD$913))*(1+NAER_Rate)^(AH85/12)</f>
        <v>-9180439.0688805431</v>
      </c>
      <c r="AJ85" s="115">
        <f t="shared" si="338"/>
        <v>1378753.1570420447</v>
      </c>
      <c r="AS85" s="74"/>
    </row>
    <row r="86" spans="5:45" x14ac:dyDescent="0.35">
      <c r="E86" s="66">
        <f t="shared" si="367"/>
        <v>47879</v>
      </c>
      <c r="F86">
        <f t="shared" si="107"/>
        <v>7</v>
      </c>
      <c r="G86">
        <f t="shared" si="360"/>
        <v>80</v>
      </c>
      <c r="H86">
        <f t="shared" ref="H86" si="430">ROUNDDOWN(YEARFRAC(E86,DOB,1),0)</f>
        <v>71</v>
      </c>
      <c r="I86" s="31">
        <f>IF(H86&lt;=120,VLOOKUP(H86,'Mortality Data'!$B$6:$D$125,2,FALSE),1)</f>
        <v>1.9089999999999999E-2</v>
      </c>
      <c r="J86" s="17">
        <f>IF(H86&lt;=120,(1-VLOOKUP(H86,'Mortality Data'!$F$5:$H$125,2,FALSE))^(YEAR(E86)-Mortality_Table_Year),1)</f>
        <v>0.78590370247784547</v>
      </c>
      <c r="K86">
        <f>IF(H86&lt;=120,VLOOKUP(H86,'Mortality Data'!$B$5:$D$125,3,FALSE),1)</f>
        <v>1.438E-2</v>
      </c>
      <c r="L86" s="33">
        <f>IF(H86&lt;=120,(1-VLOOKUP(H86,'Mortality Data'!$F$5:$H$125,3,FALSE))^(YEAR(E86)-Mortality_Table_Year),1)</f>
        <v>0.7768795249258017</v>
      </c>
      <c r="M86" s="88">
        <f t="shared" ref="M86" si="431">MIN(I86*J86*Male_Mortality_Blend+K86*L86*(1-Male_Mortality_Blend),1)</f>
        <v>1.3278783329961002E-2</v>
      </c>
      <c r="N86" s="18">
        <f t="shared" si="341"/>
        <v>1.113357648199309E-3</v>
      </c>
      <c r="O86" s="18">
        <f t="shared" si="363"/>
        <v>0.93322284436714975</v>
      </c>
      <c r="P86" s="89">
        <f t="shared" si="354"/>
        <v>1.0401688712187163E-3</v>
      </c>
      <c r="Q86" s="88">
        <f t="shared" ref="Q86" si="432">MIN((I86*J86*Male_Mortality_Blend+K86*L86*(1-Male_Mortality_Blend))*(1-Mortality_Margin),1)</f>
        <v>1.2614844163462952E-2</v>
      </c>
      <c r="R86" s="18">
        <f t="shared" si="417"/>
        <v>1.057364500545166E-3</v>
      </c>
      <c r="S86" s="18">
        <f t="shared" si="356"/>
        <v>0.93646945983450391</v>
      </c>
      <c r="T86" s="89">
        <f t="shared" si="357"/>
        <v>9.9123766218933707E-4</v>
      </c>
      <c r="V86" s="73">
        <f t="shared" si="343"/>
        <v>5758313.7521417402</v>
      </c>
      <c r="W86" s="74">
        <f t="shared" ref="W86" si="433">V86*Fee_Percent</f>
        <v>287915.68760708702</v>
      </c>
      <c r="X86" s="75">
        <f t="shared" si="372"/>
        <v>6046229.4397488274</v>
      </c>
      <c r="Y86" s="74">
        <f t="shared" si="345"/>
        <v>5778346.5134553136</v>
      </c>
      <c r="Z86" s="75">
        <f t="shared" si="346"/>
        <v>115166.27504283481</v>
      </c>
      <c r="AA86" s="82">
        <f t="shared" si="347"/>
        <v>152716.65125067905</v>
      </c>
      <c r="AC86" s="80">
        <f t="shared" ref="AC86" si="434">AC85/(1+NAER_Rate)^(1/12)</f>
        <v>0.74568956150636356</v>
      </c>
      <c r="AD86" s="82">
        <f t="shared" si="349"/>
        <v>4508610.179693169</v>
      </c>
      <c r="AE86" s="74">
        <f t="shared" si="350"/>
        <v>4308852.6778503172</v>
      </c>
      <c r="AF86" s="75">
        <f t="shared" si="351"/>
        <v>85878.289137012747</v>
      </c>
      <c r="AH86" s="113">
        <v>80</v>
      </c>
      <c r="AI86" s="114">
        <f>(SUM(AE87:$AE$913)+SUM(AF87:$AF$913)-SUM(AD87:$AD$913))*(1+NAER_Rate)^(AH86/12)</f>
        <v>-9061458.7814199887</v>
      </c>
      <c r="AJ86" s="115">
        <f t="shared" si="338"/>
        <v>1377270.2522430997</v>
      </c>
      <c r="AS86" s="74"/>
    </row>
    <row r="87" spans="5:45" x14ac:dyDescent="0.35">
      <c r="E87" s="66">
        <f t="shared" si="367"/>
        <v>47907</v>
      </c>
      <c r="F87">
        <f t="shared" si="107"/>
        <v>7</v>
      </c>
      <c r="G87">
        <f t="shared" si="360"/>
        <v>81</v>
      </c>
      <c r="H87">
        <f t="shared" ref="H87" si="435">ROUNDDOWN(YEARFRAC(E87,DOB,1),0)</f>
        <v>71</v>
      </c>
      <c r="I87" s="31">
        <f>IF(H87&lt;=120,VLOOKUP(H87,'Mortality Data'!$B$6:$D$125,2,FALSE),1)</f>
        <v>1.9089999999999999E-2</v>
      </c>
      <c r="J87" s="17">
        <f>IF(H87&lt;=120,(1-VLOOKUP(H87,'Mortality Data'!$F$5:$H$125,2,FALSE))^(YEAR(E87)-Mortality_Table_Year),1)</f>
        <v>0.78590370247784547</v>
      </c>
      <c r="K87">
        <f>IF(H87&lt;=120,VLOOKUP(H87,'Mortality Data'!$B$5:$D$125,3,FALSE),1)</f>
        <v>1.438E-2</v>
      </c>
      <c r="L87" s="33">
        <f>IF(H87&lt;=120,(1-VLOOKUP(H87,'Mortality Data'!$F$5:$H$125,3,FALSE))^(YEAR(E87)-Mortality_Table_Year),1)</f>
        <v>0.7768795249258017</v>
      </c>
      <c r="M87" s="88">
        <f t="shared" ref="M87" si="436">MIN(I87*J87*Male_Mortality_Blend+K87*L87*(1-Male_Mortality_Blend),1)</f>
        <v>1.3278783329961002E-2</v>
      </c>
      <c r="N87" s="18">
        <f t="shared" si="341"/>
        <v>1.113357648199309E-3</v>
      </c>
      <c r="O87" s="18">
        <f t="shared" si="363"/>
        <v>0.93218383357589929</v>
      </c>
      <c r="P87" s="89">
        <f t="shared" si="354"/>
        <v>1.0390107912504609E-3</v>
      </c>
      <c r="Q87" s="88">
        <f t="shared" ref="Q87" si="437">MIN((I87*J87*Male_Mortality_Blend+K87*L87*(1-Male_Mortality_Blend))*(1-Mortality_Margin),1)</f>
        <v>1.2614844163462952E-2</v>
      </c>
      <c r="R87" s="18">
        <f t="shared" si="417"/>
        <v>1.057364500545166E-3</v>
      </c>
      <c r="S87" s="18">
        <f t="shared" si="356"/>
        <v>0.9354792702718302</v>
      </c>
      <c r="T87" s="89">
        <f t="shared" si="357"/>
        <v>9.9018956267371561E-4</v>
      </c>
      <c r="V87" s="73">
        <f t="shared" si="343"/>
        <v>5751902.6894850619</v>
      </c>
      <c r="W87" s="74">
        <f t="shared" ref="W87" si="438">V87*Fee_Percent</f>
        <v>287595.13447425311</v>
      </c>
      <c r="X87" s="75">
        <f t="shared" si="372"/>
        <v>6039497.8239593152</v>
      </c>
      <c r="Y87" s="74">
        <f t="shared" si="345"/>
        <v>5772236.6949801371</v>
      </c>
      <c r="Z87" s="75">
        <f t="shared" si="346"/>
        <v>115038.05378970124</v>
      </c>
      <c r="AA87" s="82">
        <f t="shared" si="347"/>
        <v>152223.07518947683</v>
      </c>
      <c r="AC87" s="80">
        <f t="shared" ref="AC87" si="439">AC86/(1+NAER_Rate)^(1/12)</f>
        <v>0.74295932758521122</v>
      </c>
      <c r="AD87" s="82">
        <f t="shared" si="349"/>
        <v>4487101.2422411591</v>
      </c>
      <c r="AE87" s="74">
        <f t="shared" si="350"/>
        <v>4288537.093565125</v>
      </c>
      <c r="AF87" s="75">
        <f t="shared" si="351"/>
        <v>85468.59509030779</v>
      </c>
      <c r="AH87" s="113">
        <v>81</v>
      </c>
      <c r="AI87" s="114">
        <f>(SUM(AE88:$AE$913)+SUM(AF88:$AF$913)-SUM(AD88:$AD$913))*(1+NAER_Rate)^(AH87/12)</f>
        <v>-8942534.8401422519</v>
      </c>
      <c r="AJ87" s="115">
        <f t="shared" si="338"/>
        <v>1375777.2724052793</v>
      </c>
      <c r="AS87" s="74"/>
    </row>
    <row r="88" spans="5:45" x14ac:dyDescent="0.35">
      <c r="E88" s="66">
        <f t="shared" si="367"/>
        <v>47938</v>
      </c>
      <c r="F88">
        <f t="shared" si="107"/>
        <v>7</v>
      </c>
      <c r="G88">
        <f t="shared" si="360"/>
        <v>82</v>
      </c>
      <c r="H88">
        <f t="shared" ref="H88" si="440">ROUNDDOWN(YEARFRAC(E88,DOB,1),0)</f>
        <v>71</v>
      </c>
      <c r="I88" s="31">
        <f>IF(H88&lt;=120,VLOOKUP(H88,'Mortality Data'!$B$6:$D$125,2,FALSE),1)</f>
        <v>1.9089999999999999E-2</v>
      </c>
      <c r="J88" s="17">
        <f>IF(H88&lt;=120,(1-VLOOKUP(H88,'Mortality Data'!$F$5:$H$125,2,FALSE))^(YEAR(E88)-Mortality_Table_Year),1)</f>
        <v>0.78590370247784547</v>
      </c>
      <c r="K88">
        <f>IF(H88&lt;=120,VLOOKUP(H88,'Mortality Data'!$B$5:$D$125,3,FALSE),1)</f>
        <v>1.438E-2</v>
      </c>
      <c r="L88" s="33">
        <f>IF(H88&lt;=120,(1-VLOOKUP(H88,'Mortality Data'!$F$5:$H$125,3,FALSE))^(YEAR(E88)-Mortality_Table_Year),1)</f>
        <v>0.7768795249258017</v>
      </c>
      <c r="M88" s="88">
        <f t="shared" ref="M88" si="441">MIN(I88*J88*Male_Mortality_Blend+K88*L88*(1-Male_Mortality_Blend),1)</f>
        <v>1.3278783329961002E-2</v>
      </c>
      <c r="N88" s="18">
        <f t="shared" si="341"/>
        <v>1.113357648199309E-3</v>
      </c>
      <c r="O88" s="18">
        <f t="shared" si="363"/>
        <v>0.9311459795752598</v>
      </c>
      <c r="P88" s="89">
        <f t="shared" si="354"/>
        <v>1.0378540006394932E-3</v>
      </c>
      <c r="Q88" s="88">
        <f t="shared" ref="Q88" si="442">MIN((I88*J88*Male_Mortality_Blend+K88*L88*(1-Male_Mortality_Blend))*(1-Mortality_Margin),1)</f>
        <v>1.2614844163462952E-2</v>
      </c>
      <c r="R88" s="18">
        <f t="shared" si="417"/>
        <v>1.057364500545166E-3</v>
      </c>
      <c r="S88" s="18">
        <f t="shared" si="356"/>
        <v>0.93449012770044881</v>
      </c>
      <c r="T88" s="89">
        <f t="shared" si="357"/>
        <v>9.8914257138138506E-4</v>
      </c>
      <c r="V88" s="73">
        <f t="shared" si="343"/>
        <v>5745498.7646340253</v>
      </c>
      <c r="W88" s="74">
        <f t="shared" ref="W88" si="443">V88*Fee_Percent</f>
        <v>287274.93823170126</v>
      </c>
      <c r="X88" s="75">
        <f t="shared" si="372"/>
        <v>6032773.7028657263</v>
      </c>
      <c r="Y88" s="74">
        <f t="shared" si="345"/>
        <v>5766133.3368101213</v>
      </c>
      <c r="Z88" s="75">
        <f t="shared" si="346"/>
        <v>114909.97529268051</v>
      </c>
      <c r="AA88" s="82">
        <f t="shared" si="347"/>
        <v>151730.39076292422</v>
      </c>
      <c r="AC88" s="80">
        <f t="shared" ref="AC88" si="444">AC87/(1+NAER_Rate)^(1/12)</f>
        <v>0.74023909001863986</v>
      </c>
      <c r="AD88" s="82">
        <f t="shared" si="349"/>
        <v>4465694.9160977053</v>
      </c>
      <c r="AE88" s="74">
        <f t="shared" si="350"/>
        <v>4268317.2941664672</v>
      </c>
      <c r="AF88" s="75">
        <f t="shared" si="351"/>
        <v>85060.855544718215</v>
      </c>
      <c r="AH88" s="113">
        <v>82</v>
      </c>
      <c r="AI88" s="114">
        <f>(SUM(AE89:$AE$913)+SUM(AF89:$AF$913)-SUM(AD89:$AD$913))*(1+NAER_Rate)^(AH88/12)</f>
        <v>-8823666.5604737904</v>
      </c>
      <c r="AJ88" s="115">
        <f t="shared" si="338"/>
        <v>1374274.2416807206</v>
      </c>
      <c r="AS88" s="74"/>
    </row>
    <row r="89" spans="5:45" x14ac:dyDescent="0.35">
      <c r="E89" s="66">
        <f t="shared" si="367"/>
        <v>47968</v>
      </c>
      <c r="F89">
        <f t="shared" ref="F89:F152" si="445">F77+1</f>
        <v>7</v>
      </c>
      <c r="G89">
        <f t="shared" si="360"/>
        <v>83</v>
      </c>
      <c r="H89">
        <f t="shared" ref="H89" si="446">ROUNDDOWN(YEARFRAC(E89,DOB,1),0)</f>
        <v>71</v>
      </c>
      <c r="I89" s="31">
        <f>IF(H89&lt;=120,VLOOKUP(H89,'Mortality Data'!$B$6:$D$125,2,FALSE),1)</f>
        <v>1.9089999999999999E-2</v>
      </c>
      <c r="J89" s="17">
        <f>IF(H89&lt;=120,(1-VLOOKUP(H89,'Mortality Data'!$F$5:$H$125,2,FALSE))^(YEAR(E89)-Mortality_Table_Year),1)</f>
        <v>0.78590370247784547</v>
      </c>
      <c r="K89">
        <f>IF(H89&lt;=120,VLOOKUP(H89,'Mortality Data'!$B$5:$D$125,3,FALSE),1)</f>
        <v>1.438E-2</v>
      </c>
      <c r="L89" s="33">
        <f>IF(H89&lt;=120,(1-VLOOKUP(H89,'Mortality Data'!$F$5:$H$125,3,FALSE))^(YEAR(E89)-Mortality_Table_Year),1)</f>
        <v>0.7768795249258017</v>
      </c>
      <c r="M89" s="88">
        <f t="shared" ref="M89" si="447">MIN(I89*J89*Male_Mortality_Blend+K89*L89*(1-Male_Mortality_Blend),1)</f>
        <v>1.3278783329961002E-2</v>
      </c>
      <c r="N89" s="18">
        <f t="shared" si="341"/>
        <v>1.113357648199309E-3</v>
      </c>
      <c r="O89" s="18">
        <f t="shared" si="363"/>
        <v>0.93010928107730961</v>
      </c>
      <c r="P89" s="89">
        <f t="shared" si="354"/>
        <v>1.0366984979501837E-3</v>
      </c>
      <c r="Q89" s="88">
        <f t="shared" ref="Q89" si="448">MIN((I89*J89*Male_Mortality_Blend+K89*L89*(1-Male_Mortality_Blend))*(1-Mortality_Margin),1)</f>
        <v>1.2614844163462952E-2</v>
      </c>
      <c r="R89" s="18">
        <f t="shared" si="417"/>
        <v>1.057364500545166E-3</v>
      </c>
      <c r="S89" s="18">
        <f t="shared" si="356"/>
        <v>0.93350203101330842</v>
      </c>
      <c r="T89" s="89">
        <f t="shared" si="357"/>
        <v>9.88096687140394E-4</v>
      </c>
      <c r="V89" s="73">
        <f t="shared" si="343"/>
        <v>5739101.9696417004</v>
      </c>
      <c r="W89" s="74">
        <f t="shared" ref="W89" si="449">V89*Fee_Percent</f>
        <v>286955.09848208504</v>
      </c>
      <c r="X89" s="75">
        <f t="shared" si="372"/>
        <v>6026057.0681237858</v>
      </c>
      <c r="Y89" s="74">
        <f t="shared" si="345"/>
        <v>5760036.4321143674</v>
      </c>
      <c r="Z89" s="75">
        <f t="shared" si="346"/>
        <v>114782.03939283401</v>
      </c>
      <c r="AA89" s="82">
        <f t="shared" si="347"/>
        <v>151238.59661658481</v>
      </c>
      <c r="AC89" s="80">
        <f t="shared" ref="AC89" si="450">AC88/(1+NAER_Rate)^(1/12)</f>
        <v>0.73752881220645061</v>
      </c>
      <c r="AD89" s="82">
        <f t="shared" si="349"/>
        <v>4444390.7117416216</v>
      </c>
      <c r="AE89" s="74">
        <f t="shared" si="350"/>
        <v>4248192.8280431908</v>
      </c>
      <c r="AF89" s="75">
        <f t="shared" si="351"/>
        <v>84655.061176030882</v>
      </c>
      <c r="AH89" s="113">
        <v>83</v>
      </c>
      <c r="AI89" s="114">
        <f>(SUM(AE90:$AE$913)+SUM(AF90:$AF$913)-SUM(AD90:$AD$913))*(1+NAER_Rate)^(AH89/12)</f>
        <v>-8704853.2566793077</v>
      </c>
      <c r="AJ89" s="115">
        <f t="shared" si="338"/>
        <v>1372761.1841803724</v>
      </c>
      <c r="AS89" s="74"/>
    </row>
    <row r="90" spans="5:45" x14ac:dyDescent="0.35">
      <c r="E90" s="66">
        <f t="shared" si="367"/>
        <v>47999</v>
      </c>
      <c r="F90">
        <f t="shared" si="445"/>
        <v>7</v>
      </c>
      <c r="G90">
        <f t="shared" si="360"/>
        <v>84</v>
      </c>
      <c r="H90">
        <f t="shared" ref="H90" si="451">ROUNDDOWN(YEARFRAC(E90,DOB,1),0)</f>
        <v>71</v>
      </c>
      <c r="I90" s="31">
        <f>IF(H90&lt;=120,VLOOKUP(H90,'Mortality Data'!$B$6:$D$125,2,FALSE),1)</f>
        <v>1.9089999999999999E-2</v>
      </c>
      <c r="J90" s="17">
        <f>IF(H90&lt;=120,(1-VLOOKUP(H90,'Mortality Data'!$F$5:$H$125,2,FALSE))^(YEAR(E90)-Mortality_Table_Year),1)</f>
        <v>0.78590370247784547</v>
      </c>
      <c r="K90">
        <f>IF(H90&lt;=120,VLOOKUP(H90,'Mortality Data'!$B$5:$D$125,3,FALSE),1)</f>
        <v>1.438E-2</v>
      </c>
      <c r="L90" s="33">
        <f>IF(H90&lt;=120,(1-VLOOKUP(H90,'Mortality Data'!$F$5:$H$125,3,FALSE))^(YEAR(E90)-Mortality_Table_Year),1)</f>
        <v>0.7768795249258017</v>
      </c>
      <c r="M90" s="88">
        <f t="shared" ref="M90" si="452">MIN(I90*J90*Male_Mortality_Blend+K90*L90*(1-Male_Mortality_Blend),1)</f>
        <v>1.3278783329961002E-2</v>
      </c>
      <c r="N90" s="18">
        <f t="shared" si="341"/>
        <v>1.113357648199309E-3</v>
      </c>
      <c r="O90" s="18">
        <f t="shared" si="363"/>
        <v>0.92907373679556104</v>
      </c>
      <c r="P90" s="89">
        <f t="shared" si="354"/>
        <v>1.0355442817485683E-3</v>
      </c>
      <c r="Q90" s="88">
        <f t="shared" ref="Q90" si="453">MIN((I90*J90*Male_Mortality_Blend+K90*L90*(1-Male_Mortality_Blend))*(1-Mortality_Margin),1)</f>
        <v>1.2614844163462952E-2</v>
      </c>
      <c r="R90" s="18">
        <f t="shared" si="417"/>
        <v>1.057364500545166E-3</v>
      </c>
      <c r="S90" s="18">
        <f t="shared" si="356"/>
        <v>0.93251497910452819</v>
      </c>
      <c r="T90" s="89">
        <f t="shared" si="357"/>
        <v>9.870519087802343E-4</v>
      </c>
      <c r="V90" s="73">
        <f t="shared" si="343"/>
        <v>5732712.296570004</v>
      </c>
      <c r="W90" s="74">
        <f t="shared" ref="W90" si="454">V90*Fee_Percent</f>
        <v>286635.6148285002</v>
      </c>
      <c r="X90" s="75">
        <f t="shared" si="372"/>
        <v>6019347.9113985039</v>
      </c>
      <c r="Y90" s="74">
        <f t="shared" si="345"/>
        <v>5753945.9740692033</v>
      </c>
      <c r="Z90" s="75">
        <f t="shared" si="346"/>
        <v>114654.24593140009</v>
      </c>
      <c r="AA90" s="82">
        <f t="shared" si="347"/>
        <v>150747.69139790069</v>
      </c>
      <c r="AC90" s="80">
        <f t="shared" ref="AC90" si="455">AC89/(1+NAER_Rate)^(1/12)</f>
        <v>0.73482845768245064</v>
      </c>
      <c r="AD90" s="82">
        <f t="shared" si="349"/>
        <v>4423188.1419870434</v>
      </c>
      <c r="AE90" s="74">
        <f t="shared" si="350"/>
        <v>4228163.2457134183</v>
      </c>
      <c r="AF90" s="75">
        <f t="shared" si="351"/>
        <v>84251.202704515119</v>
      </c>
      <c r="AH90" s="113">
        <v>84</v>
      </c>
      <c r="AI90" s="114">
        <f>(SUM(AE91:$AE$913)+SUM(AF91:$AF$913)-SUM(AD91:$AD$913))*(1+NAER_Rate)^(AH90/12)</f>
        <v>-8586094.2418586984</v>
      </c>
      <c r="AJ90" s="115">
        <f t="shared" si="338"/>
        <v>1371238.1239740569</v>
      </c>
      <c r="AS90" s="74"/>
    </row>
    <row r="91" spans="5:45" x14ac:dyDescent="0.35">
      <c r="E91" s="66">
        <f t="shared" si="367"/>
        <v>48029</v>
      </c>
      <c r="F91">
        <f t="shared" si="445"/>
        <v>8</v>
      </c>
      <c r="G91">
        <f t="shared" si="360"/>
        <v>85</v>
      </c>
      <c r="H91">
        <f t="shared" ref="H91" si="456">ROUNDDOWN(YEARFRAC(E91,DOB,1),0)</f>
        <v>71</v>
      </c>
      <c r="I91" s="31">
        <f>IF(H91&lt;=120,VLOOKUP(H91,'Mortality Data'!$B$6:$D$125,2,FALSE),1)</f>
        <v>1.9089999999999999E-2</v>
      </c>
      <c r="J91" s="17">
        <f>IF(H91&lt;=120,(1-VLOOKUP(H91,'Mortality Data'!$F$5:$H$125,2,FALSE))^(YEAR(E91)-Mortality_Table_Year),1)</f>
        <v>0.78590370247784547</v>
      </c>
      <c r="K91">
        <f>IF(H91&lt;=120,VLOOKUP(H91,'Mortality Data'!$B$5:$D$125,3,FALSE),1)</f>
        <v>1.438E-2</v>
      </c>
      <c r="L91" s="33">
        <f>IF(H91&lt;=120,(1-VLOOKUP(H91,'Mortality Data'!$F$5:$H$125,3,FALSE))^(YEAR(E91)-Mortality_Table_Year),1)</f>
        <v>0.7768795249258017</v>
      </c>
      <c r="M91" s="88">
        <f t="shared" ref="M91" si="457">MIN(I91*J91*Male_Mortality_Blend+K91*L91*(1-Male_Mortality_Blend),1)</f>
        <v>1.3278783329961002E-2</v>
      </c>
      <c r="N91" s="18">
        <f t="shared" si="341"/>
        <v>1.113357648199309E-3</v>
      </c>
      <c r="O91" s="18">
        <f t="shared" si="363"/>
        <v>0.92803934544495859</v>
      </c>
      <c r="P91" s="89">
        <f t="shared" si="354"/>
        <v>1.0343913506024593E-3</v>
      </c>
      <c r="Q91" s="88">
        <f t="shared" ref="Q91" si="458">MIN((I91*J91*Male_Mortality_Blend+K91*L91*(1-Male_Mortality_Blend))*(1-Mortality_Margin),1)</f>
        <v>1.2614844163462952E-2</v>
      </c>
      <c r="R91" s="18">
        <f t="shared" si="417"/>
        <v>1.057364500545166E-3</v>
      </c>
      <c r="S91" s="18">
        <f t="shared" si="356"/>
        <v>0.93152897086939646</v>
      </c>
      <c r="T91" s="89">
        <f t="shared" si="357"/>
        <v>9.8600823513173008E-4</v>
      </c>
      <c r="V91" s="73">
        <f t="shared" si="343"/>
        <v>5726329.7374896919</v>
      </c>
      <c r="W91" s="74">
        <f t="shared" ref="W91" si="459">V91*Fee_Percent</f>
        <v>286316.48687448463</v>
      </c>
      <c r="X91" s="75">
        <f t="shared" si="372"/>
        <v>6012646.2243641764</v>
      </c>
      <c r="Y91" s="74">
        <f t="shared" si="345"/>
        <v>5747861.9558581682</v>
      </c>
      <c r="Z91" s="75">
        <f t="shared" si="346"/>
        <v>114526.59474979385</v>
      </c>
      <c r="AA91" s="82">
        <f t="shared" si="347"/>
        <v>150257.67375621479</v>
      </c>
      <c r="AC91" s="80">
        <f t="shared" ref="AC91" si="460">AC90/(1+NAER_Rate)^(1/12)</f>
        <v>0.73213799011396286</v>
      </c>
      <c r="AD91" s="82">
        <f t="shared" si="349"/>
        <v>4402086.7219722951</v>
      </c>
      <c r="AE91" s="74">
        <f t="shared" si="350"/>
        <v>4208228.0998145109</v>
      </c>
      <c r="AF91" s="75">
        <f t="shared" si="351"/>
        <v>83849.270894710397</v>
      </c>
      <c r="AH91" s="113">
        <v>85</v>
      </c>
      <c r="AI91" s="114">
        <f>(SUM(AE92:$AE$913)+SUM(AF92:$AF$913)-SUM(AD92:$AD$913))*(1+NAER_Rate)^(AH91/12)</f>
        <v>-8467388.8279355429</v>
      </c>
      <c r="AJ91" s="115">
        <f t="shared" si="338"/>
        <v>1369705.0850905308</v>
      </c>
      <c r="AS91" s="74"/>
    </row>
    <row r="92" spans="5:45" x14ac:dyDescent="0.35">
      <c r="E92" s="66">
        <f t="shared" si="367"/>
        <v>48060</v>
      </c>
      <c r="F92">
        <f t="shared" si="445"/>
        <v>8</v>
      </c>
      <c r="G92">
        <f t="shared" si="360"/>
        <v>86</v>
      </c>
      <c r="H92">
        <f t="shared" ref="H92" si="461">ROUNDDOWN(YEARFRAC(E92,DOB,1),0)</f>
        <v>71</v>
      </c>
      <c r="I92" s="31">
        <f>IF(H92&lt;=120,VLOOKUP(H92,'Mortality Data'!$B$6:$D$125,2,FALSE),1)</f>
        <v>1.9089999999999999E-2</v>
      </c>
      <c r="J92" s="17">
        <f>IF(H92&lt;=120,(1-VLOOKUP(H92,'Mortality Data'!$F$5:$H$125,2,FALSE))^(YEAR(E92)-Mortality_Table_Year),1)</f>
        <v>0.78590370247784547</v>
      </c>
      <c r="K92">
        <f>IF(H92&lt;=120,VLOOKUP(H92,'Mortality Data'!$B$5:$D$125,3,FALSE),1)</f>
        <v>1.438E-2</v>
      </c>
      <c r="L92" s="33">
        <f>IF(H92&lt;=120,(1-VLOOKUP(H92,'Mortality Data'!$F$5:$H$125,3,FALSE))^(YEAR(E92)-Mortality_Table_Year),1)</f>
        <v>0.7768795249258017</v>
      </c>
      <c r="M92" s="88">
        <f t="shared" ref="M92" si="462">MIN(I92*J92*Male_Mortality_Blend+K92*L92*(1-Male_Mortality_Blend),1)</f>
        <v>1.3278783329961002E-2</v>
      </c>
      <c r="N92" s="18">
        <f t="shared" si="341"/>
        <v>1.113357648199309E-3</v>
      </c>
      <c r="O92" s="18">
        <f t="shared" si="363"/>
        <v>0.92700610574187758</v>
      </c>
      <c r="P92" s="89">
        <f t="shared" si="354"/>
        <v>1.0332397030810014E-3</v>
      </c>
      <c r="Q92" s="88">
        <f t="shared" ref="Q92" si="463">MIN((I92*J92*Male_Mortality_Blend+K92*L92*(1-Male_Mortality_Blend))*(1-Mortality_Margin),1)</f>
        <v>1.2614844163462952E-2</v>
      </c>
      <c r="R92" s="18">
        <f t="shared" si="417"/>
        <v>1.057364500545166E-3</v>
      </c>
      <c r="S92" s="18">
        <f t="shared" si="356"/>
        <v>0.93054400520436975</v>
      </c>
      <c r="T92" s="89">
        <f t="shared" si="357"/>
        <v>9.8496566502670468E-4</v>
      </c>
      <c r="V92" s="73">
        <f t="shared" si="343"/>
        <v>5719954.2844803464</v>
      </c>
      <c r="W92" s="74">
        <f t="shared" ref="W92" si="464">V92*Fee_Percent</f>
        <v>285997.71422401734</v>
      </c>
      <c r="X92" s="75">
        <f t="shared" si="372"/>
        <v>6005951.9987043636</v>
      </c>
      <c r="Y92" s="74">
        <f t="shared" si="345"/>
        <v>5741784.370672009</v>
      </c>
      <c r="Z92" s="75">
        <f t="shared" si="346"/>
        <v>114399.08568960693</v>
      </c>
      <c r="AA92" s="82">
        <f t="shared" si="347"/>
        <v>149768.54234274756</v>
      </c>
      <c r="AC92" s="80">
        <f t="shared" ref="AC92" si="465">AC91/(1+NAER_Rate)^(1/12)</f>
        <v>0.72945737330133709</v>
      </c>
      <c r="AD92" s="82">
        <f t="shared" si="349"/>
        <v>4381085.9691488007</v>
      </c>
      <c r="AE92" s="74">
        <f t="shared" si="350"/>
        <v>4188386.9450930743</v>
      </c>
      <c r="AF92" s="75">
        <f t="shared" si="351"/>
        <v>83449.256555215252</v>
      </c>
      <c r="AH92" s="113">
        <v>86</v>
      </c>
      <c r="AI92" s="114">
        <f>(SUM(AE93:$AE$913)+SUM(AF93:$AF$913)-SUM(AD93:$AD$913))*(1+NAER_Rate)^(AH92/12)</f>
        <v>-8348736.3256548354</v>
      </c>
      <c r="AJ92" s="115">
        <f t="shared" si="338"/>
        <v>1368162.091517546</v>
      </c>
      <c r="AS92" s="74"/>
    </row>
    <row r="93" spans="5:45" x14ac:dyDescent="0.35">
      <c r="E93" s="66">
        <f t="shared" si="367"/>
        <v>48091</v>
      </c>
      <c r="F93">
        <f t="shared" si="445"/>
        <v>8</v>
      </c>
      <c r="G93">
        <f t="shared" si="360"/>
        <v>87</v>
      </c>
      <c r="H93">
        <f t="shared" ref="H93" si="466">ROUNDDOWN(YEARFRAC(E93,DOB,1),0)</f>
        <v>71</v>
      </c>
      <c r="I93" s="31">
        <f>IF(H93&lt;=120,VLOOKUP(H93,'Mortality Data'!$B$6:$D$125,2,FALSE),1)</f>
        <v>1.9089999999999999E-2</v>
      </c>
      <c r="J93" s="17">
        <f>IF(H93&lt;=120,(1-VLOOKUP(H93,'Mortality Data'!$F$5:$H$125,2,FALSE))^(YEAR(E93)-Mortality_Table_Year),1)</f>
        <v>0.78590370247784547</v>
      </c>
      <c r="K93">
        <f>IF(H93&lt;=120,VLOOKUP(H93,'Mortality Data'!$B$5:$D$125,3,FALSE),1)</f>
        <v>1.438E-2</v>
      </c>
      <c r="L93" s="33">
        <f>IF(H93&lt;=120,(1-VLOOKUP(H93,'Mortality Data'!$F$5:$H$125,3,FALSE))^(YEAR(E93)-Mortality_Table_Year),1)</f>
        <v>0.7768795249258017</v>
      </c>
      <c r="M93" s="88">
        <f t="shared" ref="M93" si="467">MIN(I93*J93*Male_Mortality_Blend+K93*L93*(1-Male_Mortality_Blend),1)</f>
        <v>1.3278783329961002E-2</v>
      </c>
      <c r="N93" s="18">
        <f t="shared" si="341"/>
        <v>1.113357648199309E-3</v>
      </c>
      <c r="O93" s="18">
        <f t="shared" si="363"/>
        <v>0.92597401640412236</v>
      </c>
      <c r="P93" s="89">
        <f t="shared" si="354"/>
        <v>1.0320893377552265E-3</v>
      </c>
      <c r="Q93" s="88">
        <f t="shared" ref="Q93" si="468">MIN((I93*J93*Male_Mortality_Blend+K93*L93*(1-Male_Mortality_Blend))*(1-Mortality_Margin),1)</f>
        <v>1.2614844163462952E-2</v>
      </c>
      <c r="R93" s="18">
        <f t="shared" si="417"/>
        <v>1.057364500545166E-3</v>
      </c>
      <c r="S93" s="18">
        <f t="shared" si="356"/>
        <v>0.92956008100707155</v>
      </c>
      <c r="T93" s="89">
        <f t="shared" si="357"/>
        <v>9.8392419729820269E-4</v>
      </c>
      <c r="V93" s="73">
        <f t="shared" si="343"/>
        <v>5713585.9296303699</v>
      </c>
      <c r="W93" s="74">
        <f t="shared" ref="W93" si="469">V93*Fee_Percent</f>
        <v>285679.29648151848</v>
      </c>
      <c r="X93" s="75">
        <f t="shared" si="372"/>
        <v>5999265.226111888</v>
      </c>
      <c r="Y93" s="74">
        <f t="shared" si="345"/>
        <v>5735713.2117086761</v>
      </c>
      <c r="Z93" s="75">
        <f t="shared" si="346"/>
        <v>114271.7185926074</v>
      </c>
      <c r="AA93" s="82">
        <f t="shared" si="347"/>
        <v>149280.29581060447</v>
      </c>
      <c r="AC93" s="80">
        <f t="shared" ref="AC93" si="470">AC92/(1+NAER_Rate)^(1/12)</f>
        <v>0.72678657117746293</v>
      </c>
      <c r="AD93" s="82">
        <f t="shared" si="349"/>
        <v>4360185.4032700462</v>
      </c>
      <c r="AE93" s="74">
        <f t="shared" si="350"/>
        <v>4168639.3383950223</v>
      </c>
      <c r="AF93" s="75">
        <f t="shared" si="351"/>
        <v>83051.150538477072</v>
      </c>
      <c r="AH93" s="113">
        <v>87</v>
      </c>
      <c r="AI93" s="114">
        <f>(SUM(AE94:$AE$913)+SUM(AF94:$AF$913)-SUM(AD94:$AD$913))*(1+NAER_Rate)^(AH93/12)</f>
        <v>-8230136.0445756586</v>
      </c>
      <c r="AJ93" s="115">
        <f t="shared" si="338"/>
        <v>1366609.1672019125</v>
      </c>
      <c r="AS93" s="74"/>
    </row>
    <row r="94" spans="5:45" x14ac:dyDescent="0.35">
      <c r="E94" s="66">
        <f t="shared" si="367"/>
        <v>48121</v>
      </c>
      <c r="F94">
        <f t="shared" si="445"/>
        <v>8</v>
      </c>
      <c r="G94">
        <f t="shared" si="360"/>
        <v>88</v>
      </c>
      <c r="H94">
        <f t="shared" ref="H94" si="471">ROUNDDOWN(YEARFRAC(E94,DOB,1),0)</f>
        <v>71</v>
      </c>
      <c r="I94" s="31">
        <f>IF(H94&lt;=120,VLOOKUP(H94,'Mortality Data'!$B$6:$D$125,2,FALSE),1)</f>
        <v>1.9089999999999999E-2</v>
      </c>
      <c r="J94" s="17">
        <f>IF(H94&lt;=120,(1-VLOOKUP(H94,'Mortality Data'!$F$5:$H$125,2,FALSE))^(YEAR(E94)-Mortality_Table_Year),1)</f>
        <v>0.78590370247784547</v>
      </c>
      <c r="K94">
        <f>IF(H94&lt;=120,VLOOKUP(H94,'Mortality Data'!$B$5:$D$125,3,FALSE),1)</f>
        <v>1.438E-2</v>
      </c>
      <c r="L94" s="33">
        <f>IF(H94&lt;=120,(1-VLOOKUP(H94,'Mortality Data'!$F$5:$H$125,3,FALSE))^(YEAR(E94)-Mortality_Table_Year),1)</f>
        <v>0.7768795249258017</v>
      </c>
      <c r="M94" s="88">
        <f t="shared" ref="M94" si="472">MIN(I94*J94*Male_Mortality_Blend+K94*L94*(1-Male_Mortality_Blend),1)</f>
        <v>1.3278783329961002E-2</v>
      </c>
      <c r="N94" s="18">
        <f t="shared" si="341"/>
        <v>1.113357648199309E-3</v>
      </c>
      <c r="O94" s="18">
        <f t="shared" si="363"/>
        <v>0.92494307615092497</v>
      </c>
      <c r="P94" s="89">
        <f t="shared" si="354"/>
        <v>1.0309402531973877E-3</v>
      </c>
      <c r="Q94" s="88">
        <f t="shared" ref="Q94" si="473">MIN((I94*J94*Male_Mortality_Blend+K94*L94*(1-Male_Mortality_Blend))*(1-Mortality_Margin),1)</f>
        <v>1.2614844163462952E-2</v>
      </c>
      <c r="R94" s="18">
        <f t="shared" si="417"/>
        <v>1.057364500545166E-3</v>
      </c>
      <c r="S94" s="18">
        <f t="shared" si="356"/>
        <v>0.92857719717629084</v>
      </c>
      <c r="T94" s="89">
        <f t="shared" si="357"/>
        <v>9.8288383078071195E-4</v>
      </c>
      <c r="V94" s="73">
        <f t="shared" si="343"/>
        <v>5707224.6650369717</v>
      </c>
      <c r="W94" s="74">
        <f t="shared" ref="W94" si="474">V94*Fee_Percent</f>
        <v>285361.23325184861</v>
      </c>
      <c r="X94" s="75">
        <f t="shared" si="372"/>
        <v>5992585.8982888199</v>
      </c>
      <c r="Y94" s="74">
        <f t="shared" si="345"/>
        <v>5729648.4721733071</v>
      </c>
      <c r="Z94" s="75">
        <f t="shared" si="346"/>
        <v>114144.49330073944</v>
      </c>
      <c r="AA94" s="82">
        <f t="shared" si="347"/>
        <v>148792.93281477317</v>
      </c>
      <c r="AC94" s="80">
        <f t="shared" ref="AC94" si="475">AC93/(1+NAER_Rate)^(1/12)</f>
        <v>0.72412554780728422</v>
      </c>
      <c r="AD94" s="82">
        <f t="shared" si="349"/>
        <v>4339384.5463805981</v>
      </c>
      <c r="AE94" s="74">
        <f t="shared" si="350"/>
        <v>4148984.8386556651</v>
      </c>
      <c r="AF94" s="75">
        <f t="shared" si="351"/>
        <v>82654.943740582836</v>
      </c>
      <c r="AH94" s="113">
        <v>88</v>
      </c>
      <c r="AI94" s="114">
        <f>(SUM(AE95:$AE$913)+SUM(AF95:$AF$913)-SUM(AD95:$AD$913))*(1+NAER_Rate)^(AH94/12)</f>
        <v>-8111587.2930645701</v>
      </c>
      <c r="AJ94" s="115">
        <f t="shared" si="338"/>
        <v>1365046.3360495591</v>
      </c>
      <c r="AS94" s="74"/>
    </row>
    <row r="95" spans="5:45" x14ac:dyDescent="0.35">
      <c r="E95" s="66">
        <f t="shared" si="367"/>
        <v>48152</v>
      </c>
      <c r="F95">
        <f t="shared" si="445"/>
        <v>8</v>
      </c>
      <c r="G95">
        <f t="shared" si="360"/>
        <v>89</v>
      </c>
      <c r="H95">
        <f t="shared" ref="H95" si="476">ROUNDDOWN(YEARFRAC(E95,DOB,1),0)</f>
        <v>71</v>
      </c>
      <c r="I95" s="31">
        <f>IF(H95&lt;=120,VLOOKUP(H95,'Mortality Data'!$B$6:$D$125,2,FALSE),1)</f>
        <v>1.9089999999999999E-2</v>
      </c>
      <c r="J95" s="17">
        <f>IF(H95&lt;=120,(1-VLOOKUP(H95,'Mortality Data'!$F$5:$H$125,2,FALSE))^(YEAR(E95)-Mortality_Table_Year),1)</f>
        <v>0.78590370247784547</v>
      </c>
      <c r="K95">
        <f>IF(H95&lt;=120,VLOOKUP(H95,'Mortality Data'!$B$5:$D$125,3,FALSE),1)</f>
        <v>1.438E-2</v>
      </c>
      <c r="L95" s="33">
        <f>IF(H95&lt;=120,(1-VLOOKUP(H95,'Mortality Data'!$F$5:$H$125,3,FALSE))^(YEAR(E95)-Mortality_Table_Year),1)</f>
        <v>0.7768795249258017</v>
      </c>
      <c r="M95" s="88">
        <f t="shared" ref="M95" si="477">MIN(I95*J95*Male_Mortality_Blend+K95*L95*(1-Male_Mortality_Blend),1)</f>
        <v>1.3278783329961002E-2</v>
      </c>
      <c r="N95" s="18">
        <f t="shared" si="341"/>
        <v>1.113357648199309E-3</v>
      </c>
      <c r="O95" s="18">
        <f t="shared" si="363"/>
        <v>0.92391328370294334</v>
      </c>
      <c r="P95" s="89">
        <f t="shared" si="354"/>
        <v>1.0297924479816256E-3</v>
      </c>
      <c r="Q95" s="88">
        <f t="shared" ref="Q95" si="478">MIN((I95*J95*Male_Mortality_Blend+K95*L95*(1-Male_Mortality_Blend))*(1-Mortality_Margin),1)</f>
        <v>1.2614844163462952E-2</v>
      </c>
      <c r="R95" s="18">
        <f t="shared" si="417"/>
        <v>1.057364500545166E-3</v>
      </c>
      <c r="S95" s="18">
        <f t="shared" si="356"/>
        <v>0.92759535261198089</v>
      </c>
      <c r="T95" s="89">
        <f t="shared" si="357"/>
        <v>9.818445643099416E-4</v>
      </c>
      <c r="V95" s="73">
        <f t="shared" si="343"/>
        <v>5700870.482806161</v>
      </c>
      <c r="W95" s="74">
        <f t="shared" ref="W95" si="479">V95*Fee_Percent</f>
        <v>285043.52414030809</v>
      </c>
      <c r="X95" s="75">
        <f t="shared" si="372"/>
        <v>5985914.0069464687</v>
      </c>
      <c r="Y95" s="74">
        <f t="shared" si="345"/>
        <v>5723590.1452782284</v>
      </c>
      <c r="Z95" s="75">
        <f t="shared" si="346"/>
        <v>114017.40965612323</v>
      </c>
      <c r="AA95" s="82">
        <f t="shared" si="347"/>
        <v>148306.45201211702</v>
      </c>
      <c r="AC95" s="80">
        <f t="shared" ref="AC95" si="480">AC94/(1+NAER_Rate)^(1/12)</f>
        <v>0.72147426738731602</v>
      </c>
      <c r="AD95" s="82">
        <f t="shared" si="349"/>
        <v>4318682.922805177</v>
      </c>
      <c r="AE95" s="74">
        <f t="shared" si="350"/>
        <v>4129423.0068898713</v>
      </c>
      <c r="AF95" s="75">
        <f t="shared" si="351"/>
        <v>82260.627101050995</v>
      </c>
      <c r="AH95" s="113">
        <v>89</v>
      </c>
      <c r="AI95" s="114">
        <f>(SUM(AE96:$AE$913)+SUM(AF96:$AF$913)-SUM(AD96:$AD$913))*(1+NAER_Rate)^(AH95/12)</f>
        <v>-7993089.3782893987</v>
      </c>
      <c r="AJ95" s="115">
        <f t="shared" si="338"/>
        <v>1363473.6219255945</v>
      </c>
      <c r="AS95" s="74"/>
    </row>
    <row r="96" spans="5:45" x14ac:dyDescent="0.35">
      <c r="E96" s="66">
        <f t="shared" si="367"/>
        <v>48182</v>
      </c>
      <c r="F96">
        <f t="shared" si="445"/>
        <v>8</v>
      </c>
      <c r="G96">
        <f t="shared" si="360"/>
        <v>90</v>
      </c>
      <c r="H96">
        <f t="shared" ref="H96" si="481">ROUNDDOWN(YEARFRAC(E96,DOB,1),0)</f>
        <v>71</v>
      </c>
      <c r="I96" s="31">
        <f>IF(H96&lt;=120,VLOOKUP(H96,'Mortality Data'!$B$6:$D$125,2,FALSE),1)</f>
        <v>1.9089999999999999E-2</v>
      </c>
      <c r="J96" s="17">
        <f>IF(H96&lt;=120,(1-VLOOKUP(H96,'Mortality Data'!$F$5:$H$125,2,FALSE))^(YEAR(E96)-Mortality_Table_Year),1)</f>
        <v>0.78590370247784547</v>
      </c>
      <c r="K96">
        <f>IF(H96&lt;=120,VLOOKUP(H96,'Mortality Data'!$B$5:$D$125,3,FALSE),1)</f>
        <v>1.438E-2</v>
      </c>
      <c r="L96" s="33">
        <f>IF(H96&lt;=120,(1-VLOOKUP(H96,'Mortality Data'!$F$5:$H$125,3,FALSE))^(YEAR(E96)-Mortality_Table_Year),1)</f>
        <v>0.7768795249258017</v>
      </c>
      <c r="M96" s="88">
        <f t="shared" ref="M96" si="482">MIN(I96*J96*Male_Mortality_Blend+K96*L96*(1-Male_Mortality_Blend),1)</f>
        <v>1.3278783329961002E-2</v>
      </c>
      <c r="N96" s="18">
        <f t="shared" si="341"/>
        <v>1.113357648199309E-3</v>
      </c>
      <c r="O96" s="18">
        <f t="shared" si="363"/>
        <v>0.92288463778225971</v>
      </c>
      <c r="P96" s="89">
        <f t="shared" si="354"/>
        <v>1.0286459206836351E-3</v>
      </c>
      <c r="Q96" s="88">
        <f t="shared" ref="Q96" si="483">MIN((I96*J96*Male_Mortality_Blend+K96*L96*(1-Male_Mortality_Blend))*(1-Mortality_Margin),1)</f>
        <v>1.2614844163462952E-2</v>
      </c>
      <c r="R96" s="18">
        <f t="shared" si="417"/>
        <v>1.057364500545166E-3</v>
      </c>
      <c r="S96" s="18">
        <f t="shared" si="356"/>
        <v>0.92661454621525829</v>
      </c>
      <c r="T96" s="89">
        <f t="shared" si="357"/>
        <v>9.8080639672259995E-4</v>
      </c>
      <c r="V96" s="73">
        <f t="shared" si="343"/>
        <v>5694523.3750527352</v>
      </c>
      <c r="W96" s="74">
        <f t="shared" ref="W96" si="484">V96*Fee_Percent</f>
        <v>284726.16875263676</v>
      </c>
      <c r="X96" s="75">
        <f t="shared" si="372"/>
        <v>5979249.543805372</v>
      </c>
      <c r="Y96" s="74">
        <f t="shared" si="345"/>
        <v>5717538.2242429405</v>
      </c>
      <c r="Z96" s="75">
        <f t="shared" si="346"/>
        <v>113890.46750105471</v>
      </c>
      <c r="AA96" s="82">
        <f t="shared" si="347"/>
        <v>147820.85206137691</v>
      </c>
      <c r="AC96" s="80">
        <f t="shared" ref="AC96" si="485">AC95/(1+NAER_Rate)^(1/12)</f>
        <v>0.7188326942451625</v>
      </c>
      <c r="AD96" s="82">
        <f t="shared" si="349"/>
        <v>4298080.0591377746</v>
      </c>
      <c r="AE96" s="74">
        <f t="shared" si="350"/>
        <v>4109953.4061822551</v>
      </c>
      <c r="AF96" s="75">
        <f t="shared" si="351"/>
        <v>81868.191602624269</v>
      </c>
      <c r="AH96" s="113">
        <v>90</v>
      </c>
      <c r="AI96" s="114">
        <f>(SUM(AE97:$AE$913)+SUM(AF97:$AF$913)-SUM(AD97:$AD$913))*(1+NAER_Rate)^(AH96/12)</f>
        <v>-7874641.6062139887</v>
      </c>
      <c r="AJ96" s="115">
        <f t="shared" si="338"/>
        <v>1361891.0486543688</v>
      </c>
      <c r="AS96" s="74"/>
    </row>
    <row r="97" spans="5:45" x14ac:dyDescent="0.35">
      <c r="E97" s="66">
        <f t="shared" si="367"/>
        <v>48213</v>
      </c>
      <c r="F97">
        <f t="shared" si="445"/>
        <v>8</v>
      </c>
      <c r="G97">
        <f t="shared" si="360"/>
        <v>91</v>
      </c>
      <c r="H97">
        <f t="shared" ref="H97" si="486">ROUNDDOWN(YEARFRAC(E97,DOB,1),0)</f>
        <v>72</v>
      </c>
      <c r="I97" s="31">
        <f>IF(H97&lt;=120,VLOOKUP(H97,'Mortality Data'!$B$6:$D$125,2,FALSE),1)</f>
        <v>2.1160000000000002E-2</v>
      </c>
      <c r="J97" s="17">
        <f>IF(H97&lt;=120,(1-VLOOKUP(H97,'Mortality Data'!$F$5:$H$125,2,FALSE))^(YEAR(E97)-Mortality_Table_Year),1)</f>
        <v>0.78137927188456735</v>
      </c>
      <c r="K97">
        <f>IF(H97&lt;=120,VLOOKUP(H97,'Mortality Data'!$B$5:$D$125,3,FALSE),1)</f>
        <v>1.6E-2</v>
      </c>
      <c r="L97" s="33">
        <f>IF(H97&lt;=120,(1-VLOOKUP(H97,'Mortality Data'!$F$5:$H$125,3,FALSE))^(YEAR(E97)-Mortality_Table_Year),1)</f>
        <v>0.78439280844199133</v>
      </c>
      <c r="M97" s="88">
        <f t="shared" ref="M97" si="487">MIN(I97*J97*Male_Mortality_Blend+K97*L97*(1-Male_Mortality_Blend),1)</f>
        <v>1.4741320186974934E-2</v>
      </c>
      <c r="N97" s="18">
        <f t="shared" si="341"/>
        <v>1.2368222698239117E-3</v>
      </c>
      <c r="O97" s="18">
        <f t="shared" si="363"/>
        <v>0.92174319350977219</v>
      </c>
      <c r="P97" s="89">
        <f t="shared" si="354"/>
        <v>1.141444272487524E-3</v>
      </c>
      <c r="Q97" s="88">
        <f t="shared" ref="Q97" si="488">MIN((I97*J97*Male_Mortality_Blend+K97*L97*(1-Male_Mortality_Blend))*(1-Mortality_Margin),1)</f>
        <v>1.4004254177626187E-2</v>
      </c>
      <c r="R97" s="18">
        <f t="shared" si="417"/>
        <v>1.1745795550086591E-3</v>
      </c>
      <c r="S97" s="18">
        <f t="shared" si="356"/>
        <v>0.92552616371390017</v>
      </c>
      <c r="T97" s="89">
        <f t="shared" si="357"/>
        <v>1.0883825013581205E-3</v>
      </c>
      <c r="V97" s="73">
        <f t="shared" si="343"/>
        <v>5687480.2617264362</v>
      </c>
      <c r="W97" s="74">
        <f t="shared" ref="W97" si="489">V97*Fee_Percent</f>
        <v>284374.01308632182</v>
      </c>
      <c r="X97" s="75">
        <f t="shared" si="372"/>
        <v>5971854.274812758</v>
      </c>
      <c r="Y97" s="74">
        <f t="shared" si="345"/>
        <v>5710822.520739764</v>
      </c>
      <c r="Z97" s="75">
        <f t="shared" si="346"/>
        <v>113749.60523452873</v>
      </c>
      <c r="AA97" s="82">
        <f t="shared" si="347"/>
        <v>147282.1488384651</v>
      </c>
      <c r="AC97" s="80">
        <f t="shared" ref="AC97" si="490">AC96/(1+NAER_Rate)^(1/12)</f>
        <v>0.71620079283903726</v>
      </c>
      <c r="AD97" s="82">
        <f t="shared" si="349"/>
        <v>4277046.7663400909</v>
      </c>
      <c r="AE97" s="74">
        <f t="shared" si="350"/>
        <v>4090095.6171168485</v>
      </c>
      <c r="AF97" s="75">
        <f t="shared" si="351"/>
        <v>81467.557454096983</v>
      </c>
      <c r="AH97" s="113">
        <v>91</v>
      </c>
      <c r="AI97" s="114">
        <f>(SUM(AE98:$AE$913)+SUM(AF98:$AF$913)-SUM(AD98:$AD$913))*(1+NAER_Rate)^(AH97/12)</f>
        <v>-7756297.2643746762</v>
      </c>
      <c r="AJ97" s="115">
        <f t="shared" si="338"/>
        <v>1360297.0066316575</v>
      </c>
      <c r="AS97" s="74"/>
    </row>
    <row r="98" spans="5:45" x14ac:dyDescent="0.35">
      <c r="E98" s="66">
        <f t="shared" si="367"/>
        <v>48244</v>
      </c>
      <c r="F98">
        <f t="shared" si="445"/>
        <v>8</v>
      </c>
      <c r="G98">
        <f t="shared" si="360"/>
        <v>92</v>
      </c>
      <c r="H98">
        <f t="shared" ref="H98" si="491">ROUNDDOWN(YEARFRAC(E98,DOB,1),0)</f>
        <v>72</v>
      </c>
      <c r="I98" s="31">
        <f>IF(H98&lt;=120,VLOOKUP(H98,'Mortality Data'!$B$6:$D$125,2,FALSE),1)</f>
        <v>2.1160000000000002E-2</v>
      </c>
      <c r="J98" s="17">
        <f>IF(H98&lt;=120,(1-VLOOKUP(H98,'Mortality Data'!$F$5:$H$125,2,FALSE))^(YEAR(E98)-Mortality_Table_Year),1)</f>
        <v>0.77129947927725639</v>
      </c>
      <c r="K98">
        <f>IF(H98&lt;=120,VLOOKUP(H98,'Mortality Data'!$B$5:$D$125,3,FALSE),1)</f>
        <v>1.6E-2</v>
      </c>
      <c r="L98" s="33">
        <f>IF(H98&lt;=120,(1-VLOOKUP(H98,'Mortality Data'!$F$5:$H$125,3,FALSE))^(YEAR(E98)-Mortality_Table_Year),1)</f>
        <v>0.77443101977477802</v>
      </c>
      <c r="M98" s="88">
        <f t="shared" ref="M98" si="492">MIN(I98*J98*Male_Mortality_Blend+K98*L98*(1-Male_Mortality_Blend),1)</f>
        <v>1.4552286682207113E-2</v>
      </c>
      <c r="N98" s="18">
        <f t="shared" si="341"/>
        <v>1.2208549653816014E-3</v>
      </c>
      <c r="O98" s="18">
        <f t="shared" si="363"/>
        <v>0.92061787875516909</v>
      </c>
      <c r="P98" s="89">
        <f t="shared" si="354"/>
        <v>1.1253147546030906E-3</v>
      </c>
      <c r="Q98" s="88">
        <f t="shared" ref="Q98" si="493">MIN((I98*J98*Male_Mortality_Blend+K98*L98*(1-Male_Mortality_Blend))*(1-Mortality_Margin),1)</f>
        <v>1.3824672348096756E-2</v>
      </c>
      <c r="R98" s="18">
        <f t="shared" si="417"/>
        <v>1.1594209428921198E-3</v>
      </c>
      <c r="S98" s="18">
        <f t="shared" si="356"/>
        <v>0.92445308929649572</v>
      </c>
      <c r="T98" s="89">
        <f t="shared" si="357"/>
        <v>1.0730744174044515E-3</v>
      </c>
      <c r="V98" s="73">
        <f t="shared" si="343"/>
        <v>5680536.6732083978</v>
      </c>
      <c r="W98" s="74">
        <f t="shared" ref="W98" si="494">V98*Fee_Percent</f>
        <v>284026.83366041991</v>
      </c>
      <c r="X98" s="75">
        <f t="shared" si="372"/>
        <v>5964563.5068688178</v>
      </c>
      <c r="Y98" s="74">
        <f t="shared" si="345"/>
        <v>5704201.2735080793</v>
      </c>
      <c r="Z98" s="75">
        <f t="shared" si="346"/>
        <v>113610.73346416796</v>
      </c>
      <c r="AA98" s="82">
        <f t="shared" si="347"/>
        <v>146751.49989657011</v>
      </c>
      <c r="AC98" s="80">
        <f t="shared" ref="AC98" si="495">AC97/(1+NAER_Rate)^(1/12)</f>
        <v>0.71357852775728492</v>
      </c>
      <c r="AD98" s="82">
        <f t="shared" si="349"/>
        <v>4256184.445946279</v>
      </c>
      <c r="AE98" s="74">
        <f t="shared" si="350"/>
        <v>4070395.546781125</v>
      </c>
      <c r="AF98" s="75">
        <f t="shared" si="351"/>
        <v>81070.179922786279</v>
      </c>
      <c r="AH98" s="113">
        <v>92</v>
      </c>
      <c r="AI98" s="114">
        <f>(SUM(AE99:$AE$913)+SUM(AF99:$AF$913)-SUM(AD99:$AD$913))*(1+NAER_Rate)^(AH98/12)</f>
        <v>-7638048.6785780275</v>
      </c>
      <c r="AJ98" s="115">
        <f t="shared" si="338"/>
        <v>1358691.6646860526</v>
      </c>
      <c r="AS98" s="74"/>
    </row>
    <row r="99" spans="5:45" x14ac:dyDescent="0.35">
      <c r="E99" s="66">
        <f t="shared" si="367"/>
        <v>48273</v>
      </c>
      <c r="F99">
        <f t="shared" si="445"/>
        <v>8</v>
      </c>
      <c r="G99">
        <f t="shared" si="360"/>
        <v>93</v>
      </c>
      <c r="H99">
        <f t="shared" ref="H99" si="496">ROUNDDOWN(YEARFRAC(E99,DOB,1),0)</f>
        <v>72</v>
      </c>
      <c r="I99" s="31">
        <f>IF(H99&lt;=120,VLOOKUP(H99,'Mortality Data'!$B$6:$D$125,2,FALSE),1)</f>
        <v>2.1160000000000002E-2</v>
      </c>
      <c r="J99" s="17">
        <f>IF(H99&lt;=120,(1-VLOOKUP(H99,'Mortality Data'!$F$5:$H$125,2,FALSE))^(YEAR(E99)-Mortality_Table_Year),1)</f>
        <v>0.77129947927725639</v>
      </c>
      <c r="K99">
        <f>IF(H99&lt;=120,VLOOKUP(H99,'Mortality Data'!$B$5:$D$125,3,FALSE),1)</f>
        <v>1.6E-2</v>
      </c>
      <c r="L99" s="33">
        <f>IF(H99&lt;=120,(1-VLOOKUP(H99,'Mortality Data'!$F$5:$H$125,3,FALSE))^(YEAR(E99)-Mortality_Table_Year),1)</f>
        <v>0.77443101977477802</v>
      </c>
      <c r="M99" s="88">
        <f t="shared" ref="M99" si="497">MIN(I99*J99*Male_Mortality_Blend+K99*L99*(1-Male_Mortality_Blend),1)</f>
        <v>1.4552286682207113E-2</v>
      </c>
      <c r="N99" s="18">
        <f t="shared" si="341"/>
        <v>1.2208549653816014E-3</v>
      </c>
      <c r="O99" s="18">
        <f t="shared" si="363"/>
        <v>0.91949393784667177</v>
      </c>
      <c r="P99" s="89">
        <f t="shared" si="354"/>
        <v>1.1239409084973229E-3</v>
      </c>
      <c r="Q99" s="88">
        <f t="shared" ref="Q99" si="498">MIN((I99*J99*Male_Mortality_Blend+K99*L99*(1-Male_Mortality_Blend))*(1-Mortality_Margin),1)</f>
        <v>1.3824672348096756E-2</v>
      </c>
      <c r="R99" s="18">
        <f t="shared" si="417"/>
        <v>1.1594209428921198E-3</v>
      </c>
      <c r="S99" s="18">
        <f t="shared" si="356"/>
        <v>0.923381259024044</v>
      </c>
      <c r="T99" s="89">
        <f t="shared" si="357"/>
        <v>1.0718302724517237E-3</v>
      </c>
      <c r="V99" s="73">
        <f t="shared" si="343"/>
        <v>5673601.5618048795</v>
      </c>
      <c r="W99" s="74">
        <f t="shared" ref="W99" si="499">V99*Fee_Percent</f>
        <v>283680.07809024397</v>
      </c>
      <c r="X99" s="75">
        <f t="shared" si="372"/>
        <v>5957281.6398951234</v>
      </c>
      <c r="Y99" s="74">
        <f t="shared" si="345"/>
        <v>5697587.7030891012</v>
      </c>
      <c r="Z99" s="75">
        <f t="shared" si="346"/>
        <v>113472.03123609759</v>
      </c>
      <c r="AA99" s="82">
        <f t="shared" si="347"/>
        <v>146221.90556992497</v>
      </c>
      <c r="AC99" s="80">
        <f t="shared" ref="AC99" si="500">AC98/(1+NAER_Rate)^(1/12)</f>
        <v>0.71096586371790471</v>
      </c>
      <c r="AD99" s="82">
        <f t="shared" si="349"/>
        <v>4235423.8865188519</v>
      </c>
      <c r="AE99" s="74">
        <f t="shared" si="350"/>
        <v>4050790.3624352557</v>
      </c>
      <c r="AF99" s="75">
        <f t="shared" si="351"/>
        <v>80674.740695597182</v>
      </c>
      <c r="AH99" s="113">
        <v>93</v>
      </c>
      <c r="AI99" s="114">
        <f>(SUM(AE100:$AE$913)+SUM(AF100:$AF$913)-SUM(AD100:$AD$913))*(1+NAER_Rate)^(AH99/12)</f>
        <v>-7519895.1460936135</v>
      </c>
      <c r="AJ99" s="115">
        <f t="shared" si="338"/>
        <v>1357075.0526980632</v>
      </c>
      <c r="AS99" s="74"/>
    </row>
    <row r="100" spans="5:45" x14ac:dyDescent="0.35">
      <c r="E100" s="66">
        <f t="shared" si="367"/>
        <v>48304</v>
      </c>
      <c r="F100">
        <f t="shared" si="445"/>
        <v>8</v>
      </c>
      <c r="G100">
        <f t="shared" si="360"/>
        <v>94</v>
      </c>
      <c r="H100">
        <f t="shared" ref="H100" si="501">ROUNDDOWN(YEARFRAC(E100,DOB,1),0)</f>
        <v>72</v>
      </c>
      <c r="I100" s="31">
        <f>IF(H100&lt;=120,VLOOKUP(H100,'Mortality Data'!$B$6:$D$125,2,FALSE),1)</f>
        <v>2.1160000000000002E-2</v>
      </c>
      <c r="J100" s="17">
        <f>IF(H100&lt;=120,(1-VLOOKUP(H100,'Mortality Data'!$F$5:$H$125,2,FALSE))^(YEAR(E100)-Mortality_Table_Year),1)</f>
        <v>0.77129947927725639</v>
      </c>
      <c r="K100">
        <f>IF(H100&lt;=120,VLOOKUP(H100,'Mortality Data'!$B$5:$D$125,3,FALSE),1)</f>
        <v>1.6E-2</v>
      </c>
      <c r="L100" s="33">
        <f>IF(H100&lt;=120,(1-VLOOKUP(H100,'Mortality Data'!$F$5:$H$125,3,FALSE))^(YEAR(E100)-Mortality_Table_Year),1)</f>
        <v>0.77443101977477802</v>
      </c>
      <c r="M100" s="88">
        <f t="shared" ref="M100" si="502">MIN(I100*J100*Male_Mortality_Blend+K100*L100*(1-Male_Mortality_Blend),1)</f>
        <v>1.4552286682207113E-2</v>
      </c>
      <c r="N100" s="18">
        <f t="shared" si="341"/>
        <v>1.2208549653816014E-3</v>
      </c>
      <c r="O100" s="18">
        <f t="shared" si="363"/>
        <v>0.91837136910701334</v>
      </c>
      <c r="P100" s="89">
        <f t="shared" si="354"/>
        <v>1.1225687396584361E-3</v>
      </c>
      <c r="Q100" s="88">
        <f t="shared" ref="Q100" si="503">MIN((I100*J100*Male_Mortality_Blend+K100*L100*(1-Male_Mortality_Blend))*(1-Mortality_Margin),1)</f>
        <v>1.3824672348096756E-2</v>
      </c>
      <c r="R100" s="18">
        <f t="shared" si="417"/>
        <v>1.1594209428921198E-3</v>
      </c>
      <c r="S100" s="18">
        <f t="shared" si="356"/>
        <v>0.92231067145405743</v>
      </c>
      <c r="T100" s="89">
        <f t="shared" si="357"/>
        <v>1.0705875699865697E-3</v>
      </c>
      <c r="V100" s="73">
        <f t="shared" si="343"/>
        <v>5666674.9171665525</v>
      </c>
      <c r="W100" s="74">
        <f t="shared" ref="W100" si="504">V100*Fee_Percent</f>
        <v>283333.74585832766</v>
      </c>
      <c r="X100" s="75">
        <f t="shared" si="372"/>
        <v>5950008.66302488</v>
      </c>
      <c r="Y100" s="74">
        <f t="shared" si="345"/>
        <v>5690981.8005821751</v>
      </c>
      <c r="Z100" s="75">
        <f t="shared" si="346"/>
        <v>113333.49834333106</v>
      </c>
      <c r="AA100" s="82">
        <f t="shared" si="347"/>
        <v>145693.36409937404</v>
      </c>
      <c r="AC100" s="80">
        <f t="shared" ref="AC100" si="505">AC99/(1+NAER_Rate)^(1/12)</f>
        <v>0.70836276556807565</v>
      </c>
      <c r="AD100" s="82">
        <f t="shared" si="349"/>
        <v>4214764.5916943122</v>
      </c>
      <c r="AE100" s="74">
        <f t="shared" si="350"/>
        <v>4031279.6070579765</v>
      </c>
      <c r="AF100" s="75">
        <f t="shared" si="351"/>
        <v>80281.230317986905</v>
      </c>
      <c r="AH100" s="113">
        <v>94</v>
      </c>
      <c r="AI100" s="114">
        <f>(SUM(AE101:$AE$913)+SUM(AF101:$AF$913)-SUM(AD101:$AD$913))*(1+NAER_Rate)^(AH100/12)</f>
        <v>-7401835.9633673932</v>
      </c>
      <c r="AJ100" s="115">
        <f t="shared" si="338"/>
        <v>1355447.2004921406</v>
      </c>
      <c r="AS100" s="74"/>
    </row>
    <row r="101" spans="5:45" x14ac:dyDescent="0.35">
      <c r="E101" s="66">
        <f t="shared" si="367"/>
        <v>48334</v>
      </c>
      <c r="F101">
        <f t="shared" si="445"/>
        <v>8</v>
      </c>
      <c r="G101">
        <f t="shared" si="360"/>
        <v>95</v>
      </c>
      <c r="H101">
        <f t="shared" ref="H101" si="506">ROUNDDOWN(YEARFRAC(E101,DOB,1),0)</f>
        <v>72</v>
      </c>
      <c r="I101" s="31">
        <f>IF(H101&lt;=120,VLOOKUP(H101,'Mortality Data'!$B$6:$D$125,2,FALSE),1)</f>
        <v>2.1160000000000002E-2</v>
      </c>
      <c r="J101" s="17">
        <f>IF(H101&lt;=120,(1-VLOOKUP(H101,'Mortality Data'!$F$5:$H$125,2,FALSE))^(YEAR(E101)-Mortality_Table_Year),1)</f>
        <v>0.77129947927725639</v>
      </c>
      <c r="K101">
        <f>IF(H101&lt;=120,VLOOKUP(H101,'Mortality Data'!$B$5:$D$125,3,FALSE),1)</f>
        <v>1.6E-2</v>
      </c>
      <c r="L101" s="33">
        <f>IF(H101&lt;=120,(1-VLOOKUP(H101,'Mortality Data'!$F$5:$H$125,3,FALSE))^(YEAR(E101)-Mortality_Table_Year),1)</f>
        <v>0.77443101977477802</v>
      </c>
      <c r="M101" s="88">
        <f t="shared" ref="M101" si="507">MIN(I101*J101*Male_Mortality_Blend+K101*L101*(1-Male_Mortality_Blend),1)</f>
        <v>1.4552286682207113E-2</v>
      </c>
      <c r="N101" s="18">
        <f t="shared" si="341"/>
        <v>1.2208549653816014E-3</v>
      </c>
      <c r="O101" s="18">
        <f t="shared" si="363"/>
        <v>0.91725017086097471</v>
      </c>
      <c r="P101" s="89">
        <f t="shared" si="354"/>
        <v>1.1211982460386238E-3</v>
      </c>
      <c r="Q101" s="88">
        <f t="shared" ref="Q101" si="508">MIN((I101*J101*Male_Mortality_Blend+K101*L101*(1-Male_Mortality_Blend))*(1-Mortality_Margin),1)</f>
        <v>1.3824672348096756E-2</v>
      </c>
      <c r="R101" s="18">
        <f t="shared" si="417"/>
        <v>1.1594209428921198E-3</v>
      </c>
      <c r="S101" s="18">
        <f t="shared" si="356"/>
        <v>0.92124132514572066</v>
      </c>
      <c r="T101" s="89">
        <f t="shared" si="357"/>
        <v>1.0693463083367716E-3</v>
      </c>
      <c r="V101" s="73">
        <f t="shared" si="343"/>
        <v>5659756.7289567264</v>
      </c>
      <c r="W101" s="74">
        <f t="shared" ref="W101" si="509">V101*Fee_Percent</f>
        <v>282987.83644783631</v>
      </c>
      <c r="X101" s="75">
        <f t="shared" si="372"/>
        <v>5942744.5654045623</v>
      </c>
      <c r="Y101" s="74">
        <f t="shared" si="345"/>
        <v>5684383.5570969619</v>
      </c>
      <c r="Z101" s="75">
        <f t="shared" si="346"/>
        <v>113195.13457913452</v>
      </c>
      <c r="AA101" s="82">
        <f t="shared" si="347"/>
        <v>145165.87372846622</v>
      </c>
      <c r="AC101" s="80">
        <f t="shared" ref="AC101" si="510">AC100/(1+NAER_Rate)^(1/12)</f>
        <v>0.70576919828368401</v>
      </c>
      <c r="AD101" s="82">
        <f t="shared" si="349"/>
        <v>4194206.0675302981</v>
      </c>
      <c r="AE101" s="74">
        <f t="shared" si="350"/>
        <v>4011862.8258292787</v>
      </c>
      <c r="AF101" s="75">
        <f t="shared" si="351"/>
        <v>79889.639381529487</v>
      </c>
      <c r="AH101" s="113">
        <v>95</v>
      </c>
      <c r="AI101" s="114">
        <f>(SUM(AE102:$AE$913)+SUM(AF102:$AF$913)-SUM(AD102:$AD$913))*(1+NAER_Rate)^(AH101/12)</f>
        <v>-7283870.4260171102</v>
      </c>
      <c r="AJ101" s="115">
        <f t="shared" si="338"/>
        <v>1353808.1378367713</v>
      </c>
      <c r="AS101" s="74"/>
    </row>
    <row r="102" spans="5:45" x14ac:dyDescent="0.35">
      <c r="E102" s="66">
        <f t="shared" si="367"/>
        <v>48365</v>
      </c>
      <c r="F102">
        <f t="shared" si="445"/>
        <v>8</v>
      </c>
      <c r="G102">
        <f t="shared" si="360"/>
        <v>96</v>
      </c>
      <c r="H102">
        <f t="shared" ref="H102" si="511">ROUNDDOWN(YEARFRAC(E102,DOB,1),0)</f>
        <v>72</v>
      </c>
      <c r="I102" s="31">
        <f>IF(H102&lt;=120,VLOOKUP(H102,'Mortality Data'!$B$6:$D$125,2,FALSE),1)</f>
        <v>2.1160000000000002E-2</v>
      </c>
      <c r="J102" s="17">
        <f>IF(H102&lt;=120,(1-VLOOKUP(H102,'Mortality Data'!$F$5:$H$125,2,FALSE))^(YEAR(E102)-Mortality_Table_Year),1)</f>
        <v>0.77129947927725639</v>
      </c>
      <c r="K102">
        <f>IF(H102&lt;=120,VLOOKUP(H102,'Mortality Data'!$B$5:$D$125,3,FALSE),1)</f>
        <v>1.6E-2</v>
      </c>
      <c r="L102" s="33">
        <f>IF(H102&lt;=120,(1-VLOOKUP(H102,'Mortality Data'!$F$5:$H$125,3,FALSE))^(YEAR(E102)-Mortality_Table_Year),1)</f>
        <v>0.77443101977477802</v>
      </c>
      <c r="M102" s="88">
        <f t="shared" ref="M102" si="512">MIN(I102*J102*Male_Mortality_Blend+K102*L102*(1-Male_Mortality_Blend),1)</f>
        <v>1.4552286682207113E-2</v>
      </c>
      <c r="N102" s="18">
        <f t="shared" si="341"/>
        <v>1.2208549653816014E-3</v>
      </c>
      <c r="O102" s="18">
        <f t="shared" si="363"/>
        <v>0.91613034143538197</v>
      </c>
      <c r="P102" s="89">
        <f t="shared" si="354"/>
        <v>1.1198294255927443E-3</v>
      </c>
      <c r="Q102" s="88">
        <f t="shared" ref="Q102" si="513">MIN((I102*J102*Male_Mortality_Blend+K102*L102*(1-Male_Mortality_Blend))*(1-Mortality_Margin),1)</f>
        <v>1.3824672348096756E-2</v>
      </c>
      <c r="R102" s="18">
        <f t="shared" si="417"/>
        <v>1.1594209428921198E-3</v>
      </c>
      <c r="S102" s="18">
        <f t="shared" si="356"/>
        <v>0.92017321865988899</v>
      </c>
      <c r="T102" s="89">
        <f t="shared" si="357"/>
        <v>1.0681064858316658E-3</v>
      </c>
      <c r="V102" s="73">
        <f t="shared" si="343"/>
        <v>5652846.9868513271</v>
      </c>
      <c r="W102" s="74">
        <f t="shared" ref="W102" si="514">V102*Fee_Percent</f>
        <v>282642.34934256639</v>
      </c>
      <c r="X102" s="75">
        <f t="shared" si="372"/>
        <v>5935489.3361938931</v>
      </c>
      <c r="Y102" s="74">
        <f t="shared" si="345"/>
        <v>5677792.963753432</v>
      </c>
      <c r="Z102" s="75">
        <f t="shared" si="346"/>
        <v>113056.93973702655</v>
      </c>
      <c r="AA102" s="82">
        <f t="shared" si="347"/>
        <v>144639.43270343449</v>
      </c>
      <c r="AC102" s="80">
        <f t="shared" ref="AC102" si="515">AC101/(1+NAER_Rate)^(1/12)</f>
        <v>0.70318512696885149</v>
      </c>
      <c r="AD102" s="82">
        <f t="shared" si="349"/>
        <v>4173747.8224937669</v>
      </c>
      <c r="AE102" s="74">
        <f t="shared" si="350"/>
        <v>3992539.5661198087</v>
      </c>
      <c r="AF102" s="75">
        <f t="shared" si="351"/>
        <v>79499.958523690802</v>
      </c>
      <c r="AH102" s="113">
        <v>96</v>
      </c>
      <c r="AI102" s="114">
        <f>(SUM(AE103:$AE$913)+SUM(AF103:$AF$913)-SUM(AD103:$AD$913))*(1+NAER_Rate)^(AH102/12)</f>
        <v>-7165997.8288266184</v>
      </c>
      <c r="AJ102" s="115">
        <f t="shared" si="338"/>
        <v>1352157.8944445695</v>
      </c>
      <c r="AS102" s="74"/>
    </row>
    <row r="103" spans="5:45" x14ac:dyDescent="0.35">
      <c r="E103" s="66">
        <f t="shared" si="367"/>
        <v>48395</v>
      </c>
      <c r="F103">
        <f t="shared" si="445"/>
        <v>9</v>
      </c>
      <c r="G103">
        <f t="shared" si="360"/>
        <v>97</v>
      </c>
      <c r="H103">
        <f t="shared" ref="H103" si="516">ROUNDDOWN(YEARFRAC(E103,DOB,1),0)</f>
        <v>72</v>
      </c>
      <c r="I103" s="31">
        <f>IF(H103&lt;=120,VLOOKUP(H103,'Mortality Data'!$B$6:$D$125,2,FALSE),1)</f>
        <v>2.1160000000000002E-2</v>
      </c>
      <c r="J103" s="17">
        <f>IF(H103&lt;=120,(1-VLOOKUP(H103,'Mortality Data'!$F$5:$H$125,2,FALSE))^(YEAR(E103)-Mortality_Table_Year),1)</f>
        <v>0.77129947927725639</v>
      </c>
      <c r="K103">
        <f>IF(H103&lt;=120,VLOOKUP(H103,'Mortality Data'!$B$5:$D$125,3,FALSE),1)</f>
        <v>1.6E-2</v>
      </c>
      <c r="L103" s="33">
        <f>IF(H103&lt;=120,(1-VLOOKUP(H103,'Mortality Data'!$F$5:$H$125,3,FALSE))^(YEAR(E103)-Mortality_Table_Year),1)</f>
        <v>0.77443101977477802</v>
      </c>
      <c r="M103" s="88">
        <f t="shared" ref="M103" si="517">MIN(I103*J103*Male_Mortality_Blend+K103*L103*(1-Male_Mortality_Blend),1)</f>
        <v>1.4552286682207113E-2</v>
      </c>
      <c r="N103" s="18">
        <f t="shared" si="341"/>
        <v>1.2208549653816014E-3</v>
      </c>
      <c r="O103" s="18">
        <f t="shared" si="363"/>
        <v>0.91501187915910387</v>
      </c>
      <c r="P103" s="89">
        <f t="shared" si="354"/>
        <v>1.1184622762780982E-3</v>
      </c>
      <c r="Q103" s="88">
        <f t="shared" ref="Q103" si="518">MIN((I103*J103*Male_Mortality_Blend+K103*L103*(1-Male_Mortality_Blend))*(1-Mortality_Margin),1)</f>
        <v>1.3824672348096756E-2</v>
      </c>
      <c r="R103" s="18">
        <f t="shared" si="417"/>
        <v>1.1594209428921198E-3</v>
      </c>
      <c r="S103" s="18">
        <f t="shared" si="356"/>
        <v>0.91910635055908629</v>
      </c>
      <c r="T103" s="89">
        <f t="shared" si="357"/>
        <v>1.0668681008026981E-3</v>
      </c>
      <c r="V103" s="73">
        <f t="shared" si="343"/>
        <v>5645945.6805388881</v>
      </c>
      <c r="W103" s="74">
        <f t="shared" ref="W103" si="519">V103*Fee_Percent</f>
        <v>282297.28402694443</v>
      </c>
      <c r="X103" s="75">
        <f t="shared" si="372"/>
        <v>5928242.9645658322</v>
      </c>
      <c r="Y103" s="74">
        <f t="shared" si="345"/>
        <v>5671210.011681851</v>
      </c>
      <c r="Z103" s="75">
        <f t="shared" si="346"/>
        <v>112918.91361077776</v>
      </c>
      <c r="AA103" s="82">
        <f t="shared" si="347"/>
        <v>144114.03927320335</v>
      </c>
      <c r="AC103" s="80">
        <f t="shared" ref="AC103" si="520">AC102/(1+NAER_Rate)^(1/12)</f>
        <v>0.70061051685546616</v>
      </c>
      <c r="AD103" s="82">
        <f t="shared" si="349"/>
        <v>4153389.3674492487</v>
      </c>
      <c r="AE103" s="74">
        <f t="shared" si="350"/>
        <v>3973309.377480316</v>
      </c>
      <c r="AF103" s="75">
        <f t="shared" si="351"/>
        <v>79112.17842760474</v>
      </c>
      <c r="AH103" s="113">
        <v>97</v>
      </c>
      <c r="AI103" s="114">
        <f>(SUM(AE104:$AE$913)+SUM(AF104:$AF$913)-SUM(AD104:$AD$913))*(1+NAER_Rate)^(AH103/12)</f>
        <v>-7048217.4657387389</v>
      </c>
      <c r="AJ103" s="115">
        <f t="shared" si="338"/>
        <v>1350496.4999723681</v>
      </c>
      <c r="AS103" s="74"/>
    </row>
    <row r="104" spans="5:45" x14ac:dyDescent="0.35">
      <c r="E104" s="66">
        <f t="shared" si="367"/>
        <v>48426</v>
      </c>
      <c r="F104">
        <f t="shared" si="445"/>
        <v>9</v>
      </c>
      <c r="G104">
        <f t="shared" si="360"/>
        <v>98</v>
      </c>
      <c r="H104">
        <f t="shared" ref="H104" si="521">ROUNDDOWN(YEARFRAC(E104,DOB,1),0)</f>
        <v>72</v>
      </c>
      <c r="I104" s="31">
        <f>IF(H104&lt;=120,VLOOKUP(H104,'Mortality Data'!$B$6:$D$125,2,FALSE),1)</f>
        <v>2.1160000000000002E-2</v>
      </c>
      <c r="J104" s="17">
        <f>IF(H104&lt;=120,(1-VLOOKUP(H104,'Mortality Data'!$F$5:$H$125,2,FALSE))^(YEAR(E104)-Mortality_Table_Year),1)</f>
        <v>0.77129947927725639</v>
      </c>
      <c r="K104">
        <f>IF(H104&lt;=120,VLOOKUP(H104,'Mortality Data'!$B$5:$D$125,3,FALSE),1)</f>
        <v>1.6E-2</v>
      </c>
      <c r="L104" s="33">
        <f>IF(H104&lt;=120,(1-VLOOKUP(H104,'Mortality Data'!$F$5:$H$125,3,FALSE))^(YEAR(E104)-Mortality_Table_Year),1)</f>
        <v>0.77443101977477802</v>
      </c>
      <c r="M104" s="88">
        <f t="shared" ref="M104" si="522">MIN(I104*J104*Male_Mortality_Blend+K104*L104*(1-Male_Mortality_Blend),1)</f>
        <v>1.4552286682207113E-2</v>
      </c>
      <c r="N104" s="18">
        <f t="shared" si="341"/>
        <v>1.2208549653816014E-3</v>
      </c>
      <c r="O104" s="18">
        <f t="shared" si="363"/>
        <v>0.91389478236304933</v>
      </c>
      <c r="P104" s="89">
        <f t="shared" si="354"/>
        <v>1.1170967960545397E-3</v>
      </c>
      <c r="Q104" s="88">
        <f t="shared" ref="Q104" si="523">MIN((I104*J104*Male_Mortality_Blend+K104*L104*(1-Male_Mortality_Blend))*(1-Mortality_Margin),1)</f>
        <v>1.3824672348096756E-2</v>
      </c>
      <c r="R104" s="18">
        <f t="shared" si="417"/>
        <v>1.1594209428921198E-3</v>
      </c>
      <c r="S104" s="18">
        <f t="shared" si="356"/>
        <v>0.91804071940750298</v>
      </c>
      <c r="T104" s="89">
        <f t="shared" si="357"/>
        <v>1.0656311515833128E-3</v>
      </c>
      <c r="V104" s="73">
        <f t="shared" si="343"/>
        <v>5639052.7997205276</v>
      </c>
      <c r="W104" s="74">
        <f t="shared" ref="W104" si="524">V104*Fee_Percent</f>
        <v>281952.63998602639</v>
      </c>
      <c r="X104" s="75">
        <f t="shared" si="372"/>
        <v>5921005.4397065537</v>
      </c>
      <c r="Y104" s="74">
        <f t="shared" si="345"/>
        <v>5664634.6920227678</v>
      </c>
      <c r="Z104" s="75">
        <f t="shared" si="346"/>
        <v>112781.05599441055</v>
      </c>
      <c r="AA104" s="82">
        <f t="shared" si="347"/>
        <v>143589.69168937486</v>
      </c>
      <c r="AC104" s="80">
        <f t="shared" ref="AC104" si="525">AC103/(1+NAER_Rate)^(1/12)</f>
        <v>0.69804533330271423</v>
      </c>
      <c r="AD104" s="82">
        <f t="shared" si="349"/>
        <v>4133130.2156471452</v>
      </c>
      <c r="AE104" s="74">
        <f t="shared" si="350"/>
        <v>3954171.811631151</v>
      </c>
      <c r="AF104" s="75">
        <f t="shared" si="351"/>
        <v>78726.289821850383</v>
      </c>
      <c r="AH104" s="113">
        <v>98</v>
      </c>
      <c r="AI104" s="114">
        <f>(SUM(AE105:$AE$913)+SUM(AF105:$AF$913)-SUM(AD105:$AD$913))*(1+NAER_Rate)^(AH104/12)</f>
        <v>-6930528.6298491098</v>
      </c>
      <c r="AJ104" s="115">
        <f t="shared" si="338"/>
        <v>1348823.9840213135</v>
      </c>
      <c r="AS104" s="74"/>
    </row>
    <row r="105" spans="5:45" x14ac:dyDescent="0.35">
      <c r="E105" s="66">
        <f t="shared" si="367"/>
        <v>48457</v>
      </c>
      <c r="F105">
        <f t="shared" si="445"/>
        <v>9</v>
      </c>
      <c r="G105">
        <f t="shared" si="360"/>
        <v>99</v>
      </c>
      <c r="H105">
        <f t="shared" ref="H105" si="526">ROUNDDOWN(YEARFRAC(E105,DOB,1),0)</f>
        <v>72</v>
      </c>
      <c r="I105" s="31">
        <f>IF(H105&lt;=120,VLOOKUP(H105,'Mortality Data'!$B$6:$D$125,2,FALSE),1)</f>
        <v>2.1160000000000002E-2</v>
      </c>
      <c r="J105" s="17">
        <f>IF(H105&lt;=120,(1-VLOOKUP(H105,'Mortality Data'!$F$5:$H$125,2,FALSE))^(YEAR(E105)-Mortality_Table_Year),1)</f>
        <v>0.77129947927725639</v>
      </c>
      <c r="K105">
        <f>IF(H105&lt;=120,VLOOKUP(H105,'Mortality Data'!$B$5:$D$125,3,FALSE),1)</f>
        <v>1.6E-2</v>
      </c>
      <c r="L105" s="33">
        <f>IF(H105&lt;=120,(1-VLOOKUP(H105,'Mortality Data'!$F$5:$H$125,3,FALSE))^(YEAR(E105)-Mortality_Table_Year),1)</f>
        <v>0.77443101977477802</v>
      </c>
      <c r="M105" s="88">
        <f t="shared" ref="M105" si="527">MIN(I105*J105*Male_Mortality_Blend+K105*L105*(1-Male_Mortality_Blend),1)</f>
        <v>1.4552286682207113E-2</v>
      </c>
      <c r="N105" s="18">
        <f t="shared" si="341"/>
        <v>1.2208549653816014E-3</v>
      </c>
      <c r="O105" s="18">
        <f t="shared" si="363"/>
        <v>0.91277904938016508</v>
      </c>
      <c r="P105" s="89">
        <f t="shared" si="354"/>
        <v>1.1157329828842544E-3</v>
      </c>
      <c r="Q105" s="88">
        <f t="shared" ref="Q105" si="528">MIN((I105*J105*Male_Mortality_Blend+K105*L105*(1-Male_Mortality_Blend))*(1-Mortality_Margin),1)</f>
        <v>1.3824672348096756E-2</v>
      </c>
      <c r="R105" s="18">
        <f t="shared" si="417"/>
        <v>1.1594209428921198E-3</v>
      </c>
      <c r="S105" s="18">
        <f t="shared" si="356"/>
        <v>0.91697632377099414</v>
      </c>
      <c r="T105" s="89">
        <f t="shared" si="357"/>
        <v>1.0643956365088414E-3</v>
      </c>
      <c r="V105" s="73">
        <f t="shared" si="343"/>
        <v>5632168.3341099396</v>
      </c>
      <c r="W105" s="74">
        <f t="shared" ref="W105" si="529">V105*Fee_Percent</f>
        <v>281608.41670549702</v>
      </c>
      <c r="X105" s="75">
        <f t="shared" si="372"/>
        <v>5913776.7508154362</v>
      </c>
      <c r="Y105" s="74">
        <f t="shared" si="345"/>
        <v>5658066.9959270032</v>
      </c>
      <c r="Z105" s="75">
        <f t="shared" si="346"/>
        <v>112643.3666821988</v>
      </c>
      <c r="AA105" s="82">
        <f t="shared" si="347"/>
        <v>143066.3882062342</v>
      </c>
      <c r="AC105" s="80">
        <f t="shared" ref="AC105" si="530">AC104/(1+NAER_Rate)^(1/12)</f>
        <v>0.69548954179661449</v>
      </c>
      <c r="AD105" s="82">
        <f t="shared" si="349"/>
        <v>4112969.8827120992</v>
      </c>
      <c r="AE105" s="74">
        <f t="shared" si="350"/>
        <v>3935126.4224518184</v>
      </c>
      <c r="AF105" s="75">
        <f t="shared" si="351"/>
        <v>78342.283480230471</v>
      </c>
      <c r="AH105" s="113">
        <v>99</v>
      </c>
      <c r="AI105" s="114">
        <f>(SUM(AE106:$AE$913)+SUM(AF106:$AF$913)-SUM(AD106:$AD$913))*(1+NAER_Rate)^(AH105/12)</f>
        <v>-6812930.6134003941</v>
      </c>
      <c r="AJ105" s="115">
        <f t="shared" si="338"/>
        <v>1347140.3761369528</v>
      </c>
      <c r="AS105" s="74"/>
    </row>
    <row r="106" spans="5:45" x14ac:dyDescent="0.35">
      <c r="E106" s="66">
        <f t="shared" si="367"/>
        <v>48487</v>
      </c>
      <c r="F106">
        <f t="shared" si="445"/>
        <v>9</v>
      </c>
      <c r="G106">
        <f t="shared" si="360"/>
        <v>100</v>
      </c>
      <c r="H106">
        <f t="shared" ref="H106" si="531">ROUNDDOWN(YEARFRAC(E106,DOB,1),0)</f>
        <v>72</v>
      </c>
      <c r="I106" s="31">
        <f>IF(H106&lt;=120,VLOOKUP(H106,'Mortality Data'!$B$6:$D$125,2,FALSE),1)</f>
        <v>2.1160000000000002E-2</v>
      </c>
      <c r="J106" s="17">
        <f>IF(H106&lt;=120,(1-VLOOKUP(H106,'Mortality Data'!$F$5:$H$125,2,FALSE))^(YEAR(E106)-Mortality_Table_Year),1)</f>
        <v>0.77129947927725639</v>
      </c>
      <c r="K106">
        <f>IF(H106&lt;=120,VLOOKUP(H106,'Mortality Data'!$B$5:$D$125,3,FALSE),1)</f>
        <v>1.6E-2</v>
      </c>
      <c r="L106" s="33">
        <f>IF(H106&lt;=120,(1-VLOOKUP(H106,'Mortality Data'!$F$5:$H$125,3,FALSE))^(YEAR(E106)-Mortality_Table_Year),1)</f>
        <v>0.77443101977477802</v>
      </c>
      <c r="M106" s="88">
        <f t="shared" ref="M106" si="532">MIN(I106*J106*Male_Mortality_Blend+K106*L106*(1-Male_Mortality_Blend),1)</f>
        <v>1.4552286682207113E-2</v>
      </c>
      <c r="N106" s="18">
        <f t="shared" si="341"/>
        <v>1.2208549653816014E-3</v>
      </c>
      <c r="O106" s="18">
        <f t="shared" si="363"/>
        <v>0.91166467854543298</v>
      </c>
      <c r="P106" s="89">
        <f t="shared" si="354"/>
        <v>1.1143708347320924E-3</v>
      </c>
      <c r="Q106" s="88">
        <f t="shared" ref="Q106" si="533">MIN((I106*J106*Male_Mortality_Blend+K106*L106*(1-Male_Mortality_Blend))*(1-Mortality_Margin),1)</f>
        <v>1.3824672348096756E-2</v>
      </c>
      <c r="R106" s="18">
        <f t="shared" si="417"/>
        <v>1.1594209428921198E-3</v>
      </c>
      <c r="S106" s="18">
        <f t="shared" si="356"/>
        <v>0.91591316221707786</v>
      </c>
      <c r="T106" s="89">
        <f t="shared" si="357"/>
        <v>1.0631615539162809E-3</v>
      </c>
      <c r="V106" s="73">
        <f t="shared" si="343"/>
        <v>5625292.2734333761</v>
      </c>
      <c r="W106" s="74">
        <f t="shared" ref="W106" si="534">V106*Fee_Percent</f>
        <v>281264.61367166881</v>
      </c>
      <c r="X106" s="75">
        <f t="shared" si="372"/>
        <v>5906556.8871050449</v>
      </c>
      <c r="Y106" s="74">
        <f t="shared" si="345"/>
        <v>5651506.914555639</v>
      </c>
      <c r="Z106" s="75">
        <f t="shared" si="346"/>
        <v>112505.84546866752</v>
      </c>
      <c r="AA106" s="82">
        <f t="shared" si="347"/>
        <v>142544.12708073854</v>
      </c>
      <c r="AC106" s="80">
        <f t="shared" ref="AC106" si="535">AC105/(1+NAER_Rate)^(1/12)</f>
        <v>0.69294310794955349</v>
      </c>
      <c r="AD106" s="82">
        <f t="shared" si="349"/>
        <v>4092907.8866314096</v>
      </c>
      <c r="AE106" s="74">
        <f t="shared" si="350"/>
        <v>3916172.7659705761</v>
      </c>
      <c r="AF106" s="75">
        <f t="shared" si="351"/>
        <v>77960.150221550663</v>
      </c>
      <c r="AH106" s="113">
        <v>100</v>
      </c>
      <c r="AI106" s="114">
        <f>(SUM(AE107:$AE$913)+SUM(AF107:$AF$913)-SUM(AD107:$AD$913))*(1+NAER_Rate)^(AH106/12)</f>
        <v>-6695422.7077824296</v>
      </c>
      <c r="AJ106" s="115">
        <f t="shared" si="338"/>
        <v>1345445.7058093289</v>
      </c>
      <c r="AS106" s="74"/>
    </row>
    <row r="107" spans="5:45" x14ac:dyDescent="0.35">
      <c r="E107" s="66">
        <f t="shared" si="367"/>
        <v>48518</v>
      </c>
      <c r="F107">
        <f t="shared" si="445"/>
        <v>9</v>
      </c>
      <c r="G107">
        <f t="shared" si="360"/>
        <v>101</v>
      </c>
      <c r="H107">
        <f t="shared" ref="H107" si="536">ROUNDDOWN(YEARFRAC(E107,DOB,1),0)</f>
        <v>72</v>
      </c>
      <c r="I107" s="31">
        <f>IF(H107&lt;=120,VLOOKUP(H107,'Mortality Data'!$B$6:$D$125,2,FALSE),1)</f>
        <v>2.1160000000000002E-2</v>
      </c>
      <c r="J107" s="17">
        <f>IF(H107&lt;=120,(1-VLOOKUP(H107,'Mortality Data'!$F$5:$H$125,2,FALSE))^(YEAR(E107)-Mortality_Table_Year),1)</f>
        <v>0.77129947927725639</v>
      </c>
      <c r="K107">
        <f>IF(H107&lt;=120,VLOOKUP(H107,'Mortality Data'!$B$5:$D$125,3,FALSE),1)</f>
        <v>1.6E-2</v>
      </c>
      <c r="L107" s="33">
        <f>IF(H107&lt;=120,(1-VLOOKUP(H107,'Mortality Data'!$F$5:$H$125,3,FALSE))^(YEAR(E107)-Mortality_Table_Year),1)</f>
        <v>0.77443101977477802</v>
      </c>
      <c r="M107" s="88">
        <f t="shared" ref="M107" si="537">MIN(I107*J107*Male_Mortality_Blend+K107*L107*(1-Male_Mortality_Blend),1)</f>
        <v>1.4552286682207113E-2</v>
      </c>
      <c r="N107" s="18">
        <f t="shared" si="341"/>
        <v>1.2208549653816014E-3</v>
      </c>
      <c r="O107" s="18">
        <f t="shared" si="363"/>
        <v>0.91055166819586775</v>
      </c>
      <c r="P107" s="89">
        <f t="shared" si="354"/>
        <v>1.1130103495652355E-3</v>
      </c>
      <c r="Q107" s="88">
        <f t="shared" ref="Q107" si="538">MIN((I107*J107*Male_Mortality_Blend+K107*L107*(1-Male_Mortality_Blend))*(1-Mortality_Margin),1)</f>
        <v>1.3824672348096756E-2</v>
      </c>
      <c r="R107" s="18">
        <f t="shared" si="417"/>
        <v>1.1594209428921198E-3</v>
      </c>
      <c r="S107" s="18">
        <f t="shared" si="356"/>
        <v>0.91485123331493279</v>
      </c>
      <c r="T107" s="89">
        <f t="shared" si="357"/>
        <v>1.0619289021450706E-3</v>
      </c>
      <c r="V107" s="73">
        <f t="shared" si="343"/>
        <v>5618424.607429632</v>
      </c>
      <c r="W107" s="74">
        <f t="shared" ref="W107" si="539">V107*Fee_Percent</f>
        <v>280921.23037148162</v>
      </c>
      <c r="X107" s="75">
        <f t="shared" si="372"/>
        <v>5899345.8378011137</v>
      </c>
      <c r="Y107" s="74">
        <f t="shared" si="345"/>
        <v>5644954.4390800036</v>
      </c>
      <c r="Z107" s="75">
        <f t="shared" si="346"/>
        <v>112368.49214859265</v>
      </c>
      <c r="AA107" s="82">
        <f t="shared" si="347"/>
        <v>142022.90657251701</v>
      </c>
      <c r="AC107" s="80">
        <f t="shared" ref="AC107" si="540">AC106/(1+NAER_Rate)^(1/12)</f>
        <v>0.69040599749982312</v>
      </c>
      <c r="AD107" s="82">
        <f t="shared" si="349"/>
        <v>4072943.7477435078</v>
      </c>
      <c r="AE107" s="74">
        <f t="shared" si="350"/>
        <v>3897310.4003540846</v>
      </c>
      <c r="AF107" s="75">
        <f t="shared" si="351"/>
        <v>77579.880909400148</v>
      </c>
      <c r="AH107" s="113">
        <v>101</v>
      </c>
      <c r="AI107" s="114">
        <f>(SUM(AE108:$AE$913)+SUM(AF108:$AF$913)-SUM(AD108:$AD$913))*(1+NAER_Rate)^(AH107/12)</f>
        <v>-6578004.203516121</v>
      </c>
      <c r="AJ107" s="115">
        <f t="shared" si="338"/>
        <v>1343740.0024730708</v>
      </c>
      <c r="AS107" s="74"/>
    </row>
    <row r="108" spans="5:45" x14ac:dyDescent="0.35">
      <c r="E108" s="66">
        <f t="shared" si="367"/>
        <v>48548</v>
      </c>
      <c r="F108">
        <f t="shared" si="445"/>
        <v>9</v>
      </c>
      <c r="G108">
        <f t="shared" si="360"/>
        <v>102</v>
      </c>
      <c r="H108">
        <f t="shared" ref="H108" si="541">ROUNDDOWN(YEARFRAC(E108,DOB,1),0)</f>
        <v>72</v>
      </c>
      <c r="I108" s="31">
        <f>IF(H108&lt;=120,VLOOKUP(H108,'Mortality Data'!$B$6:$D$125,2,FALSE),1)</f>
        <v>2.1160000000000002E-2</v>
      </c>
      <c r="J108" s="17">
        <f>IF(H108&lt;=120,(1-VLOOKUP(H108,'Mortality Data'!$F$5:$H$125,2,FALSE))^(YEAR(E108)-Mortality_Table_Year),1)</f>
        <v>0.77129947927725639</v>
      </c>
      <c r="K108">
        <f>IF(H108&lt;=120,VLOOKUP(H108,'Mortality Data'!$B$5:$D$125,3,FALSE),1)</f>
        <v>1.6E-2</v>
      </c>
      <c r="L108" s="33">
        <f>IF(H108&lt;=120,(1-VLOOKUP(H108,'Mortality Data'!$F$5:$H$125,3,FALSE))^(YEAR(E108)-Mortality_Table_Year),1)</f>
        <v>0.77443101977477802</v>
      </c>
      <c r="M108" s="88">
        <f t="shared" ref="M108" si="542">MIN(I108*J108*Male_Mortality_Blend+K108*L108*(1-Male_Mortality_Blend),1)</f>
        <v>1.4552286682207113E-2</v>
      </c>
      <c r="N108" s="18">
        <f t="shared" si="341"/>
        <v>1.2208549653816014E-3</v>
      </c>
      <c r="O108" s="18">
        <f t="shared" si="363"/>
        <v>0.90944001667051433</v>
      </c>
      <c r="P108" s="89">
        <f t="shared" si="354"/>
        <v>1.1116515253534187E-3</v>
      </c>
      <c r="Q108" s="88">
        <f t="shared" ref="Q108" si="543">MIN((I108*J108*Male_Mortality_Blend+K108*L108*(1-Male_Mortality_Blend))*(1-Mortality_Margin),1)</f>
        <v>1.3824672348096756E-2</v>
      </c>
      <c r="R108" s="18">
        <f t="shared" si="417"/>
        <v>1.1594209428921198E-3</v>
      </c>
      <c r="S108" s="18">
        <f t="shared" si="356"/>
        <v>0.91379053563539681</v>
      </c>
      <c r="T108" s="89">
        <f t="shared" si="357"/>
        <v>1.0606976795359824E-3</v>
      </c>
      <c r="V108" s="73">
        <f t="shared" si="343"/>
        <v>5611565.3258500295</v>
      </c>
      <c r="W108" s="74">
        <f t="shared" ref="W108" si="544">V108*Fee_Percent</f>
        <v>280578.26629250147</v>
      </c>
      <c r="X108" s="75">
        <f t="shared" si="372"/>
        <v>5892143.5921425307</v>
      </c>
      <c r="Y108" s="74">
        <f t="shared" si="345"/>
        <v>5638409.5606816625</v>
      </c>
      <c r="Z108" s="75">
        <f t="shared" si="346"/>
        <v>112231.30651700059</v>
      </c>
      <c r="AA108" s="82">
        <f t="shared" si="347"/>
        <v>141502.72494386788</v>
      </c>
      <c r="AC108" s="80">
        <f t="shared" ref="AC108" si="545">AC107/(1+NAER_Rate)^(1/12)</f>
        <v>0.68787817631115955</v>
      </c>
      <c r="AD108" s="82">
        <f t="shared" si="349"/>
        <v>4053076.9887264888</v>
      </c>
      <c r="AE108" s="74">
        <f t="shared" si="350"/>
        <v>3878538.8858971084</v>
      </c>
      <c r="AF108" s="75">
        <f t="shared" si="351"/>
        <v>77201.466451933113</v>
      </c>
      <c r="AH108" s="113">
        <v>102</v>
      </c>
      <c r="AI108" s="114">
        <f>(SUM(AE109:$AE$913)+SUM(AF109:$AF$913)-SUM(AD109:$AD$913))*(1+NAER_Rate)^(AH108/12)</f>
        <v>-6460674.390255698</v>
      </c>
      <c r="AJ108" s="115">
        <f t="shared" si="338"/>
        <v>1342023.2955074855</v>
      </c>
      <c r="AS108" s="74"/>
    </row>
    <row r="109" spans="5:45" x14ac:dyDescent="0.35">
      <c r="E109" s="66">
        <f t="shared" si="367"/>
        <v>48579</v>
      </c>
      <c r="F109">
        <f t="shared" si="445"/>
        <v>9</v>
      </c>
      <c r="G109">
        <f t="shared" si="360"/>
        <v>103</v>
      </c>
      <c r="H109">
        <f t="shared" ref="H109" si="546">ROUNDDOWN(YEARFRAC(E109,DOB,1),0)</f>
        <v>73</v>
      </c>
      <c r="I109" s="31">
        <f>IF(H109&lt;=120,VLOOKUP(H109,'Mortality Data'!$B$6:$D$125,2,FALSE),1)</f>
        <v>2.3470000000000001E-2</v>
      </c>
      <c r="J109" s="17">
        <f>IF(H109&lt;=120,(1-VLOOKUP(H109,'Mortality Data'!$F$5:$H$125,2,FALSE))^(YEAR(E109)-Mortality_Table_Year),1)</f>
        <v>0.76817997097238566</v>
      </c>
      <c r="K109">
        <f>IF(H109&lt;=120,VLOOKUP(H109,'Mortality Data'!$B$5:$D$125,3,FALSE),1)</f>
        <v>1.789E-2</v>
      </c>
      <c r="L109" s="33">
        <f>IF(H109&lt;=120,(1-VLOOKUP(H109,'Mortality Data'!$F$5:$H$125,3,FALSE))^(YEAR(E109)-Mortality_Table_Year),1)</f>
        <v>0.78231280070662224</v>
      </c>
      <c r="M109" s="88">
        <f t="shared" ref="M109" si="547">MIN(I109*J109*Male_Mortality_Blend+K109*L109*(1-Male_Mortality_Blend),1)</f>
        <v>1.6214060357385703E-2</v>
      </c>
      <c r="N109" s="18">
        <f t="shared" si="341"/>
        <v>1.3613181154561449E-3</v>
      </c>
      <c r="O109" s="18">
        <f t="shared" si="363"/>
        <v>0.90820197950089998</v>
      </c>
      <c r="P109" s="89">
        <f t="shared" si="354"/>
        <v>1.2380371696143477E-3</v>
      </c>
      <c r="Q109" s="88">
        <f t="shared" ref="Q109" si="548">MIN((I109*J109*Male_Mortality_Blend+K109*L109*(1-Male_Mortality_Blend))*(1-Mortality_Margin),1)</f>
        <v>1.5403357339516418E-2</v>
      </c>
      <c r="R109" s="18">
        <f t="shared" si="417"/>
        <v>1.2927654507937092E-3</v>
      </c>
      <c r="S109" s="18">
        <f t="shared" si="356"/>
        <v>0.91260921880166512</v>
      </c>
      <c r="T109" s="89">
        <f t="shared" si="357"/>
        <v>1.1813168337316826E-3</v>
      </c>
      <c r="V109" s="73">
        <f t="shared" si="343"/>
        <v>5603926.2003158843</v>
      </c>
      <c r="W109" s="74">
        <f t="shared" ref="W109" si="549">V109*Fee_Percent</f>
        <v>280196.31001579424</v>
      </c>
      <c r="X109" s="75">
        <f t="shared" si="372"/>
        <v>5884122.5103316782</v>
      </c>
      <c r="Y109" s="74">
        <f t="shared" si="345"/>
        <v>5631120.4196041888</v>
      </c>
      <c r="Z109" s="75">
        <f t="shared" si="346"/>
        <v>112078.52400631769</v>
      </c>
      <c r="AA109" s="82">
        <f t="shared" si="347"/>
        <v>140923.56672117207</v>
      </c>
      <c r="AC109" s="80">
        <f t="shared" ref="AC109" si="550">AC108/(1+NAER_Rate)^(1/12)</f>
        <v>0.68535961037228377</v>
      </c>
      <c r="AD109" s="82">
        <f t="shared" si="349"/>
        <v>4032739.9110637032</v>
      </c>
      <c r="AE109" s="74">
        <f t="shared" si="350"/>
        <v>3859342.4967393377</v>
      </c>
      <c r="AF109" s="75">
        <f t="shared" si="351"/>
        <v>76814.093544070551</v>
      </c>
      <c r="AH109" s="113">
        <v>103</v>
      </c>
      <c r="AI109" s="114">
        <f>(SUM(AE110:$AE$913)+SUM(AF110:$AF$913)-SUM(AD110:$AD$913))*(1+NAER_Rate)^(AH109/12)</f>
        <v>-6343492.5705171134</v>
      </c>
      <c r="AJ109" s="115">
        <f t="shared" si="338"/>
        <v>1340293.4188476738</v>
      </c>
      <c r="AS109" s="74"/>
    </row>
    <row r="110" spans="5:45" x14ac:dyDescent="0.35">
      <c r="E110" s="66">
        <f t="shared" si="367"/>
        <v>48610</v>
      </c>
      <c r="F110">
        <f t="shared" si="445"/>
        <v>9</v>
      </c>
      <c r="G110">
        <f t="shared" si="360"/>
        <v>104</v>
      </c>
      <c r="H110">
        <f t="shared" ref="H110" si="551">ROUNDDOWN(YEARFRAC(E110,DOB,1),0)</f>
        <v>73</v>
      </c>
      <c r="I110" s="31">
        <f>IF(H110&lt;=120,VLOOKUP(H110,'Mortality Data'!$B$6:$D$125,2,FALSE),1)</f>
        <v>2.3470000000000001E-2</v>
      </c>
      <c r="J110" s="17">
        <f>IF(H110&lt;=120,(1-VLOOKUP(H110,'Mortality Data'!$F$5:$H$125,2,FALSE))^(YEAR(E110)-Mortality_Table_Year),1)</f>
        <v>0.75811681335264747</v>
      </c>
      <c r="K110">
        <f>IF(H110&lt;=120,VLOOKUP(H110,'Mortality Data'!$B$5:$D$125,3,FALSE),1)</f>
        <v>1.789E-2</v>
      </c>
      <c r="L110" s="33">
        <f>IF(H110&lt;=120,(1-VLOOKUP(H110,'Mortality Data'!$F$5:$H$125,3,FALSE))^(YEAR(E110)-Mortality_Table_Year),1)</f>
        <v>0.77276858453800146</v>
      </c>
      <c r="M110" s="88">
        <f t="shared" ref="M110" si="552">MIN(I110*J110*Male_Mortality_Blend+K110*L110*(1-Male_Mortality_Blend),1)</f>
        <v>1.600732437498583E-2</v>
      </c>
      <c r="N110" s="18">
        <f t="shared" si="341"/>
        <v>1.3438317007710143E-3</v>
      </c>
      <c r="O110" s="18">
        <f t="shared" si="363"/>
        <v>0.90698150889014373</v>
      </c>
      <c r="P110" s="89">
        <f t="shared" si="354"/>
        <v>1.2204706107562524E-3</v>
      </c>
      <c r="Q110" s="88">
        <f t="shared" ref="Q110" si="553">MIN((I110*J110*Male_Mortality_Blend+K110*L110*(1-Male_Mortality_Blend))*(1-Mortality_Margin),1)</f>
        <v>1.5206958156236539E-2</v>
      </c>
      <c r="R110" s="18">
        <f t="shared" si="417"/>
        <v>1.2761658144133659E-3</v>
      </c>
      <c r="S110" s="18">
        <f t="shared" si="356"/>
        <v>0.91144457811471191</v>
      </c>
      <c r="T110" s="89">
        <f t="shared" si="357"/>
        <v>1.1646406869532111E-3</v>
      </c>
      <c r="V110" s="73">
        <f t="shared" si="343"/>
        <v>5596395.4666391183</v>
      </c>
      <c r="W110" s="74">
        <f t="shared" ref="W110" si="554">V110*Fee_Percent</f>
        <v>279819.77333195595</v>
      </c>
      <c r="X110" s="75">
        <f t="shared" si="372"/>
        <v>5876215.2399710743</v>
      </c>
      <c r="Y110" s="74">
        <f t="shared" si="345"/>
        <v>5623934.1762278443</v>
      </c>
      <c r="Z110" s="75">
        <f t="shared" si="346"/>
        <v>111927.90933278236</v>
      </c>
      <c r="AA110" s="82">
        <f t="shared" si="347"/>
        <v>140353.15441044793</v>
      </c>
      <c r="AC110" s="80">
        <f t="shared" ref="AC110" si="555">AC109/(1+NAER_Rate)^(1/12)</f>
        <v>0.68285026579644414</v>
      </c>
      <c r="AD110" s="82">
        <f t="shared" si="349"/>
        <v>4012575.1384913637</v>
      </c>
      <c r="AE110" s="74">
        <f t="shared" si="350"/>
        <v>3840304.9470588895</v>
      </c>
      <c r="AF110" s="75">
        <f t="shared" si="351"/>
        <v>76430.002637930738</v>
      </c>
      <c r="AH110" s="113">
        <v>104</v>
      </c>
      <c r="AI110" s="114">
        <f>(SUM(AE111:$AE$913)+SUM(AF111:$AF$913)-SUM(AD111:$AD$913))*(1+NAER_Rate)^(AH110/12)</f>
        <v>-6226450.5422363896</v>
      </c>
      <c r="AJ110" s="115">
        <f t="shared" si="338"/>
        <v>1338550.5430133448</v>
      </c>
      <c r="AS110" s="74"/>
    </row>
    <row r="111" spans="5:45" x14ac:dyDescent="0.35">
      <c r="E111" s="66">
        <f t="shared" si="367"/>
        <v>48638</v>
      </c>
      <c r="F111">
        <f t="shared" si="445"/>
        <v>9</v>
      </c>
      <c r="G111">
        <f t="shared" si="360"/>
        <v>105</v>
      </c>
      <c r="H111">
        <f t="shared" ref="H111" si="556">ROUNDDOWN(YEARFRAC(E111,DOB,1),0)</f>
        <v>73</v>
      </c>
      <c r="I111" s="31">
        <f>IF(H111&lt;=120,VLOOKUP(H111,'Mortality Data'!$B$6:$D$125,2,FALSE),1)</f>
        <v>2.3470000000000001E-2</v>
      </c>
      <c r="J111" s="17">
        <f>IF(H111&lt;=120,(1-VLOOKUP(H111,'Mortality Data'!$F$5:$H$125,2,FALSE))^(YEAR(E111)-Mortality_Table_Year),1)</f>
        <v>0.75811681335264747</v>
      </c>
      <c r="K111">
        <f>IF(H111&lt;=120,VLOOKUP(H111,'Mortality Data'!$B$5:$D$125,3,FALSE),1)</f>
        <v>1.789E-2</v>
      </c>
      <c r="L111" s="33">
        <f>IF(H111&lt;=120,(1-VLOOKUP(H111,'Mortality Data'!$F$5:$H$125,3,FALSE))^(YEAR(E111)-Mortality_Table_Year),1)</f>
        <v>0.77276858453800146</v>
      </c>
      <c r="M111" s="88">
        <f t="shared" ref="M111" si="557">MIN(I111*J111*Male_Mortality_Blend+K111*L111*(1-Male_Mortality_Blend),1)</f>
        <v>1.600732437498583E-2</v>
      </c>
      <c r="N111" s="18">
        <f t="shared" si="341"/>
        <v>1.3438317007710143E-3</v>
      </c>
      <c r="O111" s="18">
        <f t="shared" si="363"/>
        <v>0.90576267838648405</v>
      </c>
      <c r="P111" s="89">
        <f t="shared" si="354"/>
        <v>1.2188305036596736E-3</v>
      </c>
      <c r="Q111" s="88">
        <f t="shared" ref="Q111" si="558">MIN((I111*J111*Male_Mortality_Blend+K111*L111*(1-Male_Mortality_Blend))*(1-Mortality_Margin),1)</f>
        <v>1.5206958156236539E-2</v>
      </c>
      <c r="R111" s="18">
        <f t="shared" si="417"/>
        <v>1.2761658144133659E-3</v>
      </c>
      <c r="S111" s="18">
        <f t="shared" si="356"/>
        <v>0.91028142370238951</v>
      </c>
      <c r="T111" s="89">
        <f t="shared" si="357"/>
        <v>1.163154412322398E-3</v>
      </c>
      <c r="V111" s="73">
        <f t="shared" si="343"/>
        <v>5588874.8530009976</v>
      </c>
      <c r="W111" s="74">
        <f t="shared" ref="W111" si="559">V111*Fee_Percent</f>
        <v>279443.74265004991</v>
      </c>
      <c r="X111" s="75">
        <f t="shared" si="372"/>
        <v>5868318.5956510473</v>
      </c>
      <c r="Y111" s="74">
        <f t="shared" si="345"/>
        <v>5616757.1036896314</v>
      </c>
      <c r="Z111" s="75">
        <f t="shared" si="346"/>
        <v>111777.49706001996</v>
      </c>
      <c r="AA111" s="82">
        <f t="shared" si="347"/>
        <v>139783.99490139633</v>
      </c>
      <c r="AC111" s="80">
        <f t="shared" ref="AC111" si="560">AC110/(1+NAER_Rate)^(1/12)</f>
        <v>0.6803501088209607</v>
      </c>
      <c r="AD111" s="82">
        <f t="shared" si="349"/>
        <v>3992511.1951472573</v>
      </c>
      <c r="AE111" s="74">
        <f t="shared" si="350"/>
        <v>3821361.3067161446</v>
      </c>
      <c r="AF111" s="75">
        <f t="shared" si="351"/>
        <v>76047.832288519188</v>
      </c>
      <c r="AH111" s="113">
        <v>105</v>
      </c>
      <c r="AI111" s="114">
        <f>(SUM(AE112:$AE$913)+SUM(AF112:$AF$913)-SUM(AD112:$AD$913))*(1+NAER_Rate)^(AH111/12)</f>
        <v>-6109547.5663189963</v>
      </c>
      <c r="AJ111" s="115">
        <f t="shared" si="338"/>
        <v>1336794.7060852975</v>
      </c>
      <c r="AS111" s="74"/>
    </row>
    <row r="112" spans="5:45" x14ac:dyDescent="0.35">
      <c r="E112" s="66">
        <f t="shared" si="367"/>
        <v>48669</v>
      </c>
      <c r="F112">
        <f t="shared" si="445"/>
        <v>9</v>
      </c>
      <c r="G112">
        <f t="shared" si="360"/>
        <v>106</v>
      </c>
      <c r="H112">
        <f t="shared" ref="H112" si="561">ROUNDDOWN(YEARFRAC(E112,DOB,1),0)</f>
        <v>73</v>
      </c>
      <c r="I112" s="31">
        <f>IF(H112&lt;=120,VLOOKUP(H112,'Mortality Data'!$B$6:$D$125,2,FALSE),1)</f>
        <v>2.3470000000000001E-2</v>
      </c>
      <c r="J112" s="17">
        <f>IF(H112&lt;=120,(1-VLOOKUP(H112,'Mortality Data'!$F$5:$H$125,2,FALSE))^(YEAR(E112)-Mortality_Table_Year),1)</f>
        <v>0.75811681335264747</v>
      </c>
      <c r="K112">
        <f>IF(H112&lt;=120,VLOOKUP(H112,'Mortality Data'!$B$5:$D$125,3,FALSE),1)</f>
        <v>1.789E-2</v>
      </c>
      <c r="L112" s="33">
        <f>IF(H112&lt;=120,(1-VLOOKUP(H112,'Mortality Data'!$F$5:$H$125,3,FALSE))^(YEAR(E112)-Mortality_Table_Year),1)</f>
        <v>0.77276858453800146</v>
      </c>
      <c r="M112" s="88">
        <f t="shared" ref="M112" si="562">MIN(I112*J112*Male_Mortality_Blend+K112*L112*(1-Male_Mortality_Blend),1)</f>
        <v>1.600732437498583E-2</v>
      </c>
      <c r="N112" s="18">
        <f t="shared" si="341"/>
        <v>1.3438317007710143E-3</v>
      </c>
      <c r="O112" s="18">
        <f t="shared" si="363"/>
        <v>0.904545485785893</v>
      </c>
      <c r="P112" s="89">
        <f t="shared" si="354"/>
        <v>1.2171926005910549E-3</v>
      </c>
      <c r="Q112" s="88">
        <f t="shared" ref="Q112" si="563">MIN((I112*J112*Male_Mortality_Blend+K112*L112*(1-Male_Mortality_Blend))*(1-Mortality_Margin),1)</f>
        <v>1.5206958156236539E-2</v>
      </c>
      <c r="R112" s="18">
        <f t="shared" si="417"/>
        <v>1.2761658144133659E-3</v>
      </c>
      <c r="S112" s="18">
        <f t="shared" si="356"/>
        <v>0.90911975366796505</v>
      </c>
      <c r="T112" s="89">
        <f t="shared" si="357"/>
        <v>1.1616700344244668E-3</v>
      </c>
      <c r="V112" s="73">
        <f t="shared" si="343"/>
        <v>5581364.3458018927</v>
      </c>
      <c r="W112" s="74">
        <f t="shared" ref="W112" si="564">V112*Fee_Percent</f>
        <v>279068.21729009465</v>
      </c>
      <c r="X112" s="75">
        <f t="shared" si="372"/>
        <v>5860432.5630919877</v>
      </c>
      <c r="Y112" s="74">
        <f t="shared" si="345"/>
        <v>5609589.1902860394</v>
      </c>
      <c r="Z112" s="75">
        <f t="shared" si="346"/>
        <v>111627.28691603786</v>
      </c>
      <c r="AA112" s="82">
        <f t="shared" si="347"/>
        <v>139216.08588991035</v>
      </c>
      <c r="AC112" s="80">
        <f t="shared" ref="AC112" si="565">AC111/(1+NAER_Rate)^(1/12)</f>
        <v>0.67785910580677022</v>
      </c>
      <c r="AD112" s="82">
        <f t="shared" si="349"/>
        <v>3972547.5768584134</v>
      </c>
      <c r="AE112" s="74">
        <f t="shared" si="350"/>
        <v>3802511.1124706189</v>
      </c>
      <c r="AF112" s="75">
        <f t="shared" si="351"/>
        <v>75667.572892541211</v>
      </c>
      <c r="AH112" s="113">
        <v>106</v>
      </c>
      <c r="AI112" s="114">
        <f>(SUM(AE113:$AE$913)+SUM(AF113:$AF$913)-SUM(AD113:$AD$913))*(1+NAER_Rate)^(AH112/12)</f>
        <v>-5992782.9032580741</v>
      </c>
      <c r="AJ112" s="115">
        <f t="shared" si="338"/>
        <v>1335025.9460653593</v>
      </c>
      <c r="AS112" s="74"/>
    </row>
    <row r="113" spans="5:45" x14ac:dyDescent="0.35">
      <c r="E113" s="66">
        <f t="shared" si="367"/>
        <v>48699</v>
      </c>
      <c r="F113">
        <f t="shared" si="445"/>
        <v>9</v>
      </c>
      <c r="G113">
        <f t="shared" si="360"/>
        <v>107</v>
      </c>
      <c r="H113">
        <f t="shared" ref="H113" si="566">ROUNDDOWN(YEARFRAC(E113,DOB,1),0)</f>
        <v>73</v>
      </c>
      <c r="I113" s="31">
        <f>IF(H113&lt;=120,VLOOKUP(H113,'Mortality Data'!$B$6:$D$125,2,FALSE),1)</f>
        <v>2.3470000000000001E-2</v>
      </c>
      <c r="J113" s="17">
        <f>IF(H113&lt;=120,(1-VLOOKUP(H113,'Mortality Data'!$F$5:$H$125,2,FALSE))^(YEAR(E113)-Mortality_Table_Year),1)</f>
        <v>0.75811681335264747</v>
      </c>
      <c r="K113">
        <f>IF(H113&lt;=120,VLOOKUP(H113,'Mortality Data'!$B$5:$D$125,3,FALSE),1)</f>
        <v>1.789E-2</v>
      </c>
      <c r="L113" s="33">
        <f>IF(H113&lt;=120,(1-VLOOKUP(H113,'Mortality Data'!$F$5:$H$125,3,FALSE))^(YEAR(E113)-Mortality_Table_Year),1)</f>
        <v>0.77276858453800146</v>
      </c>
      <c r="M113" s="88">
        <f t="shared" ref="M113" si="567">MIN(I113*J113*Male_Mortality_Blend+K113*L113*(1-Male_Mortality_Blend),1)</f>
        <v>1.600732437498583E-2</v>
      </c>
      <c r="N113" s="18">
        <f t="shared" si="341"/>
        <v>1.3438317007710143E-3</v>
      </c>
      <c r="O113" s="18">
        <f t="shared" si="363"/>
        <v>0.90332992888730457</v>
      </c>
      <c r="P113" s="89">
        <f t="shared" si="354"/>
        <v>1.2155568985884324E-3</v>
      </c>
      <c r="Q113" s="88">
        <f t="shared" ref="Q113" si="568">MIN((I113*J113*Male_Mortality_Blend+K113*L113*(1-Male_Mortality_Blend))*(1-Mortality_Margin),1)</f>
        <v>1.5206958156236539E-2</v>
      </c>
      <c r="R113" s="18">
        <f t="shared" si="417"/>
        <v>1.2761658144133659E-3</v>
      </c>
      <c r="S113" s="18">
        <f t="shared" si="356"/>
        <v>0.90795956611712614</v>
      </c>
      <c r="T113" s="89">
        <f t="shared" si="357"/>
        <v>1.1601875508389092E-3</v>
      </c>
      <c r="V113" s="73">
        <f t="shared" si="343"/>
        <v>5573863.9314604513</v>
      </c>
      <c r="W113" s="74">
        <f t="shared" ref="W113" si="569">V113*Fee_Percent</f>
        <v>278693.19657302258</v>
      </c>
      <c r="X113" s="75">
        <f t="shared" si="372"/>
        <v>5852557.1280334741</v>
      </c>
      <c r="Y113" s="74">
        <f t="shared" si="345"/>
        <v>5602430.4243284939</v>
      </c>
      <c r="Z113" s="75">
        <f t="shared" si="346"/>
        <v>111477.27862920903</v>
      </c>
      <c r="AA113" s="82">
        <f t="shared" si="347"/>
        <v>138649.42507577129</v>
      </c>
      <c r="AC113" s="80">
        <f t="shared" ref="AC113" si="570">AC112/(1+NAER_Rate)^(1/12)</f>
        <v>0.67537722323797433</v>
      </c>
      <c r="AD113" s="82">
        <f t="shared" si="349"/>
        <v>3952683.7819728614</v>
      </c>
      <c r="AE113" s="74">
        <f t="shared" si="350"/>
        <v>3783753.9033669243</v>
      </c>
      <c r="AF113" s="75">
        <f t="shared" si="351"/>
        <v>75289.214894721168</v>
      </c>
      <c r="AH113" s="113">
        <v>107</v>
      </c>
      <c r="AI113" s="114">
        <f>(SUM(AE114:$AE$913)+SUM(AF114:$AF$913)-SUM(AD114:$AD$913))*(1+NAER_Rate)^(AH113/12)</f>
        <v>-5876155.8131299233</v>
      </c>
      <c r="AJ113" s="115">
        <f t="shared" si="338"/>
        <v>1333244.3008765297</v>
      </c>
      <c r="AS113" s="74"/>
    </row>
    <row r="114" spans="5:45" x14ac:dyDescent="0.35">
      <c r="E114" s="66">
        <f t="shared" si="367"/>
        <v>48730</v>
      </c>
      <c r="F114">
        <f t="shared" si="445"/>
        <v>9</v>
      </c>
      <c r="G114">
        <f t="shared" si="360"/>
        <v>108</v>
      </c>
      <c r="H114">
        <f t="shared" ref="H114" si="571">ROUNDDOWN(YEARFRAC(E114,DOB,1),0)</f>
        <v>73</v>
      </c>
      <c r="I114" s="31">
        <f>IF(H114&lt;=120,VLOOKUP(H114,'Mortality Data'!$B$6:$D$125,2,FALSE),1)</f>
        <v>2.3470000000000001E-2</v>
      </c>
      <c r="J114" s="17">
        <f>IF(H114&lt;=120,(1-VLOOKUP(H114,'Mortality Data'!$F$5:$H$125,2,FALSE))^(YEAR(E114)-Mortality_Table_Year),1)</f>
        <v>0.75811681335264747</v>
      </c>
      <c r="K114">
        <f>IF(H114&lt;=120,VLOOKUP(H114,'Mortality Data'!$B$5:$D$125,3,FALSE),1)</f>
        <v>1.789E-2</v>
      </c>
      <c r="L114" s="33">
        <f>IF(H114&lt;=120,(1-VLOOKUP(H114,'Mortality Data'!$F$5:$H$125,3,FALSE))^(YEAR(E114)-Mortality_Table_Year),1)</f>
        <v>0.77276858453800146</v>
      </c>
      <c r="M114" s="88">
        <f t="shared" ref="M114" si="572">MIN(I114*J114*Male_Mortality_Blend+K114*L114*(1-Male_Mortality_Blend),1)</f>
        <v>1.600732437498583E-2</v>
      </c>
      <c r="N114" s="18">
        <f t="shared" si="341"/>
        <v>1.3438317007710143E-3</v>
      </c>
      <c r="O114" s="18">
        <f t="shared" si="363"/>
        <v>0.90211600549261062</v>
      </c>
      <c r="P114" s="89">
        <f t="shared" si="354"/>
        <v>1.2139233946939498E-3</v>
      </c>
      <c r="Q114" s="88">
        <f t="shared" ref="Q114" si="573">MIN((I114*J114*Male_Mortality_Blend+K114*L114*(1-Male_Mortality_Blend))*(1-Mortality_Margin),1)</f>
        <v>1.5206958156236539E-2</v>
      </c>
      <c r="R114" s="18">
        <f t="shared" si="417"/>
        <v>1.2761658144133659E-3</v>
      </c>
      <c r="S114" s="18">
        <f t="shared" si="356"/>
        <v>0.90680085915797792</v>
      </c>
      <c r="T114" s="89">
        <f t="shared" si="357"/>
        <v>1.1587069591482146E-3</v>
      </c>
      <c r="V114" s="73">
        <f t="shared" si="343"/>
        <v>5566373.5964135705</v>
      </c>
      <c r="W114" s="74">
        <f t="shared" ref="W114" si="574">V114*Fee_Percent</f>
        <v>278318.67982067855</v>
      </c>
      <c r="X114" s="75">
        <f t="shared" si="372"/>
        <v>5844692.2762342487</v>
      </c>
      <c r="Y114" s="74">
        <f t="shared" si="345"/>
        <v>5595280.7941433368</v>
      </c>
      <c r="Z114" s="75">
        <f t="shared" si="346"/>
        <v>111327.47192827141</v>
      </c>
      <c r="AA114" s="82">
        <f t="shared" si="347"/>
        <v>138084.01016264036</v>
      </c>
      <c r="AC114" s="80">
        <f t="shared" ref="AC114" si="575">AC113/(1+NAER_Rate)^(1/12)</f>
        <v>0.67290442772138814</v>
      </c>
      <c r="AD114" s="82">
        <f t="shared" si="349"/>
        <v>3932919.3113470245</v>
      </c>
      <c r="AE114" s="74">
        <f t="shared" si="350"/>
        <v>3765089.2207234963</v>
      </c>
      <c r="AF114" s="75">
        <f t="shared" si="351"/>
        <v>74912.748787562377</v>
      </c>
      <c r="AH114" s="113">
        <v>108</v>
      </c>
      <c r="AI114" s="114">
        <f>(SUM(AE115:$AE$913)+SUM(AF115:$AF$913)-SUM(AD115:$AD$913))*(1+NAER_Rate)^(AH114/12)</f>
        <v>-5759665.5555878766</v>
      </c>
      <c r="AJ114" s="115">
        <f t="shared" si="338"/>
        <v>1331449.8083631231</v>
      </c>
      <c r="AS114" s="74"/>
    </row>
    <row r="115" spans="5:45" x14ac:dyDescent="0.35">
      <c r="E115" s="66">
        <f t="shared" si="367"/>
        <v>48760</v>
      </c>
      <c r="F115">
        <f t="shared" si="445"/>
        <v>10</v>
      </c>
      <c r="G115">
        <f t="shared" si="360"/>
        <v>109</v>
      </c>
      <c r="H115">
        <f t="shared" ref="H115" si="576">ROUNDDOWN(YEARFRAC(E115,DOB,1),0)</f>
        <v>73</v>
      </c>
      <c r="I115" s="31">
        <f>IF(H115&lt;=120,VLOOKUP(H115,'Mortality Data'!$B$6:$D$125,2,FALSE),1)</f>
        <v>2.3470000000000001E-2</v>
      </c>
      <c r="J115" s="17">
        <f>IF(H115&lt;=120,(1-VLOOKUP(H115,'Mortality Data'!$F$5:$H$125,2,FALSE))^(YEAR(E115)-Mortality_Table_Year),1)</f>
        <v>0.75811681335264747</v>
      </c>
      <c r="K115">
        <f>IF(H115&lt;=120,VLOOKUP(H115,'Mortality Data'!$B$5:$D$125,3,FALSE),1)</f>
        <v>1.789E-2</v>
      </c>
      <c r="L115" s="33">
        <f>IF(H115&lt;=120,(1-VLOOKUP(H115,'Mortality Data'!$F$5:$H$125,3,FALSE))^(YEAR(E115)-Mortality_Table_Year),1)</f>
        <v>0.77276858453800146</v>
      </c>
      <c r="M115" s="88">
        <f t="shared" ref="M115" si="577">MIN(I115*J115*Male_Mortality_Blend+K115*L115*(1-Male_Mortality_Blend),1)</f>
        <v>1.600732437498583E-2</v>
      </c>
      <c r="N115" s="18">
        <f t="shared" si="341"/>
        <v>1.3438317007710143E-3</v>
      </c>
      <c r="O115" s="18">
        <f t="shared" si="363"/>
        <v>0.90090371340665676</v>
      </c>
      <c r="P115" s="89">
        <f t="shared" si="354"/>
        <v>1.2122920859538588E-3</v>
      </c>
      <c r="Q115" s="88">
        <f t="shared" ref="Q115" si="578">MIN((I115*J115*Male_Mortality_Blend+K115*L115*(1-Male_Mortality_Blend))*(1-Mortality_Margin),1)</f>
        <v>1.5206958156236539E-2</v>
      </c>
      <c r="R115" s="18">
        <f t="shared" si="417"/>
        <v>1.2761658144133659E-3</v>
      </c>
      <c r="S115" s="18">
        <f t="shared" si="356"/>
        <v>0.90564363090103983</v>
      </c>
      <c r="T115" s="89">
        <f t="shared" si="357"/>
        <v>1.1572282569380921E-3</v>
      </c>
      <c r="V115" s="73">
        <f t="shared" si="343"/>
        <v>5558893.3271163758</v>
      </c>
      <c r="W115" s="74">
        <f t="shared" ref="W115" si="579">V115*Fee_Percent</f>
        <v>277944.6663558188</v>
      </c>
      <c r="X115" s="75">
        <f t="shared" si="372"/>
        <v>5836837.9934721943</v>
      </c>
      <c r="Y115" s="74">
        <f t="shared" si="345"/>
        <v>5588140.2880718075</v>
      </c>
      <c r="Z115" s="75">
        <f t="shared" si="346"/>
        <v>111177.86654232752</v>
      </c>
      <c r="AA115" s="82">
        <f t="shared" si="347"/>
        <v>137519.83885805961</v>
      </c>
      <c r="AC115" s="80">
        <f t="shared" ref="AC115" si="580">AC114/(1+NAER_Rate)^(1/12)</f>
        <v>0.67044068598609108</v>
      </c>
      <c r="AD115" s="82">
        <f t="shared" si="349"/>
        <v>3913253.6683331775</v>
      </c>
      <c r="AE115" s="74">
        <f t="shared" si="350"/>
        <v>3746516.6081213751</v>
      </c>
      <c r="AF115" s="75">
        <f t="shared" si="351"/>
        <v>74538.165111108145</v>
      </c>
      <c r="AH115" s="113">
        <v>109</v>
      </c>
      <c r="AI115" s="114">
        <f>(SUM(AE116:$AE$913)+SUM(AF116:$AF$913)-SUM(AD116:$AD$913))*(1+NAER_Rate)^(AH115/12)</f>
        <v>-5643311.389856928</v>
      </c>
      <c r="AJ115" s="115">
        <f t="shared" si="338"/>
        <v>1329642.5062909138</v>
      </c>
      <c r="AS115" s="74"/>
    </row>
    <row r="116" spans="5:45" x14ac:dyDescent="0.35">
      <c r="E116" s="66">
        <f t="shared" si="367"/>
        <v>48791</v>
      </c>
      <c r="F116">
        <f t="shared" si="445"/>
        <v>10</v>
      </c>
      <c r="G116">
        <f t="shared" si="360"/>
        <v>110</v>
      </c>
      <c r="H116">
        <f t="shared" ref="H116" si="581">ROUNDDOWN(YEARFRAC(E116,DOB,1),0)</f>
        <v>73</v>
      </c>
      <c r="I116" s="31">
        <f>IF(H116&lt;=120,VLOOKUP(H116,'Mortality Data'!$B$6:$D$125,2,FALSE),1)</f>
        <v>2.3470000000000001E-2</v>
      </c>
      <c r="J116" s="17">
        <f>IF(H116&lt;=120,(1-VLOOKUP(H116,'Mortality Data'!$F$5:$H$125,2,FALSE))^(YEAR(E116)-Mortality_Table_Year),1)</f>
        <v>0.75811681335264747</v>
      </c>
      <c r="K116">
        <f>IF(H116&lt;=120,VLOOKUP(H116,'Mortality Data'!$B$5:$D$125,3,FALSE),1)</f>
        <v>1.789E-2</v>
      </c>
      <c r="L116" s="33">
        <f>IF(H116&lt;=120,(1-VLOOKUP(H116,'Mortality Data'!$F$5:$H$125,3,FALSE))^(YEAR(E116)-Mortality_Table_Year),1)</f>
        <v>0.77276858453800146</v>
      </c>
      <c r="M116" s="88">
        <f t="shared" ref="M116" si="582">MIN(I116*J116*Male_Mortality_Blend+K116*L116*(1-Male_Mortality_Blend),1)</f>
        <v>1.600732437498583E-2</v>
      </c>
      <c r="N116" s="18">
        <f t="shared" si="341"/>
        <v>1.3438317007710143E-3</v>
      </c>
      <c r="O116" s="18">
        <f t="shared" si="363"/>
        <v>0.89969305043723857</v>
      </c>
      <c r="P116" s="89">
        <f t="shared" si="354"/>
        <v>1.2106629694181859E-3</v>
      </c>
      <c r="Q116" s="88">
        <f t="shared" ref="Q116" si="583">MIN((I116*J116*Male_Mortality_Blend+K116*L116*(1-Male_Mortality_Blend))*(1-Mortality_Margin),1)</f>
        <v>1.5206958156236539E-2</v>
      </c>
      <c r="R116" s="18">
        <f t="shared" si="417"/>
        <v>1.2761658144133659E-3</v>
      </c>
      <c r="S116" s="18">
        <f t="shared" si="356"/>
        <v>0.90448787945924269</v>
      </c>
      <c r="T116" s="89">
        <f t="shared" si="357"/>
        <v>1.1557514417971371E-3</v>
      </c>
      <c r="V116" s="73">
        <f t="shared" si="343"/>
        <v>5551423.110042192</v>
      </c>
      <c r="W116" s="74">
        <f t="shared" ref="W116" si="584">V116*Fee_Percent</f>
        <v>277571.15550210961</v>
      </c>
      <c r="X116" s="75">
        <f t="shared" si="372"/>
        <v>5828994.2655443018</v>
      </c>
      <c r="Y116" s="74">
        <f t="shared" si="345"/>
        <v>5581008.8944700239</v>
      </c>
      <c r="Z116" s="75">
        <f t="shared" si="346"/>
        <v>111028.46220084385</v>
      </c>
      <c r="AA116" s="82">
        <f t="shared" si="347"/>
        <v>136956.90887343418</v>
      </c>
      <c r="AC116" s="80">
        <f t="shared" ref="AC116" si="585">AC115/(1+NAER_Rate)^(1/12)</f>
        <v>0.66798596488297923</v>
      </c>
      <c r="AD116" s="82">
        <f t="shared" si="349"/>
        <v>3893686.3587669632</v>
      </c>
      <c r="AE116" s="74">
        <f t="shared" si="350"/>
        <v>3728035.611393048</v>
      </c>
      <c r="AF116" s="75">
        <f t="shared" si="351"/>
        <v>74165.454452704071</v>
      </c>
      <c r="AH116" s="113">
        <v>110</v>
      </c>
      <c r="AI116" s="114">
        <f>(SUM(AE117:$AE$913)+SUM(AF117:$AF$913)-SUM(AD117:$AD$913))*(1+NAER_Rate)^(AH116/12)</f>
        <v>-5527092.5747286612</v>
      </c>
      <c r="AJ116" s="115">
        <f t="shared" si="338"/>
        <v>1327822.4323472772</v>
      </c>
      <c r="AS116" s="74"/>
    </row>
    <row r="117" spans="5:45" x14ac:dyDescent="0.35">
      <c r="E117" s="66">
        <f t="shared" si="367"/>
        <v>48822</v>
      </c>
      <c r="F117">
        <f t="shared" si="445"/>
        <v>10</v>
      </c>
      <c r="G117">
        <f t="shared" si="360"/>
        <v>111</v>
      </c>
      <c r="H117">
        <f t="shared" ref="H117" si="586">ROUNDDOWN(YEARFRAC(E117,DOB,1),0)</f>
        <v>73</v>
      </c>
      <c r="I117" s="31">
        <f>IF(H117&lt;=120,VLOOKUP(H117,'Mortality Data'!$B$6:$D$125,2,FALSE),1)</f>
        <v>2.3470000000000001E-2</v>
      </c>
      <c r="J117" s="17">
        <f>IF(H117&lt;=120,(1-VLOOKUP(H117,'Mortality Data'!$F$5:$H$125,2,FALSE))^(YEAR(E117)-Mortality_Table_Year),1)</f>
        <v>0.75811681335264747</v>
      </c>
      <c r="K117">
        <f>IF(H117&lt;=120,VLOOKUP(H117,'Mortality Data'!$B$5:$D$125,3,FALSE),1)</f>
        <v>1.789E-2</v>
      </c>
      <c r="L117" s="33">
        <f>IF(H117&lt;=120,(1-VLOOKUP(H117,'Mortality Data'!$F$5:$H$125,3,FALSE))^(YEAR(E117)-Mortality_Table_Year),1)</f>
        <v>0.77276858453800146</v>
      </c>
      <c r="M117" s="88">
        <f t="shared" ref="M117" si="587">MIN(I117*J117*Male_Mortality_Blend+K117*L117*(1-Male_Mortality_Blend),1)</f>
        <v>1.600732437498583E-2</v>
      </c>
      <c r="N117" s="18">
        <f t="shared" si="341"/>
        <v>1.3438317007710143E-3</v>
      </c>
      <c r="O117" s="18">
        <f t="shared" si="363"/>
        <v>0.89848401439509762</v>
      </c>
      <c r="P117" s="89">
        <f t="shared" si="354"/>
        <v>1.2090360421409541E-3</v>
      </c>
      <c r="Q117" s="88">
        <f t="shared" ref="Q117" si="588">MIN((I117*J117*Male_Mortality_Blend+K117*L117*(1-Male_Mortality_Blend))*(1-Mortality_Margin),1)</f>
        <v>1.5206958156236539E-2</v>
      </c>
      <c r="R117" s="18">
        <f t="shared" si="417"/>
        <v>1.2761658144133659E-3</v>
      </c>
      <c r="S117" s="18">
        <f t="shared" si="356"/>
        <v>0.90333360294792553</v>
      </c>
      <c r="T117" s="89">
        <f t="shared" si="357"/>
        <v>1.1542765113171649E-3</v>
      </c>
      <c r="V117" s="73">
        <f t="shared" si="343"/>
        <v>5543962.9316825243</v>
      </c>
      <c r="W117" s="74">
        <f t="shared" ref="W117" si="589">V117*Fee_Percent</f>
        <v>277198.14658412623</v>
      </c>
      <c r="X117" s="75">
        <f t="shared" si="372"/>
        <v>5821161.0782666504</v>
      </c>
      <c r="Y117" s="74">
        <f t="shared" si="345"/>
        <v>5573886.6017089644</v>
      </c>
      <c r="Z117" s="75">
        <f t="shared" si="346"/>
        <v>110879.25863365049</v>
      </c>
      <c r="AA117" s="82">
        <f t="shared" si="347"/>
        <v>136395.21792403515</v>
      </c>
      <c r="AC117" s="80">
        <f t="shared" ref="AC117" si="590">AC116/(1+NAER_Rate)^(1/12)</f>
        <v>0.66554023138431917</v>
      </c>
      <c r="AD117" s="82">
        <f t="shared" si="349"/>
        <v>3874216.8909549792</v>
      </c>
      <c r="AE117" s="74">
        <f t="shared" si="350"/>
        <v>3709645.7786113406</v>
      </c>
      <c r="AF117" s="75">
        <f t="shared" si="351"/>
        <v>73794.607446761511</v>
      </c>
      <c r="AH117" s="113">
        <v>111</v>
      </c>
      <c r="AI117" s="114">
        <f>(SUM(AE118:$AE$913)+SUM(AF118:$AF$913)-SUM(AD118:$AD$913))*(1+NAER_Rate)^(AH117/12)</f>
        <v>-5411008.3685555002</v>
      </c>
      <c r="AJ117" s="115">
        <f t="shared" si="338"/>
        <v>1325989.6241413336</v>
      </c>
      <c r="AS117" s="74"/>
    </row>
    <row r="118" spans="5:45" x14ac:dyDescent="0.35">
      <c r="E118" s="66">
        <f t="shared" si="367"/>
        <v>48852</v>
      </c>
      <c r="F118">
        <f t="shared" si="445"/>
        <v>10</v>
      </c>
      <c r="G118">
        <f t="shared" si="360"/>
        <v>112</v>
      </c>
      <c r="H118">
        <f t="shared" ref="H118" si="591">ROUNDDOWN(YEARFRAC(E118,DOB,1),0)</f>
        <v>73</v>
      </c>
      <c r="I118" s="31">
        <f>IF(H118&lt;=120,VLOOKUP(H118,'Mortality Data'!$B$6:$D$125,2,FALSE),1)</f>
        <v>2.3470000000000001E-2</v>
      </c>
      <c r="J118" s="17">
        <f>IF(H118&lt;=120,(1-VLOOKUP(H118,'Mortality Data'!$F$5:$H$125,2,FALSE))^(YEAR(E118)-Mortality_Table_Year),1)</f>
        <v>0.75811681335264747</v>
      </c>
      <c r="K118">
        <f>IF(H118&lt;=120,VLOOKUP(H118,'Mortality Data'!$B$5:$D$125,3,FALSE),1)</f>
        <v>1.789E-2</v>
      </c>
      <c r="L118" s="33">
        <f>IF(H118&lt;=120,(1-VLOOKUP(H118,'Mortality Data'!$F$5:$H$125,3,FALSE))^(YEAR(E118)-Mortality_Table_Year),1)</f>
        <v>0.77276858453800146</v>
      </c>
      <c r="M118" s="88">
        <f t="shared" ref="M118" si="592">MIN(I118*J118*Male_Mortality_Blend+K118*L118*(1-Male_Mortality_Blend),1)</f>
        <v>1.600732437498583E-2</v>
      </c>
      <c r="N118" s="18">
        <f t="shared" si="341"/>
        <v>1.3438317007710143E-3</v>
      </c>
      <c r="O118" s="18">
        <f t="shared" si="363"/>
        <v>0.89727660309391744</v>
      </c>
      <c r="P118" s="89">
        <f t="shared" si="354"/>
        <v>1.2074113011801835E-3</v>
      </c>
      <c r="Q118" s="88">
        <f t="shared" ref="Q118" si="593">MIN((I118*J118*Male_Mortality_Blend+K118*L118*(1-Male_Mortality_Blend))*(1-Mortality_Margin),1)</f>
        <v>1.5206958156236539E-2</v>
      </c>
      <c r="R118" s="18">
        <f t="shared" si="417"/>
        <v>1.2761658144133659E-3</v>
      </c>
      <c r="S118" s="18">
        <f t="shared" si="356"/>
        <v>0.90218079948483254</v>
      </c>
      <c r="T118" s="89">
        <f t="shared" si="357"/>
        <v>1.1528034630929884E-3</v>
      </c>
      <c r="V118" s="73">
        <f t="shared" si="343"/>
        <v>5536512.7785470299</v>
      </c>
      <c r="W118" s="74">
        <f t="shared" ref="W118" si="594">V118*Fee_Percent</f>
        <v>276825.63892735151</v>
      </c>
      <c r="X118" s="75">
        <f t="shared" si="372"/>
        <v>5813338.4174743816</v>
      </c>
      <c r="Y118" s="74">
        <f t="shared" si="345"/>
        <v>5566773.398174447</v>
      </c>
      <c r="Z118" s="75">
        <f t="shared" si="346"/>
        <v>110730.2555709406</v>
      </c>
      <c r="AA118" s="82">
        <f t="shared" si="347"/>
        <v>135834.76372899394</v>
      </c>
      <c r="AC118" s="80">
        <f t="shared" ref="AC118" si="595">AC117/(1+NAER_Rate)^(1/12)</f>
        <v>0.66310345258330394</v>
      </c>
      <c r="AD118" s="82">
        <f t="shared" si="349"/>
        <v>3854844.7756624226</v>
      </c>
      <c r="AE118" s="74">
        <f t="shared" si="350"/>
        <v>3691346.6600783672</v>
      </c>
      <c r="AF118" s="75">
        <f t="shared" si="351"/>
        <v>73425.614774522342</v>
      </c>
      <c r="AH118" s="113">
        <v>112</v>
      </c>
      <c r="AI118" s="114">
        <f>(SUM(AE119:$AE$913)+SUM(AF119:$AF$913)-SUM(AD119:$AD$913))*(1+NAER_Rate)^(AH118/12)</f>
        <v>-5295058.0292451819</v>
      </c>
      <c r="AJ118" s="115">
        <f t="shared" si="338"/>
        <v>1324144.1192040902</v>
      </c>
      <c r="AS118" s="74"/>
    </row>
    <row r="119" spans="5:45" x14ac:dyDescent="0.35">
      <c r="E119" s="66">
        <f t="shared" si="367"/>
        <v>48883</v>
      </c>
      <c r="F119">
        <f t="shared" si="445"/>
        <v>10</v>
      </c>
      <c r="G119">
        <f t="shared" si="360"/>
        <v>113</v>
      </c>
      <c r="H119">
        <f t="shared" ref="H119" si="596">ROUNDDOWN(YEARFRAC(E119,DOB,1),0)</f>
        <v>73</v>
      </c>
      <c r="I119" s="31">
        <f>IF(H119&lt;=120,VLOOKUP(H119,'Mortality Data'!$B$6:$D$125,2,FALSE),1)</f>
        <v>2.3470000000000001E-2</v>
      </c>
      <c r="J119" s="17">
        <f>IF(H119&lt;=120,(1-VLOOKUP(H119,'Mortality Data'!$F$5:$H$125,2,FALSE))^(YEAR(E119)-Mortality_Table_Year),1)</f>
        <v>0.75811681335264747</v>
      </c>
      <c r="K119">
        <f>IF(H119&lt;=120,VLOOKUP(H119,'Mortality Data'!$B$5:$D$125,3,FALSE),1)</f>
        <v>1.789E-2</v>
      </c>
      <c r="L119" s="33">
        <f>IF(H119&lt;=120,(1-VLOOKUP(H119,'Mortality Data'!$F$5:$H$125,3,FALSE))^(YEAR(E119)-Mortality_Table_Year),1)</f>
        <v>0.77276858453800146</v>
      </c>
      <c r="M119" s="88">
        <f t="shared" ref="M119" si="597">MIN(I119*J119*Male_Mortality_Blend+K119*L119*(1-Male_Mortality_Blend),1)</f>
        <v>1.600732437498583E-2</v>
      </c>
      <c r="N119" s="18">
        <f t="shared" si="341"/>
        <v>1.3438317007710143E-3</v>
      </c>
      <c r="O119" s="18">
        <f t="shared" si="363"/>
        <v>0.89607081435031966</v>
      </c>
      <c r="P119" s="89">
        <f t="shared" si="354"/>
        <v>1.2057887435977799E-3</v>
      </c>
      <c r="Q119" s="88">
        <f t="shared" ref="Q119" si="598">MIN((I119*J119*Male_Mortality_Blend+K119*L119*(1-Male_Mortality_Blend))*(1-Mortality_Margin),1)</f>
        <v>1.5206958156236539E-2</v>
      </c>
      <c r="R119" s="18">
        <f t="shared" si="417"/>
        <v>1.2761658144133659E-3</v>
      </c>
      <c r="S119" s="18">
        <f t="shared" si="356"/>
        <v>0.9010294671901099</v>
      </c>
      <c r="T119" s="89">
        <f t="shared" si="357"/>
        <v>1.1513322947226401E-3</v>
      </c>
      <c r="V119" s="73">
        <f t="shared" si="343"/>
        <v>5529072.6371634938</v>
      </c>
      <c r="W119" s="74">
        <f t="shared" ref="W119" si="599">V119*Fee_Percent</f>
        <v>276453.63185817469</v>
      </c>
      <c r="X119" s="75">
        <f t="shared" si="372"/>
        <v>5805526.2690216685</v>
      </c>
      <c r="Y119" s="74">
        <f t="shared" si="345"/>
        <v>5559669.2722671106</v>
      </c>
      <c r="Z119" s="75">
        <f t="shared" si="346"/>
        <v>110581.45274326988</v>
      </c>
      <c r="AA119" s="82">
        <f t="shared" si="347"/>
        <v>135275.54401128832</v>
      </c>
      <c r="AC119" s="80">
        <f t="shared" ref="AC119" si="600">AC118/(1+NAER_Rate)^(1/12)</f>
        <v>0.6606755956936099</v>
      </c>
      <c r="AD119" s="82">
        <f t="shared" si="349"/>
        <v>3835569.5261007915</v>
      </c>
      <c r="AE119" s="74">
        <f t="shared" si="350"/>
        <v>3673137.808314532</v>
      </c>
      <c r="AF119" s="75">
        <f t="shared" si="351"/>
        <v>73058.467163824607</v>
      </c>
      <c r="AH119" s="113">
        <v>113</v>
      </c>
      <c r="AI119" s="114">
        <f>(SUM(AE120:$AE$913)+SUM(AF120:$AF$913)-SUM(AD120:$AD$913))*(1+NAER_Rate)^(AH119/12)</f>
        <v>-5179240.8142556883</v>
      </c>
      <c r="AJ119" s="115">
        <f t="shared" si="338"/>
        <v>1322285.9549885835</v>
      </c>
      <c r="AS119" s="74"/>
    </row>
    <row r="120" spans="5:45" x14ac:dyDescent="0.35">
      <c r="E120" s="66">
        <f t="shared" si="367"/>
        <v>48913</v>
      </c>
      <c r="F120">
        <f t="shared" si="445"/>
        <v>10</v>
      </c>
      <c r="G120">
        <f t="shared" si="360"/>
        <v>114</v>
      </c>
      <c r="H120">
        <f t="shared" ref="H120" si="601">ROUNDDOWN(YEARFRAC(E120,DOB,1),0)</f>
        <v>73</v>
      </c>
      <c r="I120" s="31">
        <f>IF(H120&lt;=120,VLOOKUP(H120,'Mortality Data'!$B$6:$D$125,2,FALSE),1)</f>
        <v>2.3470000000000001E-2</v>
      </c>
      <c r="J120" s="17">
        <f>IF(H120&lt;=120,(1-VLOOKUP(H120,'Mortality Data'!$F$5:$H$125,2,FALSE))^(YEAR(E120)-Mortality_Table_Year),1)</f>
        <v>0.75811681335264747</v>
      </c>
      <c r="K120">
        <f>IF(H120&lt;=120,VLOOKUP(H120,'Mortality Data'!$B$5:$D$125,3,FALSE),1)</f>
        <v>1.789E-2</v>
      </c>
      <c r="L120" s="33">
        <f>IF(H120&lt;=120,(1-VLOOKUP(H120,'Mortality Data'!$F$5:$H$125,3,FALSE))^(YEAR(E120)-Mortality_Table_Year),1)</f>
        <v>0.77276858453800146</v>
      </c>
      <c r="M120" s="88">
        <f t="shared" ref="M120" si="602">MIN(I120*J120*Male_Mortality_Blend+K120*L120*(1-Male_Mortality_Blend),1)</f>
        <v>1.600732437498583E-2</v>
      </c>
      <c r="N120" s="18">
        <f t="shared" si="341"/>
        <v>1.3438317007710143E-3</v>
      </c>
      <c r="O120" s="18">
        <f t="shared" si="363"/>
        <v>0.89486664598386001</v>
      </c>
      <c r="P120" s="89">
        <f t="shared" si="354"/>
        <v>1.2041683664596459E-3</v>
      </c>
      <c r="Q120" s="88">
        <f t="shared" ref="Q120" si="603">MIN((I120*J120*Male_Mortality_Blend+K120*L120*(1-Male_Mortality_Blend))*(1-Mortality_Margin),1)</f>
        <v>1.5206958156236539E-2</v>
      </c>
      <c r="R120" s="18">
        <f t="shared" si="417"/>
        <v>1.2761658144133659E-3</v>
      </c>
      <c r="S120" s="18">
        <f t="shared" si="356"/>
        <v>0.89987960418630275</v>
      </c>
      <c r="T120" s="89">
        <f t="shared" si="357"/>
        <v>1.14986300380715E-3</v>
      </c>
      <c r="V120" s="73">
        <f t="shared" si="343"/>
        <v>5521642.4940778082</v>
      </c>
      <c r="W120" s="74">
        <f t="shared" ref="W120" si="604">V120*Fee_Percent</f>
        <v>276082.12470389041</v>
      </c>
      <c r="X120" s="75">
        <f t="shared" si="372"/>
        <v>5797724.6187816989</v>
      </c>
      <c r="Y120" s="74">
        <f t="shared" si="345"/>
        <v>5552574.2124023987</v>
      </c>
      <c r="Z120" s="75">
        <f t="shared" si="346"/>
        <v>110432.84988155616</v>
      </c>
      <c r="AA120" s="82">
        <f t="shared" si="347"/>
        <v>134717.55649774428</v>
      </c>
      <c r="AC120" s="80">
        <f t="shared" ref="AC120" si="605">AC119/(1+NAER_Rate)^(1/12)</f>
        <v>0.65825662804895568</v>
      </c>
      <c r="AD120" s="82">
        <f t="shared" si="349"/>
        <v>3816390.6579156583</v>
      </c>
      <c r="AE120" s="74">
        <f t="shared" si="350"/>
        <v>3655018.7780475887</v>
      </c>
      <c r="AF120" s="75">
        <f t="shared" si="351"/>
        <v>72693.15538886968</v>
      </c>
      <c r="AH120" s="113">
        <v>114</v>
      </c>
      <c r="AI120" s="114">
        <f>(SUM(AE121:$AE$913)+SUM(AF121:$AF$913)-SUM(AD121:$AD$913))*(1+NAER_Rate)^(AH120/12)</f>
        <v>-5063555.9805892101</v>
      </c>
      <c r="AJ120" s="115">
        <f t="shared" si="338"/>
        <v>1320415.1688700214</v>
      </c>
      <c r="AS120" s="74"/>
    </row>
    <row r="121" spans="5:45" x14ac:dyDescent="0.35">
      <c r="E121" s="66">
        <f t="shared" si="367"/>
        <v>48944</v>
      </c>
      <c r="F121">
        <f t="shared" si="445"/>
        <v>10</v>
      </c>
      <c r="G121">
        <f t="shared" si="360"/>
        <v>115</v>
      </c>
      <c r="H121">
        <f t="shared" ref="H121" si="606">ROUNDDOWN(YEARFRAC(E121,DOB,1),0)</f>
        <v>74</v>
      </c>
      <c r="I121" s="31">
        <f>IF(H121&lt;=120,VLOOKUP(H121,'Mortality Data'!$B$6:$D$125,2,FALSE),1)</f>
        <v>2.606E-2</v>
      </c>
      <c r="J121" s="17">
        <f>IF(H121&lt;=120,(1-VLOOKUP(H121,'Mortality Data'!$F$5:$H$125,2,FALSE))^(YEAR(E121)-Mortality_Table_Year),1)</f>
        <v>0.75811681335264747</v>
      </c>
      <c r="K121">
        <f>IF(H121&lt;=120,VLOOKUP(H121,'Mortality Data'!$B$5:$D$125,3,FALSE),1)</f>
        <v>2.0080000000000001E-2</v>
      </c>
      <c r="L121" s="33">
        <f>IF(H121&lt;=120,(1-VLOOKUP(H121,'Mortality Data'!$F$5:$H$125,3,FALSE))^(YEAR(E121)-Mortality_Table_Year),1)</f>
        <v>0.78268583008834791</v>
      </c>
      <c r="M121" s="88">
        <f t="shared" ref="M121" si="607">MIN(I121*J121*Male_Mortality_Blend+K121*L121*(1-Male_Mortality_Blend),1)</f>
        <v>1.7938437446461807E-2</v>
      </c>
      <c r="N121" s="18">
        <f t="shared" si="341"/>
        <v>1.5073030094554518E-3</v>
      </c>
      <c r="O121" s="18">
        <f t="shared" si="363"/>
        <v>0.89351781079530723</v>
      </c>
      <c r="P121" s="89">
        <f t="shared" si="354"/>
        <v>1.3488351885527772E-3</v>
      </c>
      <c r="Q121" s="88">
        <f t="shared" ref="Q121" si="608">MIN((I121*J121*Male_Mortality_Blend+K121*L121*(1-Male_Mortality_Blend))*(1-Mortality_Margin),1)</f>
        <v>1.7041515574138716E-2</v>
      </c>
      <c r="R121" s="18">
        <f t="shared" si="417"/>
        <v>1.4313407592204674E-3</v>
      </c>
      <c r="S121" s="18">
        <f t="shared" si="356"/>
        <v>0.89859156983043975</v>
      </c>
      <c r="T121" s="89">
        <f t="shared" si="357"/>
        <v>1.2880343558629992E-3</v>
      </c>
      <c r="V121" s="73">
        <f t="shared" si="343"/>
        <v>5513319.7057293477</v>
      </c>
      <c r="W121" s="74">
        <f t="shared" ref="W121" si="609">V121*Fee_Percent</f>
        <v>275665.98528646742</v>
      </c>
      <c r="X121" s="75">
        <f t="shared" si="372"/>
        <v>5788985.6910158154</v>
      </c>
      <c r="Y121" s="74">
        <f t="shared" si="345"/>
        <v>5544626.5866135908</v>
      </c>
      <c r="Z121" s="75">
        <f t="shared" si="346"/>
        <v>110266.39411458696</v>
      </c>
      <c r="AA121" s="82">
        <f t="shared" si="347"/>
        <v>134092.71028763801</v>
      </c>
      <c r="AC121" s="80">
        <f t="shared" ref="AC121" si="610">AC120/(1+NAER_Rate)^(1/12)</f>
        <v>0.65584651710266306</v>
      </c>
      <c r="AD121" s="82">
        <f t="shared" si="349"/>
        <v>3796686.1030098759</v>
      </c>
      <c r="AE121" s="74">
        <f t="shared" si="350"/>
        <v>3636424.0354653508</v>
      </c>
      <c r="AF121" s="75">
        <f t="shared" si="351"/>
        <v>72317.830533521439</v>
      </c>
      <c r="AH121" s="113">
        <v>115</v>
      </c>
      <c r="AI121" s="114">
        <f>(SUM(AE122:$AE$913)+SUM(AF122:$AF$913)-SUM(AD122:$AD$913))*(1+NAER_Rate)^(AH121/12)</f>
        <v>-4948070.873418754</v>
      </c>
      <c r="AJ121" s="115">
        <f t="shared" si="338"/>
        <v>1318529.5416129439</v>
      </c>
      <c r="AS121" s="74"/>
    </row>
    <row r="122" spans="5:45" x14ac:dyDescent="0.35">
      <c r="E122" s="66">
        <f t="shared" si="367"/>
        <v>48975</v>
      </c>
      <c r="F122">
        <f t="shared" si="445"/>
        <v>10</v>
      </c>
      <c r="G122">
        <f t="shared" si="360"/>
        <v>116</v>
      </c>
      <c r="H122">
        <f t="shared" ref="H122" si="611">ROUNDDOWN(YEARFRAC(E122,DOB,1),0)</f>
        <v>74</v>
      </c>
      <c r="I122" s="31">
        <f>IF(H122&lt;=120,VLOOKUP(H122,'Mortality Data'!$B$6:$D$125,2,FALSE),1)</f>
        <v>2.606E-2</v>
      </c>
      <c r="J122" s="17">
        <f>IF(H122&lt;=120,(1-VLOOKUP(H122,'Mortality Data'!$F$5:$H$125,2,FALSE))^(YEAR(E122)-Mortality_Table_Year),1)</f>
        <v>0.7481854830977277</v>
      </c>
      <c r="K122">
        <f>IF(H122&lt;=120,VLOOKUP(H122,'Mortality Data'!$B$5:$D$125,3,FALSE),1)</f>
        <v>2.0080000000000001E-2</v>
      </c>
      <c r="L122" s="33">
        <f>IF(H122&lt;=120,(1-VLOOKUP(H122,'Mortality Data'!$F$5:$H$125,3,FALSE))^(YEAR(E122)-Mortality_Table_Year),1)</f>
        <v>0.77360667445932307</v>
      </c>
      <c r="M122" s="88">
        <f t="shared" ref="M122" si="612">MIN(I122*J122*Male_Mortality_Blend+K122*L122*(1-Male_Mortality_Blend),1)</f>
        <v>1.7714052439654175E-2</v>
      </c>
      <c r="N122" s="18">
        <f t="shared" si="341"/>
        <v>1.4882933957319766E-3</v>
      </c>
      <c r="O122" s="18">
        <f t="shared" si="363"/>
        <v>0.89218799413853167</v>
      </c>
      <c r="P122" s="89">
        <f t="shared" si="354"/>
        <v>1.329816656775562E-3</v>
      </c>
      <c r="Q122" s="88">
        <f t="shared" ref="Q122" si="613">MIN((I122*J122*Male_Mortality_Blend+K122*L122*(1-Male_Mortality_Blend))*(1-Mortality_Margin),1)</f>
        <v>1.6828349817671465E-2</v>
      </c>
      <c r="R122" s="18">
        <f t="shared" si="417"/>
        <v>1.4132966359019505E-3</v>
      </c>
      <c r="S122" s="18">
        <f t="shared" si="356"/>
        <v>0.89732159338774853</v>
      </c>
      <c r="T122" s="89">
        <f t="shared" si="357"/>
        <v>1.269976442691223E-3</v>
      </c>
      <c r="V122" s="73">
        <f t="shared" si="343"/>
        <v>5505114.2684227517</v>
      </c>
      <c r="W122" s="74">
        <f t="shared" ref="W122" si="614">V122*Fee_Percent</f>
        <v>275255.7134211376</v>
      </c>
      <c r="X122" s="75">
        <f t="shared" si="372"/>
        <v>5780369.9818438897</v>
      </c>
      <c r="Y122" s="74">
        <f t="shared" si="345"/>
        <v>5536790.3845113972</v>
      </c>
      <c r="Z122" s="75">
        <f t="shared" si="346"/>
        <v>110102.28536845504</v>
      </c>
      <c r="AA122" s="82">
        <f t="shared" si="347"/>
        <v>133477.31196403783</v>
      </c>
      <c r="AC122" s="80">
        <f t="shared" ref="AC122" si="615">AC121/(1+NAER_Rate)^(1/12)</f>
        <v>0.65344523042721847</v>
      </c>
      <c r="AD122" s="82">
        <f t="shared" si="349"/>
        <v>3777155.1947405571</v>
      </c>
      <c r="AE122" s="74">
        <f t="shared" si="350"/>
        <v>3617989.2686342574</v>
      </c>
      <c r="AF122" s="75">
        <f t="shared" si="351"/>
        <v>71945.813233153473</v>
      </c>
      <c r="AH122" s="113">
        <v>116</v>
      </c>
      <c r="AI122" s="114">
        <f>(SUM(AE123:$AE$913)+SUM(AF123:$AF$913)-SUM(AD123:$AD$913))*(1+NAER_Rate)^(AH122/12)</f>
        <v>-4832776.7788143065</v>
      </c>
      <c r="AJ122" s="115">
        <f t="shared" si="338"/>
        <v>1316629.249518696</v>
      </c>
      <c r="AS122" s="74"/>
    </row>
    <row r="123" spans="5:45" x14ac:dyDescent="0.35">
      <c r="E123" s="66">
        <f t="shared" si="367"/>
        <v>49003</v>
      </c>
      <c r="F123">
        <f t="shared" si="445"/>
        <v>10</v>
      </c>
      <c r="G123">
        <f t="shared" si="360"/>
        <v>117</v>
      </c>
      <c r="H123">
        <f t="shared" ref="H123" si="616">ROUNDDOWN(YEARFRAC(E123,DOB,1),0)</f>
        <v>74</v>
      </c>
      <c r="I123" s="31">
        <f>IF(H123&lt;=120,VLOOKUP(H123,'Mortality Data'!$B$6:$D$125,2,FALSE),1)</f>
        <v>2.606E-2</v>
      </c>
      <c r="J123" s="17">
        <f>IF(H123&lt;=120,(1-VLOOKUP(H123,'Mortality Data'!$F$5:$H$125,2,FALSE))^(YEAR(E123)-Mortality_Table_Year),1)</f>
        <v>0.7481854830977277</v>
      </c>
      <c r="K123">
        <f>IF(H123&lt;=120,VLOOKUP(H123,'Mortality Data'!$B$5:$D$125,3,FALSE),1)</f>
        <v>2.0080000000000001E-2</v>
      </c>
      <c r="L123" s="33">
        <f>IF(H123&lt;=120,(1-VLOOKUP(H123,'Mortality Data'!$F$5:$H$125,3,FALSE))^(YEAR(E123)-Mortality_Table_Year),1)</f>
        <v>0.77360667445932307</v>
      </c>
      <c r="M123" s="88">
        <f t="shared" ref="M123" si="617">MIN(I123*J123*Male_Mortality_Blend+K123*L123*(1-Male_Mortality_Blend),1)</f>
        <v>1.7714052439654175E-2</v>
      </c>
      <c r="N123" s="18">
        <f t="shared" si="341"/>
        <v>1.4882933957319766E-3</v>
      </c>
      <c r="O123" s="18">
        <f t="shared" si="363"/>
        <v>0.8908601566391039</v>
      </c>
      <c r="P123" s="89">
        <f t="shared" si="354"/>
        <v>1.3278374994277753E-3</v>
      </c>
      <c r="Q123" s="88">
        <f t="shared" ref="Q123" si="618">MIN((I123*J123*Male_Mortality_Blend+K123*L123*(1-Male_Mortality_Blend))*(1-Mortality_Margin),1)</f>
        <v>1.6828349817671465E-2</v>
      </c>
      <c r="R123" s="18">
        <f t="shared" si="417"/>
        <v>1.4132966359019505E-3</v>
      </c>
      <c r="S123" s="18">
        <f t="shared" si="356"/>
        <v>0.89605341179849141</v>
      </c>
      <c r="T123" s="89">
        <f t="shared" si="357"/>
        <v>1.2681815892571224E-3</v>
      </c>
      <c r="V123" s="73">
        <f t="shared" si="343"/>
        <v>5496921.0432143081</v>
      </c>
      <c r="W123" s="74">
        <f t="shared" ref="W123" si="619">V123*Fee_Percent</f>
        <v>274846.05216071539</v>
      </c>
      <c r="X123" s="75">
        <f t="shared" si="372"/>
        <v>5771767.0953750238</v>
      </c>
      <c r="Y123" s="74">
        <f t="shared" si="345"/>
        <v>5528965.2572872732</v>
      </c>
      <c r="Z123" s="75">
        <f t="shared" si="346"/>
        <v>109938.42086428616</v>
      </c>
      <c r="AA123" s="82">
        <f t="shared" si="347"/>
        <v>132863.4172234647</v>
      </c>
      <c r="AC123" s="80">
        <f t="shared" ref="AC123" si="620">AC122/(1+NAER_Rate)^(1/12)</f>
        <v>0.65105273571383715</v>
      </c>
      <c r="AD123" s="82">
        <f t="shared" si="349"/>
        <v>3757724.7573470171</v>
      </c>
      <c r="AE123" s="74">
        <f t="shared" si="350"/>
        <v>3599647.9564236389</v>
      </c>
      <c r="AF123" s="75">
        <f t="shared" si="351"/>
        <v>71575.709663752699</v>
      </c>
      <c r="AH123" s="113">
        <v>117</v>
      </c>
      <c r="AI123" s="114">
        <f>(SUM(AE124:$AE$913)+SUM(AF124:$AF$913)-SUM(AD124:$AD$913))*(1+NAER_Rate)^(AH123/12)</f>
        <v>-4717672.8951277928</v>
      </c>
      <c r="AJ123" s="115">
        <f t="shared" si="338"/>
        <v>1314714.3405602421</v>
      </c>
      <c r="AS123" s="74"/>
    </row>
    <row r="124" spans="5:45" x14ac:dyDescent="0.35">
      <c r="E124" s="66">
        <f t="shared" si="367"/>
        <v>49034</v>
      </c>
      <c r="F124">
        <f t="shared" si="445"/>
        <v>10</v>
      </c>
      <c r="G124">
        <f t="shared" si="360"/>
        <v>118</v>
      </c>
      <c r="H124">
        <f t="shared" ref="H124" si="621">ROUNDDOWN(YEARFRAC(E124,DOB,1),0)</f>
        <v>74</v>
      </c>
      <c r="I124" s="31">
        <f>IF(H124&lt;=120,VLOOKUP(H124,'Mortality Data'!$B$6:$D$125,2,FALSE),1)</f>
        <v>2.606E-2</v>
      </c>
      <c r="J124" s="17">
        <f>IF(H124&lt;=120,(1-VLOOKUP(H124,'Mortality Data'!$F$5:$H$125,2,FALSE))^(YEAR(E124)-Mortality_Table_Year),1)</f>
        <v>0.7481854830977277</v>
      </c>
      <c r="K124">
        <f>IF(H124&lt;=120,VLOOKUP(H124,'Mortality Data'!$B$5:$D$125,3,FALSE),1)</f>
        <v>2.0080000000000001E-2</v>
      </c>
      <c r="L124" s="33">
        <f>IF(H124&lt;=120,(1-VLOOKUP(H124,'Mortality Data'!$F$5:$H$125,3,FALSE))^(YEAR(E124)-Mortality_Table_Year),1)</f>
        <v>0.77360667445932307</v>
      </c>
      <c r="M124" s="88">
        <f t="shared" ref="M124" si="622">MIN(I124*J124*Male_Mortality_Blend+K124*L124*(1-Male_Mortality_Blend),1)</f>
        <v>1.7714052439654175E-2</v>
      </c>
      <c r="N124" s="18">
        <f t="shared" si="341"/>
        <v>1.4882933957319766E-3</v>
      </c>
      <c r="O124" s="18">
        <f t="shared" si="363"/>
        <v>0.88953429535145712</v>
      </c>
      <c r="P124" s="89">
        <f t="shared" si="354"/>
        <v>1.325861287646779E-3</v>
      </c>
      <c r="Q124" s="88">
        <f t="shared" ref="Q124" si="623">MIN((I124*J124*Male_Mortality_Blend+K124*L124*(1-Male_Mortality_Blend))*(1-Mortality_Margin),1)</f>
        <v>1.6828349817671465E-2</v>
      </c>
      <c r="R124" s="18">
        <f t="shared" si="417"/>
        <v>1.4132966359019505E-3</v>
      </c>
      <c r="S124" s="18">
        <f t="shared" si="356"/>
        <v>0.89478702252600817</v>
      </c>
      <c r="T124" s="89">
        <f t="shared" si="357"/>
        <v>1.2663892724832371E-3</v>
      </c>
      <c r="V124" s="73">
        <f t="shared" si="343"/>
        <v>5488740.0119288322</v>
      </c>
      <c r="W124" s="74">
        <f t="shared" ref="W124" si="624">V124*Fee_Percent</f>
        <v>274437.00059644162</v>
      </c>
      <c r="X124" s="75">
        <f t="shared" si="372"/>
        <v>5763177.0125252735</v>
      </c>
      <c r="Y124" s="74">
        <f t="shared" si="345"/>
        <v>5521151.1892891303</v>
      </c>
      <c r="Z124" s="75">
        <f t="shared" si="346"/>
        <v>109774.80023857664</v>
      </c>
      <c r="AA124" s="82">
        <f t="shared" si="347"/>
        <v>132251.0229975665</v>
      </c>
      <c r="AC124" s="80">
        <f t="shared" ref="AC124" si="625">AC123/(1+NAER_Rate)^(1/12)</f>
        <v>0.64866900077202816</v>
      </c>
      <c r="AD124" s="82">
        <f t="shared" si="349"/>
        <v>3738394.2739870916</v>
      </c>
      <c r="AE124" s="74">
        <f t="shared" si="350"/>
        <v>3581399.6250674753</v>
      </c>
      <c r="AF124" s="75">
        <f t="shared" si="351"/>
        <v>71207.509980706513</v>
      </c>
      <c r="AH124" s="113">
        <v>118</v>
      </c>
      <c r="AI124" s="114">
        <f>(SUM(AE125:$AE$913)+SUM(AF125:$AF$913)-SUM(AD125:$AD$913))*(1+NAER_Rate)^(AH124/12)</f>
        <v>-4602758.420833623</v>
      </c>
      <c r="AJ124" s="115">
        <f t="shared" si="338"/>
        <v>1312784.8625999079</v>
      </c>
      <c r="AS124" s="74"/>
    </row>
    <row r="125" spans="5:45" x14ac:dyDescent="0.35">
      <c r="E125" s="66">
        <f t="shared" si="367"/>
        <v>49064</v>
      </c>
      <c r="F125">
        <f t="shared" si="445"/>
        <v>10</v>
      </c>
      <c r="G125">
        <f t="shared" si="360"/>
        <v>119</v>
      </c>
      <c r="H125">
        <f t="shared" ref="H125" si="626">ROUNDDOWN(YEARFRAC(E125,DOB,1),0)</f>
        <v>74</v>
      </c>
      <c r="I125" s="31">
        <f>IF(H125&lt;=120,VLOOKUP(H125,'Mortality Data'!$B$6:$D$125,2,FALSE),1)</f>
        <v>2.606E-2</v>
      </c>
      <c r="J125" s="17">
        <f>IF(H125&lt;=120,(1-VLOOKUP(H125,'Mortality Data'!$F$5:$H$125,2,FALSE))^(YEAR(E125)-Mortality_Table_Year),1)</f>
        <v>0.7481854830977277</v>
      </c>
      <c r="K125">
        <f>IF(H125&lt;=120,VLOOKUP(H125,'Mortality Data'!$B$5:$D$125,3,FALSE),1)</f>
        <v>2.0080000000000001E-2</v>
      </c>
      <c r="L125" s="33">
        <f>IF(H125&lt;=120,(1-VLOOKUP(H125,'Mortality Data'!$F$5:$H$125,3,FALSE))^(YEAR(E125)-Mortality_Table_Year),1)</f>
        <v>0.77360667445932307</v>
      </c>
      <c r="M125" s="88">
        <f t="shared" ref="M125" si="627">MIN(I125*J125*Male_Mortality_Blend+K125*L125*(1-Male_Mortality_Blend),1)</f>
        <v>1.7714052439654175E-2</v>
      </c>
      <c r="N125" s="18">
        <f t="shared" si="341"/>
        <v>1.4882933957319766E-3</v>
      </c>
      <c r="O125" s="18">
        <f t="shared" si="363"/>
        <v>0.88821040733440848</v>
      </c>
      <c r="P125" s="89">
        <f t="shared" si="354"/>
        <v>1.3238880170486356E-3</v>
      </c>
      <c r="Q125" s="88">
        <f t="shared" ref="Q125" si="628">MIN((I125*J125*Male_Mortality_Blend+K125*L125*(1-Male_Mortality_Blend))*(1-Mortality_Margin),1)</f>
        <v>1.6828349817671465E-2</v>
      </c>
      <c r="R125" s="18">
        <f t="shared" si="417"/>
        <v>1.4132966359019505E-3</v>
      </c>
      <c r="S125" s="18">
        <f t="shared" si="356"/>
        <v>0.8935224230372234</v>
      </c>
      <c r="T125" s="89">
        <f t="shared" si="357"/>
        <v>1.2645994887847678E-3</v>
      </c>
      <c r="V125" s="73">
        <f t="shared" si="343"/>
        <v>5480571.1564181885</v>
      </c>
      <c r="W125" s="74">
        <f t="shared" ref="W125" si="629">V125*Fee_Percent</f>
        <v>274028.55782090942</v>
      </c>
      <c r="X125" s="75">
        <f t="shared" si="372"/>
        <v>5754599.7142390981</v>
      </c>
      <c r="Y125" s="74">
        <f t="shared" si="345"/>
        <v>5513348.1648870017</v>
      </c>
      <c r="Z125" s="75">
        <f t="shared" si="346"/>
        <v>109611.42312836378</v>
      </c>
      <c r="AA125" s="82">
        <f t="shared" si="347"/>
        <v>131640.12622373272</v>
      </c>
      <c r="AC125" s="80">
        <f t="shared" ref="AC125" si="630">AC124/(1+NAER_Rate)^(1/12)</f>
        <v>0.64629399352916128</v>
      </c>
      <c r="AD125" s="82">
        <f t="shared" si="349"/>
        <v>3719163.2304773568</v>
      </c>
      <c r="AE125" s="74">
        <f t="shared" si="350"/>
        <v>3563243.8032014933</v>
      </c>
      <c r="AF125" s="75">
        <f t="shared" si="351"/>
        <v>70841.204390044906</v>
      </c>
      <c r="AH125" s="113">
        <v>119</v>
      </c>
      <c r="AI125" s="114">
        <f>(SUM(AE126:$AE$913)+SUM(AF126:$AF$913)-SUM(AD126:$AD$913))*(1+NAER_Rate)^(AH125/12)</f>
        <v>-4488032.5545224817</v>
      </c>
      <c r="AJ125" s="115">
        <f t="shared" si="338"/>
        <v>1310840.863389601</v>
      </c>
      <c r="AS125" s="74"/>
    </row>
    <row r="126" spans="5:45" x14ac:dyDescent="0.35">
      <c r="E126" s="66">
        <f t="shared" si="367"/>
        <v>49095</v>
      </c>
      <c r="F126">
        <f t="shared" si="445"/>
        <v>10</v>
      </c>
      <c r="G126">
        <f t="shared" si="360"/>
        <v>120</v>
      </c>
      <c r="H126">
        <f t="shared" ref="H126" si="631">ROUNDDOWN(YEARFRAC(E126,DOB,1),0)</f>
        <v>74</v>
      </c>
      <c r="I126" s="31">
        <f>IF(H126&lt;=120,VLOOKUP(H126,'Mortality Data'!$B$6:$D$125,2,FALSE),1)</f>
        <v>2.606E-2</v>
      </c>
      <c r="J126" s="17">
        <f>IF(H126&lt;=120,(1-VLOOKUP(H126,'Mortality Data'!$F$5:$H$125,2,FALSE))^(YEAR(E126)-Mortality_Table_Year),1)</f>
        <v>0.7481854830977277</v>
      </c>
      <c r="K126">
        <f>IF(H126&lt;=120,VLOOKUP(H126,'Mortality Data'!$B$5:$D$125,3,FALSE),1)</f>
        <v>2.0080000000000001E-2</v>
      </c>
      <c r="L126" s="33">
        <f>IF(H126&lt;=120,(1-VLOOKUP(H126,'Mortality Data'!$F$5:$H$125,3,FALSE))^(YEAR(E126)-Mortality_Table_Year),1)</f>
        <v>0.77360667445932307</v>
      </c>
      <c r="M126" s="88">
        <f t="shared" ref="M126" si="632">MIN(I126*J126*Male_Mortality_Blend+K126*L126*(1-Male_Mortality_Blend),1)</f>
        <v>1.7714052439654175E-2</v>
      </c>
      <c r="N126" s="18">
        <f t="shared" si="341"/>
        <v>1.4882933957319766E-3</v>
      </c>
      <c r="O126" s="18">
        <f t="shared" si="363"/>
        <v>0.8868884896511523</v>
      </c>
      <c r="P126" s="89">
        <f t="shared" si="354"/>
        <v>1.3219176832561796E-3</v>
      </c>
      <c r="Q126" s="88">
        <f t="shared" ref="Q126" si="633">MIN((I126*J126*Male_Mortality_Blend+K126*L126*(1-Male_Mortality_Blend))*(1-Mortality_Margin),1)</f>
        <v>1.6828349817671465E-2</v>
      </c>
      <c r="R126" s="18">
        <f t="shared" si="417"/>
        <v>1.4132966359019505E-3</v>
      </c>
      <c r="S126" s="18">
        <f t="shared" si="356"/>
        <v>0.89225961080264193</v>
      </c>
      <c r="T126" s="89">
        <f t="shared" si="357"/>
        <v>1.2628122345814674E-3</v>
      </c>
      <c r="V126" s="73">
        <f t="shared" si="343"/>
        <v>5472414.4585612528</v>
      </c>
      <c r="W126" s="74">
        <f t="shared" ref="W126" si="634">V126*Fee_Percent</f>
        <v>273620.72292806266</v>
      </c>
      <c r="X126" s="75">
        <f t="shared" si="372"/>
        <v>5746035.1814893158</v>
      </c>
      <c r="Y126" s="74">
        <f t="shared" si="345"/>
        <v>5505556.1684730109</v>
      </c>
      <c r="Z126" s="75">
        <f t="shared" si="346"/>
        <v>109448.28917122506</v>
      </c>
      <c r="AA126" s="82">
        <f t="shared" si="347"/>
        <v>131030.72384507954</v>
      </c>
      <c r="AC126" s="80">
        <f t="shared" ref="AC126" si="635">AC125/(1+NAER_Rate)^(1/12)</f>
        <v>0.64392768203003581</v>
      </c>
      <c r="AD126" s="82">
        <f t="shared" si="349"/>
        <v>3700031.1152794515</v>
      </c>
      <c r="AE126" s="74">
        <f t="shared" si="350"/>
        <v>3545180.0218509911</v>
      </c>
      <c r="AF126" s="75">
        <f t="shared" si="351"/>
        <v>70476.783148180024</v>
      </c>
      <c r="AH126" s="113">
        <v>120</v>
      </c>
      <c r="AI126" s="114">
        <f>(SUM(AE127:$AE$913)+SUM(AF127:$AF$913)-SUM(AD127:$AD$913))*(1+NAER_Rate)^(AH126/12)</f>
        <v>-4373494.4948984375</v>
      </c>
      <c r="AJ126" s="115">
        <f t="shared" si="338"/>
        <v>1308882.3905710366</v>
      </c>
      <c r="AS126" s="74"/>
    </row>
    <row r="127" spans="5:45" x14ac:dyDescent="0.35">
      <c r="E127" s="66">
        <f t="shared" si="367"/>
        <v>49125</v>
      </c>
      <c r="F127">
        <f t="shared" si="445"/>
        <v>11</v>
      </c>
      <c r="G127">
        <f t="shared" si="360"/>
        <v>121</v>
      </c>
      <c r="H127">
        <f t="shared" ref="H127" si="636">ROUNDDOWN(YEARFRAC(E127,DOB,1),0)</f>
        <v>74</v>
      </c>
      <c r="I127" s="31">
        <f>IF(H127&lt;=120,VLOOKUP(H127,'Mortality Data'!$B$6:$D$125,2,FALSE),1)</f>
        <v>2.606E-2</v>
      </c>
      <c r="J127" s="17">
        <f>IF(H127&lt;=120,(1-VLOOKUP(H127,'Mortality Data'!$F$5:$H$125,2,FALSE))^(YEAR(E127)-Mortality_Table_Year),1)</f>
        <v>0.7481854830977277</v>
      </c>
      <c r="K127">
        <f>IF(H127&lt;=120,VLOOKUP(H127,'Mortality Data'!$B$5:$D$125,3,FALSE),1)</f>
        <v>2.0080000000000001E-2</v>
      </c>
      <c r="L127" s="33">
        <f>IF(H127&lt;=120,(1-VLOOKUP(H127,'Mortality Data'!$F$5:$H$125,3,FALSE))^(YEAR(E127)-Mortality_Table_Year),1)</f>
        <v>0.77360667445932307</v>
      </c>
      <c r="M127" s="88">
        <f t="shared" ref="M127" si="637">MIN(I127*J127*Male_Mortality_Blend+K127*L127*(1-Male_Mortality_Blend),1)</f>
        <v>1.7714052439654175E-2</v>
      </c>
      <c r="N127" s="18">
        <f t="shared" si="341"/>
        <v>1.4882933957319766E-3</v>
      </c>
      <c r="O127" s="18">
        <f t="shared" si="363"/>
        <v>0.88556853936925384</v>
      </c>
      <c r="P127" s="89">
        <f t="shared" si="354"/>
        <v>1.3199502818984632E-3</v>
      </c>
      <c r="Q127" s="88">
        <f t="shared" ref="Q127" si="638">MIN((I127*J127*Male_Mortality_Blend+K127*L127*(1-Male_Mortality_Blend))*(1-Mortality_Margin),1)</f>
        <v>1.6828349817671465E-2</v>
      </c>
      <c r="R127" s="18">
        <f t="shared" si="417"/>
        <v>1.4132966359019505E-3</v>
      </c>
      <c r="S127" s="18">
        <f t="shared" si="356"/>
        <v>0.8909985832963434</v>
      </c>
      <c r="T127" s="89">
        <f t="shared" si="357"/>
        <v>1.2610275062985288E-3</v>
      </c>
      <c r="V127" s="73">
        <f t="shared" si="343"/>
        <v>5464269.9002638683</v>
      </c>
      <c r="W127" s="74">
        <f t="shared" ref="W127" si="639">V127*Fee_Percent</f>
        <v>273213.4950131934</v>
      </c>
      <c r="X127" s="75">
        <f t="shared" si="372"/>
        <v>5737483.3952770615</v>
      </c>
      <c r="Y127" s="74">
        <f t="shared" si="345"/>
        <v>5497775.1844613384</v>
      </c>
      <c r="Z127" s="75">
        <f t="shared" si="346"/>
        <v>109285.39800527737</v>
      </c>
      <c r="AA127" s="82">
        <f t="shared" si="347"/>
        <v>130422.81281044614</v>
      </c>
      <c r="AC127" s="80">
        <f t="shared" ref="AC127" si="640">AC126/(1+NAER_Rate)^(1/12)</f>
        <v>0.64157003443645011</v>
      </c>
      <c r="AD127" s="82">
        <f t="shared" si="349"/>
        <v>3680997.4194864649</v>
      </c>
      <c r="AE127" s="74">
        <f t="shared" si="350"/>
        <v>3527207.8144187219</v>
      </c>
      <c r="AF127" s="75">
        <f t="shared" si="351"/>
        <v>70114.236561646961</v>
      </c>
      <c r="AH127" s="113">
        <v>121</v>
      </c>
      <c r="AI127" s="114">
        <f>(SUM(AE128:$AE$913)+SUM(AF128:$AF$913)-SUM(AD128:$AD$913))*(1+NAER_Rate)^(AH127/12)</f>
        <v>-4259143.4407704556</v>
      </c>
      <c r="AJ127" s="115">
        <f t="shared" si="338"/>
        <v>1306909.4916759604</v>
      </c>
      <c r="AS127" s="74"/>
    </row>
    <row r="128" spans="5:45" x14ac:dyDescent="0.35">
      <c r="E128" s="66">
        <f t="shared" si="367"/>
        <v>49156</v>
      </c>
      <c r="F128">
        <f t="shared" si="445"/>
        <v>11</v>
      </c>
      <c r="G128">
        <f t="shared" si="360"/>
        <v>122</v>
      </c>
      <c r="H128">
        <f t="shared" ref="H128" si="641">ROUNDDOWN(YEARFRAC(E128,DOB,1),0)</f>
        <v>74</v>
      </c>
      <c r="I128" s="31">
        <f>IF(H128&lt;=120,VLOOKUP(H128,'Mortality Data'!$B$6:$D$125,2,FALSE),1)</f>
        <v>2.606E-2</v>
      </c>
      <c r="J128" s="17">
        <f>IF(H128&lt;=120,(1-VLOOKUP(H128,'Mortality Data'!$F$5:$H$125,2,FALSE))^(YEAR(E128)-Mortality_Table_Year),1)</f>
        <v>0.7481854830977277</v>
      </c>
      <c r="K128">
        <f>IF(H128&lt;=120,VLOOKUP(H128,'Mortality Data'!$B$5:$D$125,3,FALSE),1)</f>
        <v>2.0080000000000001E-2</v>
      </c>
      <c r="L128" s="33">
        <f>IF(H128&lt;=120,(1-VLOOKUP(H128,'Mortality Data'!$F$5:$H$125,3,FALSE))^(YEAR(E128)-Mortality_Table_Year),1)</f>
        <v>0.77360667445932307</v>
      </c>
      <c r="M128" s="88">
        <f t="shared" ref="M128" si="642">MIN(I128*J128*Male_Mortality_Blend+K128*L128*(1-Male_Mortality_Blend),1)</f>
        <v>1.7714052439654175E-2</v>
      </c>
      <c r="N128" s="18">
        <f t="shared" si="341"/>
        <v>1.4882933957319766E-3</v>
      </c>
      <c r="O128" s="18">
        <f t="shared" si="363"/>
        <v>0.88425055356064253</v>
      </c>
      <c r="P128" s="89">
        <f t="shared" si="354"/>
        <v>1.3179858086113105E-3</v>
      </c>
      <c r="Q128" s="88">
        <f t="shared" ref="Q128" si="643">MIN((I128*J128*Male_Mortality_Blend+K128*L128*(1-Male_Mortality_Blend))*(1-Mortality_Margin),1)</f>
        <v>1.6828349817671465E-2</v>
      </c>
      <c r="R128" s="18">
        <f t="shared" si="417"/>
        <v>1.4132966359019505E-3</v>
      </c>
      <c r="S128" s="18">
        <f t="shared" si="356"/>
        <v>0.88973933799597726</v>
      </c>
      <c r="T128" s="89">
        <f t="shared" si="357"/>
        <v>1.2592453003661408E-3</v>
      </c>
      <c r="V128" s="73">
        <f t="shared" si="343"/>
        <v>5456137.4634588081</v>
      </c>
      <c r="W128" s="74">
        <f t="shared" ref="W128" si="644">V128*Fee_Percent</f>
        <v>272806.8731729404</v>
      </c>
      <c r="X128" s="75">
        <f t="shared" si="372"/>
        <v>5728944.3366317488</v>
      </c>
      <c r="Y128" s="74">
        <f t="shared" si="345"/>
        <v>5490005.1972881947</v>
      </c>
      <c r="Z128" s="75">
        <f t="shared" si="346"/>
        <v>109122.74926917616</v>
      </c>
      <c r="AA128" s="82">
        <f t="shared" si="347"/>
        <v>129816.39007437788</v>
      </c>
      <c r="AC128" s="80">
        <f t="shared" ref="AC128" si="645">AC127/(1+NAER_Rate)^(1/12)</f>
        <v>0.63922101902677375</v>
      </c>
      <c r="AD128" s="82">
        <f t="shared" si="349"/>
        <v>3662061.636809411</v>
      </c>
      <c r="AE128" s="74">
        <f t="shared" si="350"/>
        <v>3509326.7166728438</v>
      </c>
      <c r="AF128" s="75">
        <f t="shared" si="351"/>
        <v>69753.55498684592</v>
      </c>
      <c r="AH128" s="113">
        <v>122</v>
      </c>
      <c r="AI128" s="114">
        <f>(SUM(AE129:$AE$913)+SUM(AF129:$AF$913)-SUM(AD129:$AD$913))*(1+NAER_Rate)^(AH128/12)</f>
        <v>-4144978.5910501941</v>
      </c>
      <c r="AJ128" s="115">
        <f t="shared" si="338"/>
        <v>1304922.2141263688</v>
      </c>
      <c r="AS128" s="74"/>
    </row>
    <row r="129" spans="5:45" x14ac:dyDescent="0.35">
      <c r="E129" s="66">
        <f t="shared" si="367"/>
        <v>49187</v>
      </c>
      <c r="F129">
        <f t="shared" si="445"/>
        <v>11</v>
      </c>
      <c r="G129">
        <f t="shared" si="360"/>
        <v>123</v>
      </c>
      <c r="H129">
        <f t="shared" ref="H129" si="646">ROUNDDOWN(YEARFRAC(E129,DOB,1),0)</f>
        <v>74</v>
      </c>
      <c r="I129" s="31">
        <f>IF(H129&lt;=120,VLOOKUP(H129,'Mortality Data'!$B$6:$D$125,2,FALSE),1)</f>
        <v>2.606E-2</v>
      </c>
      <c r="J129" s="17">
        <f>IF(H129&lt;=120,(1-VLOOKUP(H129,'Mortality Data'!$F$5:$H$125,2,FALSE))^(YEAR(E129)-Mortality_Table_Year),1)</f>
        <v>0.7481854830977277</v>
      </c>
      <c r="K129">
        <f>IF(H129&lt;=120,VLOOKUP(H129,'Mortality Data'!$B$5:$D$125,3,FALSE),1)</f>
        <v>2.0080000000000001E-2</v>
      </c>
      <c r="L129" s="33">
        <f>IF(H129&lt;=120,(1-VLOOKUP(H129,'Mortality Data'!$F$5:$H$125,3,FALSE))^(YEAR(E129)-Mortality_Table_Year),1)</f>
        <v>0.77360667445932307</v>
      </c>
      <c r="M129" s="88">
        <f t="shared" ref="M129" si="647">MIN(I129*J129*Male_Mortality_Blend+K129*L129*(1-Male_Mortality_Blend),1)</f>
        <v>1.7714052439654175E-2</v>
      </c>
      <c r="N129" s="18">
        <f t="shared" si="341"/>
        <v>1.4882933957319766E-3</v>
      </c>
      <c r="O129" s="18">
        <f t="shared" si="363"/>
        <v>0.88293452930160587</v>
      </c>
      <c r="P129" s="89">
        <f t="shared" si="354"/>
        <v>1.3160242590366522E-3</v>
      </c>
      <c r="Q129" s="88">
        <f t="shared" ref="Q129" si="648">MIN((I129*J129*Male_Mortality_Blend+K129*L129*(1-Male_Mortality_Blend))*(1-Mortality_Margin),1)</f>
        <v>1.6828349817671465E-2</v>
      </c>
      <c r="R129" s="18">
        <f t="shared" si="417"/>
        <v>1.4132966359019505E-3</v>
      </c>
      <c r="S129" s="18">
        <f t="shared" si="356"/>
        <v>0.88848187238275789</v>
      </c>
      <c r="T129" s="89">
        <f t="shared" si="357"/>
        <v>1.2574656132193773E-3</v>
      </c>
      <c r="V129" s="73">
        <f t="shared" si="343"/>
        <v>5448017.1301057367</v>
      </c>
      <c r="W129" s="74">
        <f t="shared" ref="W129" si="649">V129*Fee_Percent</f>
        <v>272400.85650528682</v>
      </c>
      <c r="X129" s="75">
        <f t="shared" si="372"/>
        <v>5720417.9866110235</v>
      </c>
      <c r="Y129" s="74">
        <f t="shared" si="345"/>
        <v>5482246.1914117821</v>
      </c>
      <c r="Z129" s="75">
        <f t="shared" si="346"/>
        <v>108960.34260211473</v>
      </c>
      <c r="AA129" s="82">
        <f t="shared" si="347"/>
        <v>129211.45259712636</v>
      </c>
      <c r="AC129" s="80">
        <f t="shared" ref="AC129" si="650">AC128/(1+NAER_Rate)^(1/12)</f>
        <v>0.63688060419552017</v>
      </c>
      <c r="AD129" s="82">
        <f t="shared" si="349"/>
        <v>3643223.2635637498</v>
      </c>
      <c r="AE129" s="74">
        <f t="shared" si="350"/>
        <v>3491536.2667349251</v>
      </c>
      <c r="AF129" s="75">
        <f t="shared" si="351"/>
        <v>69394.728829785701</v>
      </c>
      <c r="AH129" s="113">
        <v>123</v>
      </c>
      <c r="AI129" s="114">
        <f>(SUM(AE130:$AE$913)+SUM(AF130:$AF$913)-SUM(AD130:$AD$913))*(1+NAER_Rate)^(AH129/12)</f>
        <v>-4030999.1447439534</v>
      </c>
      <c r="AJ129" s="115">
        <f t="shared" si="338"/>
        <v>1302920.6052347335</v>
      </c>
      <c r="AS129" s="74"/>
    </row>
    <row r="130" spans="5:45" x14ac:dyDescent="0.35">
      <c r="E130" s="66">
        <f t="shared" si="367"/>
        <v>49217</v>
      </c>
      <c r="F130">
        <f t="shared" si="445"/>
        <v>11</v>
      </c>
      <c r="G130">
        <f t="shared" si="360"/>
        <v>124</v>
      </c>
      <c r="H130">
        <f t="shared" ref="H130" si="651">ROUNDDOWN(YEARFRAC(E130,DOB,1),0)</f>
        <v>74</v>
      </c>
      <c r="I130" s="31">
        <f>IF(H130&lt;=120,VLOOKUP(H130,'Mortality Data'!$B$6:$D$125,2,FALSE),1)</f>
        <v>2.606E-2</v>
      </c>
      <c r="J130" s="17">
        <f>IF(H130&lt;=120,(1-VLOOKUP(H130,'Mortality Data'!$F$5:$H$125,2,FALSE))^(YEAR(E130)-Mortality_Table_Year),1)</f>
        <v>0.7481854830977277</v>
      </c>
      <c r="K130">
        <f>IF(H130&lt;=120,VLOOKUP(H130,'Mortality Data'!$B$5:$D$125,3,FALSE),1)</f>
        <v>2.0080000000000001E-2</v>
      </c>
      <c r="L130" s="33">
        <f>IF(H130&lt;=120,(1-VLOOKUP(H130,'Mortality Data'!$F$5:$H$125,3,FALSE))^(YEAR(E130)-Mortality_Table_Year),1)</f>
        <v>0.77360667445932307</v>
      </c>
      <c r="M130" s="88">
        <f t="shared" ref="M130" si="652">MIN(I130*J130*Male_Mortality_Blend+K130*L130*(1-Male_Mortality_Blend),1)</f>
        <v>1.7714052439654175E-2</v>
      </c>
      <c r="N130" s="18">
        <f t="shared" si="341"/>
        <v>1.4882933957319766E-3</v>
      </c>
      <c r="O130" s="18">
        <f t="shared" si="363"/>
        <v>0.88162046367278257</v>
      </c>
      <c r="P130" s="89">
        <f t="shared" si="354"/>
        <v>1.3140656288233021E-3</v>
      </c>
      <c r="Q130" s="88">
        <f t="shared" ref="Q130" si="653">MIN((I130*J130*Male_Mortality_Blend+K130*L130*(1-Male_Mortality_Blend))*(1-Mortality_Margin),1)</f>
        <v>1.6828349817671465E-2</v>
      </c>
      <c r="R130" s="18">
        <f t="shared" si="417"/>
        <v>1.4132966359019505E-3</v>
      </c>
      <c r="S130" s="18">
        <f t="shared" si="356"/>
        <v>0.88722618394145947</v>
      </c>
      <c r="T130" s="89">
        <f t="shared" si="357"/>
        <v>1.2556884412984193E-3</v>
      </c>
      <c r="V130" s="73">
        <f t="shared" si="343"/>
        <v>5439908.8821911654</v>
      </c>
      <c r="W130" s="74">
        <f t="shared" ref="W130" si="654">V130*Fee_Percent</f>
        <v>271995.4441095583</v>
      </c>
      <c r="X130" s="75">
        <f t="shared" si="372"/>
        <v>5711904.3263007235</v>
      </c>
      <c r="Y130" s="74">
        <f t="shared" si="345"/>
        <v>5474498.1513122739</v>
      </c>
      <c r="Z130" s="75">
        <f t="shared" si="346"/>
        <v>108798.17764382331</v>
      </c>
      <c r="AA130" s="82">
        <f t="shared" si="347"/>
        <v>128607.99734462611</v>
      </c>
      <c r="AC130" s="80">
        <f t="shared" ref="AC130" si="655">AC129/(1+NAER_Rate)^(1/12)</f>
        <v>0.6345487584529218</v>
      </c>
      <c r="AD130" s="82">
        <f t="shared" si="349"/>
        <v>3624481.798655997</v>
      </c>
      <c r="AE130" s="74">
        <f t="shared" si="350"/>
        <v>3473836.005068019</v>
      </c>
      <c r="AF130" s="75">
        <f t="shared" si="351"/>
        <v>69037.748545828508</v>
      </c>
      <c r="AH130" s="113">
        <v>124</v>
      </c>
      <c r="AI130" s="114">
        <f>(SUM(AE131:$AE$913)+SUM(AF131:$AF$913)-SUM(AD131:$AD$913))*(1+NAER_Rate)^(AH130/12)</f>
        <v>-3917204.3009497612</v>
      </c>
      <c r="AJ130" s="115">
        <f t="shared" si="338"/>
        <v>1300904.7122042228</v>
      </c>
      <c r="AS130" s="74"/>
    </row>
    <row r="131" spans="5:45" x14ac:dyDescent="0.35">
      <c r="E131" s="66">
        <f t="shared" si="367"/>
        <v>49248</v>
      </c>
      <c r="F131">
        <f t="shared" si="445"/>
        <v>11</v>
      </c>
      <c r="G131">
        <f t="shared" si="360"/>
        <v>125</v>
      </c>
      <c r="H131">
        <f t="shared" ref="H131" si="656">ROUNDDOWN(YEARFRAC(E131,DOB,1),0)</f>
        <v>74</v>
      </c>
      <c r="I131" s="31">
        <f>IF(H131&lt;=120,VLOOKUP(H131,'Mortality Data'!$B$6:$D$125,2,FALSE),1)</f>
        <v>2.606E-2</v>
      </c>
      <c r="J131" s="17">
        <f>IF(H131&lt;=120,(1-VLOOKUP(H131,'Mortality Data'!$F$5:$H$125,2,FALSE))^(YEAR(E131)-Mortality_Table_Year),1)</f>
        <v>0.7481854830977277</v>
      </c>
      <c r="K131">
        <f>IF(H131&lt;=120,VLOOKUP(H131,'Mortality Data'!$B$5:$D$125,3,FALSE),1)</f>
        <v>2.0080000000000001E-2</v>
      </c>
      <c r="L131" s="33">
        <f>IF(H131&lt;=120,(1-VLOOKUP(H131,'Mortality Data'!$F$5:$H$125,3,FALSE))^(YEAR(E131)-Mortality_Table_Year),1)</f>
        <v>0.77360667445932307</v>
      </c>
      <c r="M131" s="88">
        <f t="shared" ref="M131" si="657">MIN(I131*J131*Male_Mortality_Blend+K131*L131*(1-Male_Mortality_Blend),1)</f>
        <v>1.7714052439654175E-2</v>
      </c>
      <c r="N131" s="18">
        <f t="shared" si="341"/>
        <v>1.4882933957319766E-3</v>
      </c>
      <c r="O131" s="18">
        <f t="shared" si="363"/>
        <v>0.88030835375915617</v>
      </c>
      <c r="P131" s="89">
        <f t="shared" si="354"/>
        <v>1.3121099136264025E-3</v>
      </c>
      <c r="Q131" s="88">
        <f t="shared" ref="Q131" si="658">MIN((I131*J131*Male_Mortality_Blend+K131*L131*(1-Male_Mortality_Blend))*(1-Mortality_Margin),1)</f>
        <v>1.6828349817671465E-2</v>
      </c>
      <c r="R131" s="18">
        <f t="shared" si="417"/>
        <v>1.4132966359019505E-3</v>
      </c>
      <c r="S131" s="18">
        <f t="shared" si="356"/>
        <v>0.88597227016041091</v>
      </c>
      <c r="T131" s="89">
        <f t="shared" si="357"/>
        <v>1.2539137810485546E-3</v>
      </c>
      <c r="V131" s="73">
        <f t="shared" si="343"/>
        <v>5431812.7017284166</v>
      </c>
      <c r="W131" s="74">
        <f t="shared" ref="W131" si="659">V131*Fee_Percent</f>
        <v>271590.63508642087</v>
      </c>
      <c r="X131" s="75">
        <f t="shared" si="372"/>
        <v>5703403.3368148375</v>
      </c>
      <c r="Y131" s="74">
        <f t="shared" si="345"/>
        <v>5466761.0614917735</v>
      </c>
      <c r="Z131" s="75">
        <f t="shared" si="346"/>
        <v>108636.25403456834</v>
      </c>
      <c r="AA131" s="82">
        <f t="shared" si="347"/>
        <v>128006.02128849551</v>
      </c>
      <c r="AC131" s="80">
        <f t="shared" ref="AC131" si="660">AC130/(1+NAER_Rate)^(1/12)</f>
        <v>0.6322254504245064</v>
      </c>
      <c r="AD131" s="82">
        <f t="shared" si="349"/>
        <v>3605836.7435703934</v>
      </c>
      <c r="AE131" s="74">
        <f t="shared" si="350"/>
        <v>3456225.474464789</v>
      </c>
      <c r="AF131" s="75">
        <f t="shared" si="351"/>
        <v>68682.604639436075</v>
      </c>
      <c r="AH131" s="113">
        <v>125</v>
      </c>
      <c r="AI131" s="114">
        <f>(SUM(AE132:$AE$913)+SUM(AF132:$AF$913)-SUM(AD132:$AD$913))*(1+NAER_Rate)^(AH131/12)</f>
        <v>-3803593.2588496804</v>
      </c>
      <c r="AJ131" s="115">
        <f t="shared" si="338"/>
        <v>1298874.5821289204</v>
      </c>
      <c r="AS131" s="74"/>
    </row>
    <row r="132" spans="5:45" x14ac:dyDescent="0.35">
      <c r="E132" s="66">
        <f t="shared" si="367"/>
        <v>49278</v>
      </c>
      <c r="F132">
        <f t="shared" si="445"/>
        <v>11</v>
      </c>
      <c r="G132">
        <f t="shared" si="360"/>
        <v>126</v>
      </c>
      <c r="H132">
        <f t="shared" ref="H132" si="661">ROUNDDOWN(YEARFRAC(E132,DOB,1),0)</f>
        <v>74</v>
      </c>
      <c r="I132" s="31">
        <f>IF(H132&lt;=120,VLOOKUP(H132,'Mortality Data'!$B$6:$D$125,2,FALSE),1)</f>
        <v>2.606E-2</v>
      </c>
      <c r="J132" s="17">
        <f>IF(H132&lt;=120,(1-VLOOKUP(H132,'Mortality Data'!$F$5:$H$125,2,FALSE))^(YEAR(E132)-Mortality_Table_Year),1)</f>
        <v>0.7481854830977277</v>
      </c>
      <c r="K132">
        <f>IF(H132&lt;=120,VLOOKUP(H132,'Mortality Data'!$B$5:$D$125,3,FALSE),1)</f>
        <v>2.0080000000000001E-2</v>
      </c>
      <c r="L132" s="33">
        <f>IF(H132&lt;=120,(1-VLOOKUP(H132,'Mortality Data'!$F$5:$H$125,3,FALSE))^(YEAR(E132)-Mortality_Table_Year),1)</f>
        <v>0.77360667445932307</v>
      </c>
      <c r="M132" s="88">
        <f t="shared" ref="M132" si="662">MIN(I132*J132*Male_Mortality_Blend+K132*L132*(1-Male_Mortality_Blend),1)</f>
        <v>1.7714052439654175E-2</v>
      </c>
      <c r="N132" s="18">
        <f t="shared" si="341"/>
        <v>1.4882933957319766E-3</v>
      </c>
      <c r="O132" s="18">
        <f t="shared" si="363"/>
        <v>0.87899819665004875</v>
      </c>
      <c r="P132" s="89">
        <f t="shared" si="354"/>
        <v>1.3101571091074238E-3</v>
      </c>
      <c r="Q132" s="88">
        <f t="shared" ref="Q132" si="663">MIN((I132*J132*Male_Mortality_Blend+K132*L132*(1-Male_Mortality_Blend))*(1-Mortality_Margin),1)</f>
        <v>1.6828349817671465E-2</v>
      </c>
      <c r="R132" s="18">
        <f t="shared" si="417"/>
        <v>1.4132966359019505E-3</v>
      </c>
      <c r="S132" s="18">
        <f t="shared" si="356"/>
        <v>0.88472012853149073</v>
      </c>
      <c r="T132" s="89">
        <f t="shared" si="357"/>
        <v>1.2521416289201781E-3</v>
      </c>
      <c r="V132" s="73">
        <f t="shared" si="343"/>
        <v>5423728.5707575809</v>
      </c>
      <c r="W132" s="74">
        <f t="shared" ref="W132" si="664">V132*Fee_Percent</f>
        <v>271186.42853787908</v>
      </c>
      <c r="X132" s="75">
        <f t="shared" si="372"/>
        <v>5694914.9992954601</v>
      </c>
      <c r="Y132" s="74">
        <f t="shared" si="345"/>
        <v>5459034.9064742867</v>
      </c>
      <c r="Z132" s="75">
        <f t="shared" si="346"/>
        <v>108474.57141515161</v>
      </c>
      <c r="AA132" s="82">
        <f t="shared" si="347"/>
        <v>127405.5214060219</v>
      </c>
      <c r="AC132" s="80">
        <f t="shared" ref="AC132" si="665">AC131/(1+NAER_Rate)^(1/12)</f>
        <v>0.62991064885067471</v>
      </c>
      <c r="AD132" s="82">
        <f t="shared" si="349"/>
        <v>3587287.6023556432</v>
      </c>
      <c r="AE132" s="74">
        <f t="shared" si="350"/>
        <v>3438704.2200357001</v>
      </c>
      <c r="AF132" s="75">
        <f t="shared" si="351"/>
        <v>68329.287663916999</v>
      </c>
      <c r="AH132" s="113">
        <v>126</v>
      </c>
      <c r="AI132" s="114">
        <f>(SUM(AE133:$AE$913)+SUM(AF133:$AF$913)-SUM(AD133:$AD$913))*(1+NAER_Rate)^(AH132/12)</f>
        <v>-3690165.2177064908</v>
      </c>
      <c r="AJ132" s="115">
        <f t="shared" si="338"/>
        <v>1296830.2619940485</v>
      </c>
      <c r="AS132" s="74"/>
    </row>
    <row r="133" spans="5:45" x14ac:dyDescent="0.35">
      <c r="E133" s="66">
        <f t="shared" si="367"/>
        <v>49309</v>
      </c>
      <c r="F133">
        <f t="shared" si="445"/>
        <v>11</v>
      </c>
      <c r="G133">
        <f t="shared" si="360"/>
        <v>127</v>
      </c>
      <c r="H133">
        <f t="shared" ref="H133" si="666">ROUNDDOWN(YEARFRAC(E133,DOB,1),0)</f>
        <v>75</v>
      </c>
      <c r="I133" s="31">
        <f>IF(H133&lt;=120,VLOOKUP(H133,'Mortality Data'!$B$6:$D$125,2,FALSE),1)</f>
        <v>2.8969999999999999E-2</v>
      </c>
      <c r="J133" s="17">
        <f>IF(H133&lt;=120,(1-VLOOKUP(H133,'Mortality Data'!$F$5:$H$125,2,FALSE))^(YEAR(E133)-Mortality_Table_Year),1)</f>
        <v>0.74985511578211361</v>
      </c>
      <c r="K133">
        <f>IF(H133&lt;=120,VLOOKUP(H133,'Mortality Data'!$B$5:$D$125,3,FALSE),1)</f>
        <v>2.2579999999999999E-2</v>
      </c>
      <c r="L133" s="33">
        <f>IF(H133&lt;=120,(1-VLOOKUP(H133,'Mortality Data'!$F$5:$H$125,3,FALSE))^(YEAR(E133)-Mortality_Table_Year),1)</f>
        <v>0.78575009280095909</v>
      </c>
      <c r="M133" s="88">
        <f t="shared" ref="M133" si="667">MIN(I133*J133*Male_Mortality_Blend+K133*L133*(1-Male_Mortality_Blend),1)</f>
        <v>1.9931823180264853E-2</v>
      </c>
      <c r="N133" s="18">
        <f t="shared" si="341"/>
        <v>1.6763551406211441E-3</v>
      </c>
      <c r="O133" s="18">
        <f t="shared" si="363"/>
        <v>0.87752468350449775</v>
      </c>
      <c r="P133" s="89">
        <f t="shared" si="354"/>
        <v>1.4735131455509975E-3</v>
      </c>
      <c r="Q133" s="88">
        <f t="shared" ref="Q133" si="668">MIN((I133*J133*Male_Mortality_Blend+K133*L133*(1-Male_Mortality_Blend))*(1-Mortality_Margin),1)</f>
        <v>1.8935232021251608E-2</v>
      </c>
      <c r="R133" s="18">
        <f t="shared" si="417"/>
        <v>1.5917983422775173E-3</v>
      </c>
      <c r="S133" s="18">
        <f t="shared" si="356"/>
        <v>0.88331183249751477</v>
      </c>
      <c r="T133" s="89">
        <f t="shared" si="357"/>
        <v>1.4082960339759643E-3</v>
      </c>
      <c r="V133" s="73">
        <f t="shared" si="343"/>
        <v>5414636.4754866576</v>
      </c>
      <c r="W133" s="74">
        <f t="shared" ref="W133" si="669">V133*Fee_Percent</f>
        <v>270731.82377433288</v>
      </c>
      <c r="X133" s="75">
        <f t="shared" si="372"/>
        <v>5685368.2992609907</v>
      </c>
      <c r="Y133" s="74">
        <f t="shared" si="345"/>
        <v>5450345.2237597257</v>
      </c>
      <c r="Z133" s="75">
        <f t="shared" si="346"/>
        <v>108292.72950973315</v>
      </c>
      <c r="AA133" s="82">
        <f t="shared" si="347"/>
        <v>126730.34599153139</v>
      </c>
      <c r="AC133" s="80">
        <f t="shared" ref="AC133" si="670">AC132/(1+NAER_Rate)^(1/12)</f>
        <v>0.62760432258627985</v>
      </c>
      <c r="AD133" s="82">
        <f t="shared" si="349"/>
        <v>3568161.7201112038</v>
      </c>
      <c r="AE133" s="74">
        <f t="shared" si="350"/>
        <v>3420660.2220190885</v>
      </c>
      <c r="AF133" s="75">
        <f t="shared" si="351"/>
        <v>67964.985144975319</v>
      </c>
      <c r="AH133" s="113">
        <v>127</v>
      </c>
      <c r="AI133" s="114">
        <f>(SUM(AE134:$AE$913)+SUM(AF134:$AF$913)-SUM(AD134:$AD$913))*(1+NAER_Rate)^(AH133/12)</f>
        <v>-3576995.5255461503</v>
      </c>
      <c r="AJ133" s="115">
        <f t="shared" si="338"/>
        <v>1294769.828700386</v>
      </c>
      <c r="AS133" s="74"/>
    </row>
    <row r="134" spans="5:45" x14ac:dyDescent="0.35">
      <c r="E134" s="66">
        <f t="shared" si="367"/>
        <v>49340</v>
      </c>
      <c r="F134">
        <f t="shared" si="445"/>
        <v>11</v>
      </c>
      <c r="G134">
        <f t="shared" si="360"/>
        <v>128</v>
      </c>
      <c r="H134">
        <f t="shared" ref="H134" si="671">ROUNDDOWN(YEARFRAC(E134,DOB,1),0)</f>
        <v>75</v>
      </c>
      <c r="I134" s="31">
        <f>IF(H134&lt;=120,VLOOKUP(H134,'Mortality Data'!$B$6:$D$125,2,FALSE),1)</f>
        <v>2.8969999999999999E-2</v>
      </c>
      <c r="J134" s="17">
        <f>IF(H134&lt;=120,(1-VLOOKUP(H134,'Mortality Data'!$F$5:$H$125,2,FALSE))^(YEAR(E134)-Mortality_Table_Year),1)</f>
        <v>0.74010699927694612</v>
      </c>
      <c r="K134">
        <f>IF(H134&lt;=120,VLOOKUP(H134,'Mortality Data'!$B$5:$D$125,3,FALSE),1)</f>
        <v>2.2579999999999999E-2</v>
      </c>
      <c r="L134" s="33">
        <f>IF(H134&lt;=120,(1-VLOOKUP(H134,'Mortality Data'!$F$5:$H$125,3,FALSE))^(YEAR(E134)-Mortality_Table_Year),1)</f>
        <v>0.77718541678942865</v>
      </c>
      <c r="M134" s="88">
        <f t="shared" ref="M134" si="672">MIN(I134*J134*Male_Mortality_Blend+K134*L134*(1-Male_Mortality_Blend),1)</f>
        <v>1.9689475892976607E-2</v>
      </c>
      <c r="N134" s="18">
        <f t="shared" si="341"/>
        <v>1.6557856862980946E-3</v>
      </c>
      <c r="O134" s="18">
        <f t="shared" si="363"/>
        <v>0.87607169069417778</v>
      </c>
      <c r="P134" s="89">
        <f t="shared" si="354"/>
        <v>1.4529928103199641E-3</v>
      </c>
      <c r="Q134" s="88">
        <f t="shared" ref="Q134" si="673">MIN((I134*J134*Male_Mortality_Blend+K134*L134*(1-Male_Mortality_Blend))*(1-Mortality_Margin),1)</f>
        <v>1.8705002098327775E-2</v>
      </c>
      <c r="R134" s="18">
        <f t="shared" si="417"/>
        <v>1.5722754447490273E-3</v>
      </c>
      <c r="S134" s="18">
        <f t="shared" si="356"/>
        <v>0.88192302299322267</v>
      </c>
      <c r="T134" s="89">
        <f t="shared" si="357"/>
        <v>1.3888095042920989E-3</v>
      </c>
      <c r="V134" s="73">
        <f t="shared" si="343"/>
        <v>5405670.9979140395</v>
      </c>
      <c r="W134" s="74">
        <f t="shared" ref="W134" si="674">V134*Fee_Percent</f>
        <v>270283.54989570199</v>
      </c>
      <c r="X134" s="75">
        <f t="shared" si="372"/>
        <v>5675954.5478097415</v>
      </c>
      <c r="Y134" s="74">
        <f t="shared" si="345"/>
        <v>5441775.7797990032</v>
      </c>
      <c r="Z134" s="75">
        <f t="shared" si="346"/>
        <v>108113.41995828079</v>
      </c>
      <c r="AA134" s="82">
        <f t="shared" si="347"/>
        <v>126065.34805245791</v>
      </c>
      <c r="AC134" s="80">
        <f t="shared" ref="AC134" si="675">AC133/(1+NAER_Rate)^(1/12)</f>
        <v>0.62530644060020846</v>
      </c>
      <c r="AD134" s="82">
        <f t="shared" si="349"/>
        <v>3549210.9352994752</v>
      </c>
      <c r="AE134" s="74">
        <f t="shared" si="350"/>
        <v>3402777.4434105386</v>
      </c>
      <c r="AF134" s="75">
        <f t="shared" si="351"/>
        <v>67604.017815228101</v>
      </c>
      <c r="AH134" s="113">
        <v>128</v>
      </c>
      <c r="AI134" s="114">
        <f>(SUM(AE135:$AE$913)+SUM(AF135:$AF$913)-SUM(AD135:$AD$913))*(1+NAER_Rate)^(AH134/12)</f>
        <v>-3464074.9542763871</v>
      </c>
      <c r="AJ134" s="115">
        <f t="shared" ref="AJ134:AJ197" si="676">MAX(AI134,0,SUM(Y135:Y146)*2%)</f>
        <v>1292693.4809506899</v>
      </c>
      <c r="AS134" s="74"/>
    </row>
    <row r="135" spans="5:45" x14ac:dyDescent="0.35">
      <c r="E135" s="66">
        <f t="shared" si="367"/>
        <v>49368</v>
      </c>
      <c r="F135">
        <f t="shared" si="445"/>
        <v>11</v>
      </c>
      <c r="G135">
        <f t="shared" si="360"/>
        <v>129</v>
      </c>
      <c r="H135">
        <f t="shared" ref="H135" si="677">ROUNDDOWN(YEARFRAC(E135,DOB,1),0)</f>
        <v>75</v>
      </c>
      <c r="I135" s="31">
        <f>IF(H135&lt;=120,VLOOKUP(H135,'Mortality Data'!$B$6:$D$125,2,FALSE),1)</f>
        <v>2.8969999999999999E-2</v>
      </c>
      <c r="J135" s="17">
        <f>IF(H135&lt;=120,(1-VLOOKUP(H135,'Mortality Data'!$F$5:$H$125,2,FALSE))^(YEAR(E135)-Mortality_Table_Year),1)</f>
        <v>0.74010699927694612</v>
      </c>
      <c r="K135">
        <f>IF(H135&lt;=120,VLOOKUP(H135,'Mortality Data'!$B$5:$D$125,3,FALSE),1)</f>
        <v>2.2579999999999999E-2</v>
      </c>
      <c r="L135" s="33">
        <f>IF(H135&lt;=120,(1-VLOOKUP(H135,'Mortality Data'!$F$5:$H$125,3,FALSE))^(YEAR(E135)-Mortality_Table_Year),1)</f>
        <v>0.77718541678942865</v>
      </c>
      <c r="M135" s="88">
        <f t="shared" ref="M135" si="678">MIN(I135*J135*Male_Mortality_Blend+K135*L135*(1-Male_Mortality_Blend),1)</f>
        <v>1.9689475892976607E-2</v>
      </c>
      <c r="N135" s="18">
        <f t="shared" ref="N135:N198" si="679">1-(1-M135)^(1/12)</f>
        <v>1.6557856862980946E-3</v>
      </c>
      <c r="O135" s="18">
        <f t="shared" si="363"/>
        <v>0.87462110372855539</v>
      </c>
      <c r="P135" s="89">
        <f t="shared" si="354"/>
        <v>1.4505869656223913E-3</v>
      </c>
      <c r="Q135" s="88">
        <f t="shared" ref="Q135" si="680">MIN((I135*J135*Male_Mortality_Blend+K135*L135*(1-Male_Mortality_Blend))*(1-Mortality_Margin),1)</f>
        <v>1.8705002098327775E-2</v>
      </c>
      <c r="R135" s="18">
        <f t="shared" si="417"/>
        <v>1.5722754447490273E-3</v>
      </c>
      <c r="S135" s="18">
        <f t="shared" si="356"/>
        <v>0.88053639708001163</v>
      </c>
      <c r="T135" s="89">
        <f t="shared" si="357"/>
        <v>1.386625913211037E-3</v>
      </c>
      <c r="V135" s="73">
        <f t="shared" ref="V135:V198" si="681">Payment_Amount*O135</f>
        <v>5396720.3652508566</v>
      </c>
      <c r="W135" s="74">
        <f t="shared" ref="W135" si="682">V135*Fee_Percent</f>
        <v>269836.01826254284</v>
      </c>
      <c r="X135" s="75">
        <f t="shared" si="372"/>
        <v>5666556.3835133994</v>
      </c>
      <c r="Y135" s="74">
        <f t="shared" ref="Y135:Y198" si="683">Payment_Amount*S135</f>
        <v>5433219.8093645955</v>
      </c>
      <c r="Z135" s="75">
        <f t="shared" ref="Z135:Z198" si="684">V135*Admin_Expense_Percent</f>
        <v>107934.40730501713</v>
      </c>
      <c r="AA135" s="82">
        <f t="shared" ref="AA135:AA198" si="685">X135-SUM(Y135:Z135)</f>
        <v>125402.16684378684</v>
      </c>
      <c r="AC135" s="80">
        <f t="shared" ref="AC135" si="686">AC134/(1+NAER_Rate)^(1/12)</f>
        <v>0.6230169719749632</v>
      </c>
      <c r="AD135" s="82">
        <f t="shared" ref="AD135:AD198" si="687">X135*AC135</f>
        <v>3530360.7995819165</v>
      </c>
      <c r="AE135" s="74">
        <f t="shared" ref="AE135:AE198" si="688">Payment_Amount*S135*AC135</f>
        <v>3384988.1537047168</v>
      </c>
      <c r="AF135" s="75">
        <f t="shared" ref="AF135:AF198" si="689">Z135*AC135</f>
        <v>67244.967611084125</v>
      </c>
      <c r="AH135" s="113">
        <v>129</v>
      </c>
      <c r="AI135" s="114">
        <f>(SUM(AE136:$AE$913)+SUM(AF136:$AF$913)-SUM(AD136:$AD$913))*(1+NAER_Rate)^(AH135/12)</f>
        <v>-3351402.6026383098</v>
      </c>
      <c r="AJ135" s="115">
        <f t="shared" si="676"/>
        <v>1290601.2773127405</v>
      </c>
      <c r="AS135" s="74"/>
    </row>
    <row r="136" spans="5:45" x14ac:dyDescent="0.35">
      <c r="E136" s="66">
        <f t="shared" si="367"/>
        <v>49399</v>
      </c>
      <c r="F136">
        <f t="shared" si="445"/>
        <v>11</v>
      </c>
      <c r="G136">
        <f t="shared" si="360"/>
        <v>130</v>
      </c>
      <c r="H136">
        <f t="shared" ref="H136" si="690">ROUNDDOWN(YEARFRAC(E136,DOB,1),0)</f>
        <v>75</v>
      </c>
      <c r="I136" s="31">
        <f>IF(H136&lt;=120,VLOOKUP(H136,'Mortality Data'!$B$6:$D$125,2,FALSE),1)</f>
        <v>2.8969999999999999E-2</v>
      </c>
      <c r="J136" s="17">
        <f>IF(H136&lt;=120,(1-VLOOKUP(H136,'Mortality Data'!$F$5:$H$125,2,FALSE))^(YEAR(E136)-Mortality_Table_Year),1)</f>
        <v>0.74010699927694612</v>
      </c>
      <c r="K136">
        <f>IF(H136&lt;=120,VLOOKUP(H136,'Mortality Data'!$B$5:$D$125,3,FALSE),1)</f>
        <v>2.2579999999999999E-2</v>
      </c>
      <c r="L136" s="33">
        <f>IF(H136&lt;=120,(1-VLOOKUP(H136,'Mortality Data'!$F$5:$H$125,3,FALSE))^(YEAR(E136)-Mortality_Table_Year),1)</f>
        <v>0.77718541678942865</v>
      </c>
      <c r="M136" s="88">
        <f t="shared" ref="M136" si="691">MIN(I136*J136*Male_Mortality_Blend+K136*L136*(1-Male_Mortality_Blend),1)</f>
        <v>1.9689475892976607E-2</v>
      </c>
      <c r="N136" s="18">
        <f t="shared" si="679"/>
        <v>1.6557856862980946E-3</v>
      </c>
      <c r="O136" s="18">
        <f t="shared" si="363"/>
        <v>0.87317291862406743</v>
      </c>
      <c r="P136" s="89">
        <f t="shared" ref="P136:P199" si="692">O135-O136</f>
        <v>1.4481851044879646E-3</v>
      </c>
      <c r="Q136" s="88">
        <f t="shared" ref="Q136" si="693">MIN((I136*J136*Male_Mortality_Blend+K136*L136*(1-Male_Mortality_Blend))*(1-Mortality_Margin),1)</f>
        <v>1.8705002098327775E-2</v>
      </c>
      <c r="R136" s="18">
        <f t="shared" si="417"/>
        <v>1.5722754447490273E-3</v>
      </c>
      <c r="S136" s="18">
        <f t="shared" ref="S136:S199" si="694">S135*(1-Q136)^(1/12)</f>
        <v>0.87915195132467494</v>
      </c>
      <c r="T136" s="89">
        <f t="shared" ref="T136:T199" si="695">S135-S136</f>
        <v>1.384445755336694E-3</v>
      </c>
      <c r="V136" s="73">
        <f t="shared" si="681"/>
        <v>5387784.552917121</v>
      </c>
      <c r="W136" s="74">
        <f t="shared" ref="W136" si="696">V136*Fee_Percent</f>
        <v>269389.22764585604</v>
      </c>
      <c r="X136" s="75">
        <f t="shared" si="372"/>
        <v>5657173.7805629773</v>
      </c>
      <c r="Y136" s="74">
        <f t="shared" si="683"/>
        <v>5424677.2912724074</v>
      </c>
      <c r="Z136" s="75">
        <f t="shared" si="684"/>
        <v>107755.69105834242</v>
      </c>
      <c r="AA136" s="82">
        <f t="shared" si="685"/>
        <v>124740.79823222756</v>
      </c>
      <c r="AC136" s="80">
        <f t="shared" ref="AC136" si="697">AC135/(1+NAER_Rate)^(1/12)</f>
        <v>0.6207358859062464</v>
      </c>
      <c r="AD136" s="82">
        <f t="shared" si="687"/>
        <v>3511610.7784033488</v>
      </c>
      <c r="AE136" s="74">
        <f t="shared" si="688"/>
        <v>3367291.864153475</v>
      </c>
      <c r="AF136" s="75">
        <f t="shared" si="689"/>
        <v>66887.824350539973</v>
      </c>
      <c r="AH136" s="113">
        <v>130</v>
      </c>
      <c r="AI136" s="114">
        <f>(SUM(AE137:$AE$913)+SUM(AF137:$AF$913)-SUM(AD137:$AD$913))*(1+NAER_Rate)^(AH136/12)</f>
        <v>-3238977.5701947683</v>
      </c>
      <c r="AJ136" s="115">
        <f t="shared" si="676"/>
        <v>1288493.276203484</v>
      </c>
    </row>
    <row r="137" spans="5:45" x14ac:dyDescent="0.35">
      <c r="E137" s="66">
        <f t="shared" si="367"/>
        <v>49429</v>
      </c>
      <c r="F137">
        <f t="shared" si="445"/>
        <v>11</v>
      </c>
      <c r="G137">
        <f t="shared" ref="G137:G200" si="698">G136+1</f>
        <v>131</v>
      </c>
      <c r="H137">
        <f t="shared" ref="H137" si="699">ROUNDDOWN(YEARFRAC(E137,DOB,1),0)</f>
        <v>75</v>
      </c>
      <c r="I137" s="31">
        <f>IF(H137&lt;=120,VLOOKUP(H137,'Mortality Data'!$B$6:$D$125,2,FALSE),1)</f>
        <v>2.8969999999999999E-2</v>
      </c>
      <c r="J137" s="17">
        <f>IF(H137&lt;=120,(1-VLOOKUP(H137,'Mortality Data'!$F$5:$H$125,2,FALSE))^(YEAR(E137)-Mortality_Table_Year),1)</f>
        <v>0.74010699927694612</v>
      </c>
      <c r="K137">
        <f>IF(H137&lt;=120,VLOOKUP(H137,'Mortality Data'!$B$5:$D$125,3,FALSE),1)</f>
        <v>2.2579999999999999E-2</v>
      </c>
      <c r="L137" s="33">
        <f>IF(H137&lt;=120,(1-VLOOKUP(H137,'Mortality Data'!$F$5:$H$125,3,FALSE))^(YEAR(E137)-Mortality_Table_Year),1)</f>
        <v>0.77718541678942865</v>
      </c>
      <c r="M137" s="88">
        <f t="shared" ref="M137" si="700">MIN(I137*J137*Male_Mortality_Blend+K137*L137*(1-Male_Mortality_Blend),1)</f>
        <v>1.9689475892976607E-2</v>
      </c>
      <c r="N137" s="18">
        <f t="shared" si="679"/>
        <v>1.6557856862980946E-3</v>
      </c>
      <c r="O137" s="18">
        <f t="shared" ref="O137:O200" si="701">O136*(1-M137)^(1/12)</f>
        <v>0.87172713140374658</v>
      </c>
      <c r="P137" s="89">
        <f t="shared" si="692"/>
        <v>1.4457872203208488E-3</v>
      </c>
      <c r="Q137" s="88">
        <f t="shared" ref="Q137" si="702">MIN((I137*J137*Male_Mortality_Blend+K137*L137*(1-Male_Mortality_Blend))*(1-Mortality_Margin),1)</f>
        <v>1.8705002098327775E-2</v>
      </c>
      <c r="R137" s="18">
        <f t="shared" si="417"/>
        <v>1.5722754447490273E-3</v>
      </c>
      <c r="S137" s="18">
        <f t="shared" si="694"/>
        <v>0.877769682299404</v>
      </c>
      <c r="T137" s="89">
        <f t="shared" si="695"/>
        <v>1.3822690252709435E-3</v>
      </c>
      <c r="V137" s="73">
        <f t="shared" si="681"/>
        <v>5378863.5363735436</v>
      </c>
      <c r="W137" s="74">
        <f t="shared" ref="W137" si="703">V137*Fee_Percent</f>
        <v>268943.17681867717</v>
      </c>
      <c r="X137" s="75">
        <f t="shared" si="372"/>
        <v>5647806.7131922208</v>
      </c>
      <c r="Y137" s="74">
        <f t="shared" si="683"/>
        <v>5416148.2043716526</v>
      </c>
      <c r="Z137" s="75">
        <f t="shared" si="684"/>
        <v>107577.27072747087</v>
      </c>
      <c r="AA137" s="82">
        <f t="shared" si="685"/>
        <v>124081.23809309769</v>
      </c>
      <c r="AC137" s="80">
        <f t="shared" ref="AC137" si="704">AC136/(1+NAER_Rate)^(1/12)</f>
        <v>0.61846315170254607</v>
      </c>
      <c r="AD137" s="82">
        <f t="shared" si="687"/>
        <v>3492960.3400476584</v>
      </c>
      <c r="AE137" s="74">
        <f t="shared" si="688"/>
        <v>3349688.088563778</v>
      </c>
      <c r="AF137" s="75">
        <f t="shared" si="689"/>
        <v>66532.577905669677</v>
      </c>
      <c r="AH137" s="113">
        <v>131</v>
      </c>
      <c r="AI137" s="114">
        <f>(SUM(AE138:$AE$913)+SUM(AF138:$AF$913)-SUM(AD138:$AD$913))*(1+NAER_Rate)^(AH137/12)</f>
        <v>-3126798.9573247302</v>
      </c>
      <c r="AJ137" s="115">
        <f t="shared" si="676"/>
        <v>1286369.5358893687</v>
      </c>
    </row>
    <row r="138" spans="5:45" x14ac:dyDescent="0.35">
      <c r="E138" s="66">
        <f t="shared" ref="E138:E201" si="705">EOMONTH(E137,1)</f>
        <v>49460</v>
      </c>
      <c r="F138">
        <f t="shared" si="445"/>
        <v>11</v>
      </c>
      <c r="G138">
        <f t="shared" si="698"/>
        <v>132</v>
      </c>
      <c r="H138">
        <f t="shared" ref="H138" si="706">ROUNDDOWN(YEARFRAC(E138,DOB,1),0)</f>
        <v>75</v>
      </c>
      <c r="I138" s="31">
        <f>IF(H138&lt;=120,VLOOKUP(H138,'Mortality Data'!$B$6:$D$125,2,FALSE),1)</f>
        <v>2.8969999999999999E-2</v>
      </c>
      <c r="J138" s="17">
        <f>IF(H138&lt;=120,(1-VLOOKUP(H138,'Mortality Data'!$F$5:$H$125,2,FALSE))^(YEAR(E138)-Mortality_Table_Year),1)</f>
        <v>0.74010699927694612</v>
      </c>
      <c r="K138">
        <f>IF(H138&lt;=120,VLOOKUP(H138,'Mortality Data'!$B$5:$D$125,3,FALSE),1)</f>
        <v>2.2579999999999999E-2</v>
      </c>
      <c r="L138" s="33">
        <f>IF(H138&lt;=120,(1-VLOOKUP(H138,'Mortality Data'!$F$5:$H$125,3,FALSE))^(YEAR(E138)-Mortality_Table_Year),1)</f>
        <v>0.77718541678942865</v>
      </c>
      <c r="M138" s="88">
        <f t="shared" ref="M138" si="707">MIN(I138*J138*Male_Mortality_Blend+K138*L138*(1-Male_Mortality_Blend),1)</f>
        <v>1.9689475892976607E-2</v>
      </c>
      <c r="N138" s="18">
        <f t="shared" si="679"/>
        <v>1.6557856862980946E-3</v>
      </c>
      <c r="O138" s="18">
        <f t="shared" si="701"/>
        <v>0.8702837380972106</v>
      </c>
      <c r="P138" s="89">
        <f t="shared" si="692"/>
        <v>1.4433933065359783E-3</v>
      </c>
      <c r="Q138" s="88">
        <f t="shared" ref="Q138" si="708">MIN((I138*J138*Male_Mortality_Blend+K138*L138*(1-Male_Mortality_Blend))*(1-Mortality_Margin),1)</f>
        <v>1.8705002098327775E-2</v>
      </c>
      <c r="R138" s="18">
        <f t="shared" si="417"/>
        <v>1.5722754447490273E-3</v>
      </c>
      <c r="S138" s="18">
        <f t="shared" si="694"/>
        <v>0.87638958658177946</v>
      </c>
      <c r="T138" s="89">
        <f t="shared" si="695"/>
        <v>1.380095717624541E-3</v>
      </c>
      <c r="V138" s="73">
        <f t="shared" si="681"/>
        <v>5369957.2911214652</v>
      </c>
      <c r="W138" s="74">
        <f t="shared" ref="W138" si="709">V138*Fee_Percent</f>
        <v>268497.86455607327</v>
      </c>
      <c r="X138" s="75">
        <f t="shared" ref="X138:X201" si="710">V138+W138</f>
        <v>5638455.1556775384</v>
      </c>
      <c r="Y138" s="74">
        <f t="shared" si="683"/>
        <v>5407632.5275447974</v>
      </c>
      <c r="Z138" s="75">
        <f t="shared" si="684"/>
        <v>107399.1458224293</v>
      </c>
      <c r="AA138" s="82">
        <f t="shared" si="685"/>
        <v>123423.48231031187</v>
      </c>
      <c r="AC138" s="80">
        <f t="shared" ref="AC138" si="711">AC137/(1+NAER_Rate)^(1/12)</f>
        <v>0.61619873878472264</v>
      </c>
      <c r="AD138" s="82">
        <f t="shared" si="687"/>
        <v>3474408.9556227163</v>
      </c>
      <c r="AE138" s="74">
        <f t="shared" si="688"/>
        <v>3332176.3432843462</v>
      </c>
      <c r="AF138" s="75">
        <f t="shared" si="689"/>
        <v>66179.218202337448</v>
      </c>
      <c r="AH138" s="113">
        <v>132</v>
      </c>
      <c r="AI138" s="114">
        <f>(SUM(AE139:$AE$913)+SUM(AF139:$AF$913)-SUM(AD139:$AD$913))*(1+NAER_Rate)^(AH138/12)</f>
        <v>-3014865.8652161057</v>
      </c>
      <c r="AJ138" s="115">
        <f t="shared" si="676"/>
        <v>1284230.1144866874</v>
      </c>
    </row>
    <row r="139" spans="5:45" x14ac:dyDescent="0.35">
      <c r="E139" s="66">
        <f t="shared" si="705"/>
        <v>49490</v>
      </c>
      <c r="F139">
        <f t="shared" si="445"/>
        <v>12</v>
      </c>
      <c r="G139">
        <f t="shared" si="698"/>
        <v>133</v>
      </c>
      <c r="H139">
        <f t="shared" ref="H139" si="712">ROUNDDOWN(YEARFRAC(E139,DOB,1),0)</f>
        <v>75</v>
      </c>
      <c r="I139" s="31">
        <f>IF(H139&lt;=120,VLOOKUP(H139,'Mortality Data'!$B$6:$D$125,2,FALSE),1)</f>
        <v>2.8969999999999999E-2</v>
      </c>
      <c r="J139" s="17">
        <f>IF(H139&lt;=120,(1-VLOOKUP(H139,'Mortality Data'!$F$5:$H$125,2,FALSE))^(YEAR(E139)-Mortality_Table_Year),1)</f>
        <v>0.74010699927694612</v>
      </c>
      <c r="K139">
        <f>IF(H139&lt;=120,VLOOKUP(H139,'Mortality Data'!$B$5:$D$125,3,FALSE),1)</f>
        <v>2.2579999999999999E-2</v>
      </c>
      <c r="L139" s="33">
        <f>IF(H139&lt;=120,(1-VLOOKUP(H139,'Mortality Data'!$F$5:$H$125,3,FALSE))^(YEAR(E139)-Mortality_Table_Year),1)</f>
        <v>0.77718541678942865</v>
      </c>
      <c r="M139" s="88">
        <f t="shared" ref="M139" si="713">MIN(I139*J139*Male_Mortality_Blend+K139*L139*(1-Male_Mortality_Blend),1)</f>
        <v>1.9689475892976607E-2</v>
      </c>
      <c r="N139" s="18">
        <f t="shared" si="679"/>
        <v>1.6557856862980946E-3</v>
      </c>
      <c r="O139" s="18">
        <f t="shared" si="701"/>
        <v>0.86884273474065121</v>
      </c>
      <c r="P139" s="89">
        <f t="shared" si="692"/>
        <v>1.4410033565593894E-3</v>
      </c>
      <c r="Q139" s="88">
        <f t="shared" ref="Q139" si="714">MIN((I139*J139*Male_Mortality_Blend+K139*L139*(1-Male_Mortality_Blend))*(1-Mortality_Margin),1)</f>
        <v>1.8705002098327775E-2</v>
      </c>
      <c r="R139" s="18">
        <f t="shared" si="417"/>
        <v>1.5722754447490273E-3</v>
      </c>
      <c r="S139" s="18">
        <f t="shared" si="694"/>
        <v>0.87501166075476322</v>
      </c>
      <c r="T139" s="89">
        <f t="shared" si="695"/>
        <v>1.3779258270162353E-3</v>
      </c>
      <c r="V139" s="73">
        <f t="shared" si="681"/>
        <v>5361065.7927027941</v>
      </c>
      <c r="W139" s="74">
        <f t="shared" ref="W139" si="715">V139*Fee_Percent</f>
        <v>268053.28963513969</v>
      </c>
      <c r="X139" s="75">
        <f t="shared" si="710"/>
        <v>5629119.0823379336</v>
      </c>
      <c r="Y139" s="74">
        <f t="shared" si="683"/>
        <v>5399130.2397075128</v>
      </c>
      <c r="Z139" s="75">
        <f t="shared" si="684"/>
        <v>107221.31585405588</v>
      </c>
      <c r="AA139" s="82">
        <f t="shared" si="685"/>
        <v>122767.526776365</v>
      </c>
      <c r="AC139" s="80">
        <f t="shared" ref="AC139" si="716">AC138/(1+NAER_Rate)^(1/12)</f>
        <v>0.61394261668559758</v>
      </c>
      <c r="AD139" s="82">
        <f t="shared" si="687"/>
        <v>3455956.0990453809</v>
      </c>
      <c r="AE139" s="74">
        <f t="shared" si="688"/>
        <v>3314756.1471923683</v>
      </c>
      <c r="AF139" s="75">
        <f t="shared" si="689"/>
        <v>65827.735219912021</v>
      </c>
      <c r="AH139" s="113">
        <v>133</v>
      </c>
      <c r="AI139" s="114">
        <f>(SUM(AE140:$AE$913)+SUM(AF140:$AF$913)-SUM(AD140:$AD$913))*(1+NAER_Rate)^(AH139/12)</f>
        <v>-2903177.3958622301</v>
      </c>
      <c r="AJ139" s="115">
        <f t="shared" si="676"/>
        <v>1282075.0699619141</v>
      </c>
    </row>
    <row r="140" spans="5:45" x14ac:dyDescent="0.35">
      <c r="E140" s="66">
        <f t="shared" si="705"/>
        <v>49521</v>
      </c>
      <c r="F140">
        <f t="shared" si="445"/>
        <v>12</v>
      </c>
      <c r="G140">
        <f t="shared" si="698"/>
        <v>134</v>
      </c>
      <c r="H140">
        <f t="shared" ref="H140" si="717">ROUNDDOWN(YEARFRAC(E140,DOB,1),0)</f>
        <v>75</v>
      </c>
      <c r="I140" s="31">
        <f>IF(H140&lt;=120,VLOOKUP(H140,'Mortality Data'!$B$6:$D$125,2,FALSE),1)</f>
        <v>2.8969999999999999E-2</v>
      </c>
      <c r="J140" s="17">
        <f>IF(H140&lt;=120,(1-VLOOKUP(H140,'Mortality Data'!$F$5:$H$125,2,FALSE))^(YEAR(E140)-Mortality_Table_Year),1)</f>
        <v>0.74010699927694612</v>
      </c>
      <c r="K140">
        <f>IF(H140&lt;=120,VLOOKUP(H140,'Mortality Data'!$B$5:$D$125,3,FALSE),1)</f>
        <v>2.2579999999999999E-2</v>
      </c>
      <c r="L140" s="33">
        <f>IF(H140&lt;=120,(1-VLOOKUP(H140,'Mortality Data'!$F$5:$H$125,3,FALSE))^(YEAR(E140)-Mortality_Table_Year),1)</f>
        <v>0.77718541678942865</v>
      </c>
      <c r="M140" s="88">
        <f t="shared" ref="M140" si="718">MIN(I140*J140*Male_Mortality_Blend+K140*L140*(1-Male_Mortality_Blend),1)</f>
        <v>1.9689475892976607E-2</v>
      </c>
      <c r="N140" s="18">
        <f t="shared" si="679"/>
        <v>1.6557856862980946E-3</v>
      </c>
      <c r="O140" s="18">
        <f t="shared" si="701"/>
        <v>0.86740411737682355</v>
      </c>
      <c r="P140" s="89">
        <f t="shared" si="692"/>
        <v>1.4386173638276656E-3</v>
      </c>
      <c r="Q140" s="88">
        <f t="shared" ref="Q140" si="719">MIN((I140*J140*Male_Mortality_Blend+K140*L140*(1-Male_Mortality_Blend))*(1-Mortality_Margin),1)</f>
        <v>1.8705002098327775E-2</v>
      </c>
      <c r="R140" s="18">
        <f t="shared" si="417"/>
        <v>1.5722754447490273E-3</v>
      </c>
      <c r="S140" s="18">
        <f t="shared" si="694"/>
        <v>0.87363590140668945</v>
      </c>
      <c r="T140" s="89">
        <f t="shared" si="695"/>
        <v>1.3757593480737684E-3</v>
      </c>
      <c r="V140" s="73">
        <f t="shared" si="681"/>
        <v>5352189.0166999344</v>
      </c>
      <c r="W140" s="74">
        <f t="shared" ref="W140" si="720">V140*Fee_Percent</f>
        <v>267609.45083499671</v>
      </c>
      <c r="X140" s="75">
        <f t="shared" si="710"/>
        <v>5619798.4675349314</v>
      </c>
      <c r="Y140" s="74">
        <f t="shared" si="683"/>
        <v>5390641.3198086191</v>
      </c>
      <c r="Z140" s="75">
        <f t="shared" si="684"/>
        <v>107043.78033399869</v>
      </c>
      <c r="AA140" s="82">
        <f t="shared" si="685"/>
        <v>122113.36739231367</v>
      </c>
      <c r="AC140" s="80">
        <f t="shared" ref="AC140" si="721">AC139/(1+NAER_Rate)^(1/12)</f>
        <v>0.61169475504954363</v>
      </c>
      <c r="AD140" s="82">
        <f t="shared" si="687"/>
        <v>3437601.2470265804</v>
      </c>
      <c r="AE140" s="74">
        <f t="shared" si="688"/>
        <v>3297427.021680282</v>
      </c>
      <c r="AF140" s="75">
        <f t="shared" si="689"/>
        <v>65478.118990982483</v>
      </c>
      <c r="AH140" s="113">
        <v>134</v>
      </c>
      <c r="AI140" s="114">
        <f>(SUM(AE141:$AE$913)+SUM(AF141:$AF$913)-SUM(AD141:$AD$913))*(1+NAER_Rate)^(AH140/12)</f>
        <v>-2791732.6520553785</v>
      </c>
      <c r="AJ140" s="115">
        <f t="shared" si="676"/>
        <v>1279904.4601320433</v>
      </c>
    </row>
    <row r="141" spans="5:45" x14ac:dyDescent="0.35">
      <c r="E141" s="66">
        <f t="shared" si="705"/>
        <v>49552</v>
      </c>
      <c r="F141">
        <f t="shared" si="445"/>
        <v>12</v>
      </c>
      <c r="G141">
        <f t="shared" si="698"/>
        <v>135</v>
      </c>
      <c r="H141">
        <f t="shared" ref="H141" si="722">ROUNDDOWN(YEARFRAC(E141,DOB,1),0)</f>
        <v>75</v>
      </c>
      <c r="I141" s="31">
        <f>IF(H141&lt;=120,VLOOKUP(H141,'Mortality Data'!$B$6:$D$125,2,FALSE),1)</f>
        <v>2.8969999999999999E-2</v>
      </c>
      <c r="J141" s="17">
        <f>IF(H141&lt;=120,(1-VLOOKUP(H141,'Mortality Data'!$F$5:$H$125,2,FALSE))^(YEAR(E141)-Mortality_Table_Year),1)</f>
        <v>0.74010699927694612</v>
      </c>
      <c r="K141">
        <f>IF(H141&lt;=120,VLOOKUP(H141,'Mortality Data'!$B$5:$D$125,3,FALSE),1)</f>
        <v>2.2579999999999999E-2</v>
      </c>
      <c r="L141" s="33">
        <f>IF(H141&lt;=120,(1-VLOOKUP(H141,'Mortality Data'!$F$5:$H$125,3,FALSE))^(YEAR(E141)-Mortality_Table_Year),1)</f>
        <v>0.77718541678942865</v>
      </c>
      <c r="M141" s="88">
        <f t="shared" ref="M141" si="723">MIN(I141*J141*Male_Mortality_Blend+K141*L141*(1-Male_Mortality_Blend),1)</f>
        <v>1.9689475892976607E-2</v>
      </c>
      <c r="N141" s="18">
        <f t="shared" si="679"/>
        <v>1.6557856862980946E-3</v>
      </c>
      <c r="O141" s="18">
        <f t="shared" si="701"/>
        <v>0.86596788205503494</v>
      </c>
      <c r="P141" s="89">
        <f t="shared" si="692"/>
        <v>1.4362353217886037E-3</v>
      </c>
      <c r="Q141" s="88">
        <f t="shared" ref="Q141" si="724">MIN((I141*J141*Male_Mortality_Blend+K141*L141*(1-Male_Mortality_Blend))*(1-Mortality_Margin),1)</f>
        <v>1.8705002098327775E-2</v>
      </c>
      <c r="R141" s="18">
        <f t="shared" si="417"/>
        <v>1.5722754447490273E-3</v>
      </c>
      <c r="S141" s="18">
        <f t="shared" si="694"/>
        <v>0.87226230513125658</v>
      </c>
      <c r="T141" s="89">
        <f t="shared" si="695"/>
        <v>1.3735962754328757E-3</v>
      </c>
      <c r="V141" s="73">
        <f t="shared" si="681"/>
        <v>5343326.9387357207</v>
      </c>
      <c r="W141" s="74">
        <f t="shared" ref="W141" si="725">V141*Fee_Percent</f>
        <v>267166.34693678602</v>
      </c>
      <c r="X141" s="75">
        <f t="shared" si="710"/>
        <v>5610493.2856725063</v>
      </c>
      <c r="Y141" s="74">
        <f t="shared" si="683"/>
        <v>5382165.7468300341</v>
      </c>
      <c r="Z141" s="75">
        <f t="shared" si="684"/>
        <v>106866.53877471441</v>
      </c>
      <c r="AA141" s="82">
        <f t="shared" si="685"/>
        <v>121461.00006775744</v>
      </c>
      <c r="AC141" s="80">
        <f t="shared" ref="AC141" si="726">AC140/(1+NAER_Rate)^(1/12)</f>
        <v>0.6094551236320761</v>
      </c>
      <c r="AD141" s="82">
        <f t="shared" si="687"/>
        <v>3419343.87905647</v>
      </c>
      <c r="AE141" s="74">
        <f t="shared" si="688"/>
        <v>3280188.4906426235</v>
      </c>
      <c r="AF141" s="75">
        <f t="shared" si="689"/>
        <v>65130.35960107563</v>
      </c>
      <c r="AH141" s="113">
        <v>135</v>
      </c>
      <c r="AI141" s="114">
        <f>(SUM(AE142:$AE$913)+SUM(AF142:$AF$913)-SUM(AD142:$AD$913))*(1+NAER_Rate)^(AH141/12)</f>
        <v>-2680530.7373809097</v>
      </c>
      <c r="AJ141" s="115">
        <f t="shared" si="676"/>
        <v>1277718.3426649258</v>
      </c>
    </row>
    <row r="142" spans="5:45" x14ac:dyDescent="0.35">
      <c r="E142" s="66">
        <f t="shared" si="705"/>
        <v>49582</v>
      </c>
      <c r="F142">
        <f t="shared" si="445"/>
        <v>12</v>
      </c>
      <c r="G142">
        <f t="shared" si="698"/>
        <v>136</v>
      </c>
      <c r="H142">
        <f t="shared" ref="H142" si="727">ROUNDDOWN(YEARFRAC(E142,DOB,1),0)</f>
        <v>75</v>
      </c>
      <c r="I142" s="31">
        <f>IF(H142&lt;=120,VLOOKUP(H142,'Mortality Data'!$B$6:$D$125,2,FALSE),1)</f>
        <v>2.8969999999999999E-2</v>
      </c>
      <c r="J142" s="17">
        <f>IF(H142&lt;=120,(1-VLOOKUP(H142,'Mortality Data'!$F$5:$H$125,2,FALSE))^(YEAR(E142)-Mortality_Table_Year),1)</f>
        <v>0.74010699927694612</v>
      </c>
      <c r="K142">
        <f>IF(H142&lt;=120,VLOOKUP(H142,'Mortality Data'!$B$5:$D$125,3,FALSE),1)</f>
        <v>2.2579999999999999E-2</v>
      </c>
      <c r="L142" s="33">
        <f>IF(H142&lt;=120,(1-VLOOKUP(H142,'Mortality Data'!$F$5:$H$125,3,FALSE))^(YEAR(E142)-Mortality_Table_Year),1)</f>
        <v>0.77718541678942865</v>
      </c>
      <c r="M142" s="88">
        <f t="shared" ref="M142" si="728">MIN(I142*J142*Male_Mortality_Blend+K142*L142*(1-Male_Mortality_Blend),1)</f>
        <v>1.9689475892976607E-2</v>
      </c>
      <c r="N142" s="18">
        <f t="shared" si="679"/>
        <v>1.6557856862980946E-3</v>
      </c>
      <c r="O142" s="18">
        <f t="shared" si="701"/>
        <v>0.86453402483113428</v>
      </c>
      <c r="P142" s="89">
        <f t="shared" si="692"/>
        <v>1.4338572239006586E-3</v>
      </c>
      <c r="Q142" s="88">
        <f t="shared" ref="Q142" si="729">MIN((I142*J142*Male_Mortality_Blend+K142*L142*(1-Male_Mortality_Blend))*(1-Mortality_Margin),1)</f>
        <v>1.8705002098327775E-2</v>
      </c>
      <c r="R142" s="18">
        <f t="shared" si="417"/>
        <v>1.5722754447490273E-3</v>
      </c>
      <c r="S142" s="18">
        <f t="shared" si="694"/>
        <v>0.87089086852751851</v>
      </c>
      <c r="T142" s="89">
        <f t="shared" si="695"/>
        <v>1.3714366037380632E-3</v>
      </c>
      <c r="V142" s="73">
        <f t="shared" si="681"/>
        <v>5334479.5344733503</v>
      </c>
      <c r="W142" s="74">
        <f t="shared" ref="W142" si="730">V142*Fee_Percent</f>
        <v>266723.97672366753</v>
      </c>
      <c r="X142" s="75">
        <f t="shared" si="710"/>
        <v>5601203.5111970175</v>
      </c>
      <c r="Y142" s="74">
        <f t="shared" si="683"/>
        <v>5373703.4997867243</v>
      </c>
      <c r="Z142" s="75">
        <f t="shared" si="684"/>
        <v>106689.590689467</v>
      </c>
      <c r="AA142" s="82">
        <f t="shared" si="685"/>
        <v>120810.4207208259</v>
      </c>
      <c r="AC142" s="80">
        <f t="shared" ref="AC142" si="731">AC141/(1+NAER_Rate)^(1/12)</f>
        <v>0.60722369229944617</v>
      </c>
      <c r="AD142" s="82">
        <f t="shared" si="687"/>
        <v>3401183.4773896751</v>
      </c>
      <c r="AE142" s="74">
        <f t="shared" si="688"/>
        <v>3263040.0804629507</v>
      </c>
      <c r="AF142" s="75">
        <f t="shared" si="689"/>
        <v>64784.447188374768</v>
      </c>
      <c r="AH142" s="113">
        <v>136</v>
      </c>
      <c r="AI142" s="114">
        <f>(SUM(AE143:$AE$913)+SUM(AF143:$AF$913)-SUM(AD143:$AD$913))*(1+NAER_Rate)^(AH142/12)</f>
        <v>-2569570.7562120147</v>
      </c>
      <c r="AJ142" s="115">
        <f t="shared" si="676"/>
        <v>1275516.7750796068</v>
      </c>
    </row>
    <row r="143" spans="5:45" x14ac:dyDescent="0.35">
      <c r="E143" s="66">
        <f t="shared" si="705"/>
        <v>49613</v>
      </c>
      <c r="F143">
        <f t="shared" si="445"/>
        <v>12</v>
      </c>
      <c r="G143">
        <f t="shared" si="698"/>
        <v>137</v>
      </c>
      <c r="H143">
        <f t="shared" ref="H143" si="732">ROUNDDOWN(YEARFRAC(E143,DOB,1),0)</f>
        <v>75</v>
      </c>
      <c r="I143" s="31">
        <f>IF(H143&lt;=120,VLOOKUP(H143,'Mortality Data'!$B$6:$D$125,2,FALSE),1)</f>
        <v>2.8969999999999999E-2</v>
      </c>
      <c r="J143" s="17">
        <f>IF(H143&lt;=120,(1-VLOOKUP(H143,'Mortality Data'!$F$5:$H$125,2,FALSE))^(YEAR(E143)-Mortality_Table_Year),1)</f>
        <v>0.74010699927694612</v>
      </c>
      <c r="K143">
        <f>IF(H143&lt;=120,VLOOKUP(H143,'Mortality Data'!$B$5:$D$125,3,FALSE),1)</f>
        <v>2.2579999999999999E-2</v>
      </c>
      <c r="L143" s="33">
        <f>IF(H143&lt;=120,(1-VLOOKUP(H143,'Mortality Data'!$F$5:$H$125,3,FALSE))^(YEAR(E143)-Mortality_Table_Year),1)</f>
        <v>0.77718541678942865</v>
      </c>
      <c r="M143" s="88">
        <f t="shared" ref="M143" si="733">MIN(I143*J143*Male_Mortality_Blend+K143*L143*(1-Male_Mortality_Blend),1)</f>
        <v>1.9689475892976607E-2</v>
      </c>
      <c r="N143" s="18">
        <f t="shared" si="679"/>
        <v>1.6557856862980946E-3</v>
      </c>
      <c r="O143" s="18">
        <f t="shared" si="701"/>
        <v>0.86310254176750123</v>
      </c>
      <c r="P143" s="89">
        <f t="shared" si="692"/>
        <v>1.4314830636330544E-3</v>
      </c>
      <c r="Q143" s="88">
        <f t="shared" ref="Q143" si="734">MIN((I143*J143*Male_Mortality_Blend+K143*L143*(1-Male_Mortality_Blend))*(1-Mortality_Margin),1)</f>
        <v>1.8705002098327775E-2</v>
      </c>
      <c r="R143" s="18">
        <f t="shared" si="417"/>
        <v>1.5722754447490273E-3</v>
      </c>
      <c r="S143" s="18">
        <f t="shared" si="694"/>
        <v>0.86952158819987657</v>
      </c>
      <c r="T143" s="89">
        <f t="shared" si="695"/>
        <v>1.3692803276419419E-3</v>
      </c>
      <c r="V143" s="73">
        <f t="shared" si="681"/>
        <v>5325646.7796163196</v>
      </c>
      <c r="W143" s="74">
        <f t="shared" ref="W143" si="735">V143*Fee_Percent</f>
        <v>266282.33898081601</v>
      </c>
      <c r="X143" s="75">
        <f t="shared" si="710"/>
        <v>5591929.1185971359</v>
      </c>
      <c r="Y143" s="74">
        <f t="shared" si="683"/>
        <v>5365254.5577266477</v>
      </c>
      <c r="Z143" s="75">
        <f t="shared" si="684"/>
        <v>106512.93559232639</v>
      </c>
      <c r="AA143" s="82">
        <f t="shared" si="685"/>
        <v>120161.62527816184</v>
      </c>
      <c r="AC143" s="80">
        <f t="shared" ref="AC143" si="736">AC142/(1+NAER_Rate)^(1/12)</f>
        <v>0.60500043102823531</v>
      </c>
      <c r="AD143" s="82">
        <f t="shared" si="687"/>
        <v>3383119.5270306072</v>
      </c>
      <c r="AE143" s="74">
        <f t="shared" si="688"/>
        <v>3245981.3200008259</v>
      </c>
      <c r="AF143" s="75">
        <f t="shared" si="689"/>
        <v>64440.371943440136</v>
      </c>
      <c r="AH143" s="113">
        <v>137</v>
      </c>
      <c r="AI143" s="114">
        <f>(SUM(AE144:$AE$913)+SUM(AF144:$AF$913)-SUM(AD144:$AD$913))*(1+NAER_Rate)^(AH143/12)</f>
        <v>-2458851.8137038625</v>
      </c>
      <c r="AJ143" s="115">
        <f t="shared" si="676"/>
        <v>1273299.8147466599</v>
      </c>
    </row>
    <row r="144" spans="5:45" x14ac:dyDescent="0.35">
      <c r="E144" s="66">
        <f t="shared" si="705"/>
        <v>49643</v>
      </c>
      <c r="F144">
        <f t="shared" si="445"/>
        <v>12</v>
      </c>
      <c r="G144">
        <f t="shared" si="698"/>
        <v>138</v>
      </c>
      <c r="H144">
        <f t="shared" ref="H144" si="737">ROUNDDOWN(YEARFRAC(E144,DOB,1),0)</f>
        <v>75</v>
      </c>
      <c r="I144" s="31">
        <f>IF(H144&lt;=120,VLOOKUP(H144,'Mortality Data'!$B$6:$D$125,2,FALSE),1)</f>
        <v>2.8969999999999999E-2</v>
      </c>
      <c r="J144" s="17">
        <f>IF(H144&lt;=120,(1-VLOOKUP(H144,'Mortality Data'!$F$5:$H$125,2,FALSE))^(YEAR(E144)-Mortality_Table_Year),1)</f>
        <v>0.74010699927694612</v>
      </c>
      <c r="K144">
        <f>IF(H144&lt;=120,VLOOKUP(H144,'Mortality Data'!$B$5:$D$125,3,FALSE),1)</f>
        <v>2.2579999999999999E-2</v>
      </c>
      <c r="L144" s="33">
        <f>IF(H144&lt;=120,(1-VLOOKUP(H144,'Mortality Data'!$F$5:$H$125,3,FALSE))^(YEAR(E144)-Mortality_Table_Year),1)</f>
        <v>0.77718541678942865</v>
      </c>
      <c r="M144" s="88">
        <f t="shared" ref="M144" si="738">MIN(I144*J144*Male_Mortality_Blend+K144*L144*(1-Male_Mortality_Blend),1)</f>
        <v>1.9689475892976607E-2</v>
      </c>
      <c r="N144" s="18">
        <f t="shared" si="679"/>
        <v>1.6557856862980946E-3</v>
      </c>
      <c r="O144" s="18">
        <f t="shared" si="701"/>
        <v>0.86167342893303511</v>
      </c>
      <c r="P144" s="89">
        <f t="shared" si="692"/>
        <v>1.4291128344661175E-3</v>
      </c>
      <c r="Q144" s="88">
        <f t="shared" ref="Q144" si="739">MIN((I144*J144*Male_Mortality_Blend+K144*L144*(1-Male_Mortality_Blend))*(1-Mortality_Margin),1)</f>
        <v>1.8705002098327775E-2</v>
      </c>
      <c r="R144" s="18">
        <f t="shared" si="417"/>
        <v>1.5722754447490273E-3</v>
      </c>
      <c r="S144" s="18">
        <f t="shared" si="694"/>
        <v>0.86815446075807068</v>
      </c>
      <c r="T144" s="89">
        <f t="shared" si="695"/>
        <v>1.3671274418058932E-3</v>
      </c>
      <c r="V144" s="73">
        <f t="shared" si="681"/>
        <v>5316828.6499083517</v>
      </c>
      <c r="W144" s="74">
        <f t="shared" ref="W144" si="740">V144*Fee_Percent</f>
        <v>265841.4324954176</v>
      </c>
      <c r="X144" s="75">
        <f t="shared" si="710"/>
        <v>5582670.0824037697</v>
      </c>
      <c r="Y144" s="74">
        <f t="shared" si="683"/>
        <v>5356818.8997307057</v>
      </c>
      <c r="Z144" s="75">
        <f t="shared" si="684"/>
        <v>106336.57299816703</v>
      </c>
      <c r="AA144" s="82">
        <f t="shared" si="685"/>
        <v>119514.60967489704</v>
      </c>
      <c r="AC144" s="80">
        <f t="shared" ref="AC144" si="741">AC143/(1+NAER_Rate)^(1/12)</f>
        <v>0.60278530990495138</v>
      </c>
      <c r="AD144" s="82">
        <f t="shared" si="687"/>
        <v>3365151.5157188568</v>
      </c>
      <c r="AE144" s="74">
        <f t="shared" si="688"/>
        <v>3229011.740578874</v>
      </c>
      <c r="AF144" s="75">
        <f t="shared" si="689"/>
        <v>64098.124108930599</v>
      </c>
      <c r="AH144" s="113">
        <v>138</v>
      </c>
      <c r="AI144" s="114">
        <f>(SUM(AE145:$AE$913)+SUM(AF145:$AF$913)-SUM(AD145:$AD$913))*(1+NAER_Rate)^(AH144/12)</f>
        <v>-2348373.0157885025</v>
      </c>
      <c r="AJ144" s="115">
        <f t="shared" si="676"/>
        <v>1271067.5188885245</v>
      </c>
    </row>
    <row r="145" spans="5:36" x14ac:dyDescent="0.35">
      <c r="E145" s="66">
        <f t="shared" si="705"/>
        <v>49674</v>
      </c>
      <c r="F145">
        <f t="shared" si="445"/>
        <v>12</v>
      </c>
      <c r="G145">
        <f t="shared" si="698"/>
        <v>139</v>
      </c>
      <c r="H145">
        <f t="shared" ref="H145" si="742">ROUNDDOWN(YEARFRAC(E145,DOB,1),0)</f>
        <v>76</v>
      </c>
      <c r="I145" s="31">
        <f>IF(H145&lt;=120,VLOOKUP(H145,'Mortality Data'!$B$6:$D$125,2,FALSE),1)</f>
        <v>3.2250000000000001E-2</v>
      </c>
      <c r="J145" s="17">
        <f>IF(H145&lt;=120,(1-VLOOKUP(H145,'Mortality Data'!$F$5:$H$125,2,FALSE))^(YEAR(E145)-Mortality_Table_Year),1)</f>
        <v>0.74183358952815814</v>
      </c>
      <c r="K145">
        <f>IF(H145&lt;=120,VLOOKUP(H145,'Mortality Data'!$B$5:$D$125,3,FALSE),1)</f>
        <v>2.5420000000000002E-2</v>
      </c>
      <c r="L145" s="33">
        <f>IF(H145&lt;=120,(1-VLOOKUP(H145,'Mortality Data'!$F$5:$H$125,3,FALSE))^(YEAR(E145)-Mortality_Table_Year),1)</f>
        <v>0.78810143102872865</v>
      </c>
      <c r="M145" s="88">
        <f t="shared" ref="M145" si="743">MIN(I145*J145*Male_Mortality_Blend+K145*L145*(1-Male_Mortality_Blend),1)</f>
        <v>2.2173365563793332E-2</v>
      </c>
      <c r="N145" s="18">
        <f t="shared" si="679"/>
        <v>1.8668294740952218E-3</v>
      </c>
      <c r="O145" s="18">
        <f t="shared" si="701"/>
        <v>0.86006483157885827</v>
      </c>
      <c r="P145" s="89">
        <f t="shared" si="692"/>
        <v>1.6085973541768439E-3</v>
      </c>
      <c r="Q145" s="88">
        <f t="shared" ref="Q145" si="744">MIN((I145*J145*Male_Mortality_Blend+K145*L145*(1-Male_Mortality_Blend))*(1-Mortality_Margin),1)</f>
        <v>2.1064697285603666E-2</v>
      </c>
      <c r="R145" s="18">
        <f t="shared" si="417"/>
        <v>1.7725707797554557E-3</v>
      </c>
      <c r="S145" s="18">
        <f t="shared" si="694"/>
        <v>0.86661559552861656</v>
      </c>
      <c r="T145" s="89">
        <f t="shared" si="695"/>
        <v>1.5388652294541227E-3</v>
      </c>
      <c r="V145" s="73">
        <f t="shared" si="681"/>
        <v>5306903.0374759892</v>
      </c>
      <c r="W145" s="74">
        <f t="shared" ref="W145" si="745">V145*Fee_Percent</f>
        <v>265345.15187379945</v>
      </c>
      <c r="X145" s="75">
        <f t="shared" si="710"/>
        <v>5572248.1893497882</v>
      </c>
      <c r="Y145" s="74">
        <f t="shared" si="683"/>
        <v>5347323.5590766016</v>
      </c>
      <c r="Z145" s="75">
        <f t="shared" si="684"/>
        <v>106138.06074951979</v>
      </c>
      <c r="AA145" s="82">
        <f t="shared" si="685"/>
        <v>118786.56952366699</v>
      </c>
      <c r="AC145" s="80">
        <f t="shared" ref="AC145" si="746">AC144/(1+NAER_Rate)^(1/12)</f>
        <v>0.6005782991256261</v>
      </c>
      <c r="AD145" s="82">
        <f t="shared" si="687"/>
        <v>3346571.3398655457</v>
      </c>
      <c r="AE145" s="74">
        <f t="shared" si="688"/>
        <v>3211486.4879846149</v>
      </c>
      <c r="AF145" s="75">
        <f t="shared" si="689"/>
        <v>63744.215997438972</v>
      </c>
      <c r="AH145" s="113">
        <v>139</v>
      </c>
      <c r="AI145" s="114">
        <f>(SUM(AE146:$AE$913)+SUM(AF146:$AF$913)-SUM(AD146:$AD$913))*(1+NAER_Rate)^(AH145/12)</f>
        <v>-2238216.2694989583</v>
      </c>
      <c r="AJ145" s="115">
        <f t="shared" si="676"/>
        <v>1268817.1936827223</v>
      </c>
    </row>
    <row r="146" spans="5:36" x14ac:dyDescent="0.35">
      <c r="E146" s="66">
        <f t="shared" si="705"/>
        <v>49705</v>
      </c>
      <c r="F146">
        <f t="shared" si="445"/>
        <v>12</v>
      </c>
      <c r="G146">
        <f t="shared" si="698"/>
        <v>140</v>
      </c>
      <c r="H146">
        <f t="shared" ref="H146" si="747">ROUNDDOWN(YEARFRAC(E146,DOB,1),0)</f>
        <v>76</v>
      </c>
      <c r="I146" s="31">
        <f>IF(H146&lt;=120,VLOOKUP(H146,'Mortality Data'!$B$6:$D$125,2,FALSE),1)</f>
        <v>3.2250000000000001E-2</v>
      </c>
      <c r="J146" s="17">
        <f>IF(H146&lt;=120,(1-VLOOKUP(H146,'Mortality Data'!$F$5:$H$125,2,FALSE))^(YEAR(E146)-Mortality_Table_Year),1)</f>
        <v>0.73226393622324493</v>
      </c>
      <c r="K146">
        <f>IF(H146&lt;=120,VLOOKUP(H146,'Mortality Data'!$B$5:$D$125,3,FALSE),1)</f>
        <v>2.5420000000000002E-2</v>
      </c>
      <c r="L146" s="33">
        <f>IF(H146&lt;=120,(1-VLOOKUP(H146,'Mortality Data'!$F$5:$H$125,3,FALSE))^(YEAR(E146)-Mortality_Table_Year),1)</f>
        <v>0.77998398628913268</v>
      </c>
      <c r="M146" s="88">
        <f t="shared" ref="M146" si="748">MIN(I146*J146*Male_Mortality_Blend+K146*L146*(1-Male_Mortality_Blend),1)</f>
        <v>2.1910768387921196E-2</v>
      </c>
      <c r="N146" s="18">
        <f t="shared" si="679"/>
        <v>1.8444946785514116E-3</v>
      </c>
      <c r="O146" s="18">
        <f t="shared" si="701"/>
        <v>0.8584784465738019</v>
      </c>
      <c r="P146" s="89">
        <f t="shared" si="692"/>
        <v>1.5863850050563677E-3</v>
      </c>
      <c r="Q146" s="88">
        <f t="shared" ref="Q146" si="749">MIN((I146*J146*Male_Mortality_Blend+K146*L146*(1-Male_Mortality_Blend))*(1-Mortality_Margin),1)</f>
        <v>2.0815229968525136E-2</v>
      </c>
      <c r="R146" s="18">
        <f t="shared" si="417"/>
        <v>1.7513746192746593E-3</v>
      </c>
      <c r="S146" s="18">
        <f t="shared" si="694"/>
        <v>0.8650978269699402</v>
      </c>
      <c r="T146" s="89">
        <f t="shared" si="695"/>
        <v>1.5177685586763578E-3</v>
      </c>
      <c r="V146" s="73">
        <f t="shared" si="681"/>
        <v>5297114.483063777</v>
      </c>
      <c r="W146" s="74">
        <f t="shared" ref="W146" si="750">V146*Fee_Percent</f>
        <v>264855.72415318887</v>
      </c>
      <c r="X146" s="75">
        <f t="shared" si="710"/>
        <v>5561970.207216966</v>
      </c>
      <c r="Y146" s="74">
        <f t="shared" si="683"/>
        <v>5337958.3923141854</v>
      </c>
      <c r="Z146" s="75">
        <f t="shared" si="684"/>
        <v>105942.28966127554</v>
      </c>
      <c r="AA146" s="82">
        <f t="shared" si="685"/>
        <v>118069.52524150535</v>
      </c>
      <c r="AC146" s="80">
        <f t="shared" ref="AC146" si="751">AC145/(1+NAER_Rate)^(1/12)</f>
        <v>0.59837936899541433</v>
      </c>
      <c r="AD146" s="82">
        <f t="shared" si="687"/>
        <v>3328168.222965782</v>
      </c>
      <c r="AE146" s="74">
        <f t="shared" si="688"/>
        <v>3194124.1745167384</v>
      </c>
      <c r="AF146" s="75">
        <f t="shared" si="689"/>
        <v>63393.680437443465</v>
      </c>
      <c r="AH146" s="113">
        <v>140</v>
      </c>
      <c r="AI146" s="114">
        <f>(SUM(AE147:$AE$913)+SUM(AF147:$AF$913)-SUM(AD147:$AD$913))*(1+NAER_Rate)^(AH146/12)</f>
        <v>-2128371.7624449297</v>
      </c>
      <c r="AJ146" s="115">
        <f t="shared" si="676"/>
        <v>1266549.0437281539</v>
      </c>
    </row>
    <row r="147" spans="5:36" x14ac:dyDescent="0.35">
      <c r="E147" s="66">
        <f t="shared" si="705"/>
        <v>49734</v>
      </c>
      <c r="F147">
        <f t="shared" si="445"/>
        <v>12</v>
      </c>
      <c r="G147">
        <f t="shared" si="698"/>
        <v>141</v>
      </c>
      <c r="H147">
        <f t="shared" ref="H147" si="752">ROUNDDOWN(YEARFRAC(E147,DOB,1),0)</f>
        <v>76</v>
      </c>
      <c r="I147" s="31">
        <f>IF(H147&lt;=120,VLOOKUP(H147,'Mortality Data'!$B$6:$D$125,2,FALSE),1)</f>
        <v>3.2250000000000001E-2</v>
      </c>
      <c r="J147" s="17">
        <f>IF(H147&lt;=120,(1-VLOOKUP(H147,'Mortality Data'!$F$5:$H$125,2,FALSE))^(YEAR(E147)-Mortality_Table_Year),1)</f>
        <v>0.73226393622324493</v>
      </c>
      <c r="K147">
        <f>IF(H147&lt;=120,VLOOKUP(H147,'Mortality Data'!$B$5:$D$125,3,FALSE),1)</f>
        <v>2.5420000000000002E-2</v>
      </c>
      <c r="L147" s="33">
        <f>IF(H147&lt;=120,(1-VLOOKUP(H147,'Mortality Data'!$F$5:$H$125,3,FALSE))^(YEAR(E147)-Mortality_Table_Year),1)</f>
        <v>0.77998398628913268</v>
      </c>
      <c r="M147" s="88">
        <f t="shared" ref="M147" si="753">MIN(I147*J147*Male_Mortality_Blend+K147*L147*(1-Male_Mortality_Blend),1)</f>
        <v>2.1910768387921196E-2</v>
      </c>
      <c r="N147" s="18">
        <f t="shared" si="679"/>
        <v>1.8444946785514116E-3</v>
      </c>
      <c r="O147" s="18">
        <f t="shared" si="701"/>
        <v>0.85689498764744543</v>
      </c>
      <c r="P147" s="89">
        <f t="shared" si="692"/>
        <v>1.5834589263564736E-3</v>
      </c>
      <c r="Q147" s="88">
        <f t="shared" ref="Q147" si="754">MIN((I147*J147*Male_Mortality_Blend+K147*L147*(1-Male_Mortality_Blend))*(1-Mortality_Margin),1)</f>
        <v>2.0815229968525136E-2</v>
      </c>
      <c r="R147" s="18">
        <f t="shared" ref="R147:R210" si="755">1-(1-Q147)^(1/12)</f>
        <v>1.7513746192746593E-3</v>
      </c>
      <c r="S147" s="18">
        <f t="shared" si="694"/>
        <v>0.86358271659259533</v>
      </c>
      <c r="T147" s="89">
        <f t="shared" si="695"/>
        <v>1.5151103773448638E-3</v>
      </c>
      <c r="V147" s="73">
        <f t="shared" si="681"/>
        <v>5287343.9835880874</v>
      </c>
      <c r="W147" s="74">
        <f t="shared" ref="W147" si="756">V147*Fee_Percent</f>
        <v>264367.19917940436</v>
      </c>
      <c r="X147" s="75">
        <f t="shared" si="710"/>
        <v>5551711.1827674918</v>
      </c>
      <c r="Y147" s="74">
        <f t="shared" si="683"/>
        <v>5328609.6274671424</v>
      </c>
      <c r="Z147" s="75">
        <f t="shared" si="684"/>
        <v>105746.87967176175</v>
      </c>
      <c r="AA147" s="82">
        <f t="shared" si="685"/>
        <v>117354.6756285876</v>
      </c>
      <c r="AC147" s="80">
        <f t="shared" ref="AC147" si="757">AC146/(1+NAER_Rate)^(1/12)</f>
        <v>0.59618848992819395</v>
      </c>
      <c r="AD147" s="82">
        <f t="shared" si="687"/>
        <v>3309866.3065716187</v>
      </c>
      <c r="AE147" s="74">
        <f t="shared" si="688"/>
        <v>3176855.7272164719</v>
      </c>
      <c r="AF147" s="75">
        <f t="shared" si="689"/>
        <v>63045.072506126067</v>
      </c>
      <c r="AH147" s="113">
        <v>141</v>
      </c>
      <c r="AI147" s="114">
        <f>(SUM(AE148:$AE$913)+SUM(AF148:$AF$913)-SUM(AD148:$AD$913))*(1+NAER_Rate)^(AH147/12)</f>
        <v>-2018838.4473765504</v>
      </c>
      <c r="AJ147" s="115">
        <f t="shared" si="676"/>
        <v>1264263.1428879418</v>
      </c>
    </row>
    <row r="148" spans="5:36" x14ac:dyDescent="0.35">
      <c r="E148" s="66">
        <f t="shared" si="705"/>
        <v>49765</v>
      </c>
      <c r="F148">
        <f t="shared" si="445"/>
        <v>12</v>
      </c>
      <c r="G148">
        <f t="shared" si="698"/>
        <v>142</v>
      </c>
      <c r="H148">
        <f t="shared" ref="H148" si="758">ROUNDDOWN(YEARFRAC(E148,DOB,1),0)</f>
        <v>76</v>
      </c>
      <c r="I148" s="31">
        <f>IF(H148&lt;=120,VLOOKUP(H148,'Mortality Data'!$B$6:$D$125,2,FALSE),1)</f>
        <v>3.2250000000000001E-2</v>
      </c>
      <c r="J148" s="17">
        <f>IF(H148&lt;=120,(1-VLOOKUP(H148,'Mortality Data'!$F$5:$H$125,2,FALSE))^(YEAR(E148)-Mortality_Table_Year),1)</f>
        <v>0.73226393622324493</v>
      </c>
      <c r="K148">
        <f>IF(H148&lt;=120,VLOOKUP(H148,'Mortality Data'!$B$5:$D$125,3,FALSE),1)</f>
        <v>2.5420000000000002E-2</v>
      </c>
      <c r="L148" s="33">
        <f>IF(H148&lt;=120,(1-VLOOKUP(H148,'Mortality Data'!$F$5:$H$125,3,FALSE))^(YEAR(E148)-Mortality_Table_Year),1)</f>
        <v>0.77998398628913268</v>
      </c>
      <c r="M148" s="88">
        <f t="shared" ref="M148" si="759">MIN(I148*J148*Male_Mortality_Blend+K148*L148*(1-Male_Mortality_Blend),1)</f>
        <v>2.1910768387921196E-2</v>
      </c>
      <c r="N148" s="18">
        <f t="shared" si="679"/>
        <v>1.8444946785514116E-3</v>
      </c>
      <c r="O148" s="18">
        <f t="shared" si="701"/>
        <v>0.85531444940265233</v>
      </c>
      <c r="P148" s="89">
        <f t="shared" si="692"/>
        <v>1.5805382447930949E-3</v>
      </c>
      <c r="Q148" s="88">
        <f t="shared" ref="Q148" si="760">MIN((I148*J148*Male_Mortality_Blend+K148*L148*(1-Male_Mortality_Blend))*(1-Mortality_Margin),1)</f>
        <v>2.0815229968525136E-2</v>
      </c>
      <c r="R148" s="18">
        <f t="shared" si="755"/>
        <v>1.7513746192746593E-3</v>
      </c>
      <c r="S148" s="18">
        <f t="shared" si="694"/>
        <v>0.86207025974111084</v>
      </c>
      <c r="T148" s="89">
        <f t="shared" si="695"/>
        <v>1.5124568514844894E-3</v>
      </c>
      <c r="V148" s="73">
        <f t="shared" si="681"/>
        <v>5277591.5057466887</v>
      </c>
      <c r="W148" s="74">
        <f t="shared" ref="W148" si="761">V148*Fee_Percent</f>
        <v>263879.57528733445</v>
      </c>
      <c r="X148" s="75">
        <f t="shared" si="710"/>
        <v>5541471.0810340233</v>
      </c>
      <c r="Y148" s="74">
        <f t="shared" si="683"/>
        <v>5319277.2358095739</v>
      </c>
      <c r="Z148" s="75">
        <f t="shared" si="684"/>
        <v>105551.83011493378</v>
      </c>
      <c r="AA148" s="82">
        <f t="shared" si="685"/>
        <v>116642.01510951575</v>
      </c>
      <c r="AC148" s="80">
        <f t="shared" ref="AC148" si="762">AC147/(1+NAER_Rate)^(1/12)</f>
        <v>0.59400563244616833</v>
      </c>
      <c r="AD148" s="82">
        <f t="shared" si="687"/>
        <v>3291665.0341717671</v>
      </c>
      <c r="AE148" s="74">
        <f t="shared" si="688"/>
        <v>3159680.6386135719</v>
      </c>
      <c r="AF148" s="75">
        <f t="shared" si="689"/>
        <v>62698.381603271759</v>
      </c>
      <c r="AH148" s="113">
        <v>142</v>
      </c>
      <c r="AI148" s="114">
        <f>(SUM(AE149:$AE$913)+SUM(AF149:$AF$913)-SUM(AD149:$AD$913))*(1+NAER_Rate)^(AH148/12)</f>
        <v>-1909615.2787712945</v>
      </c>
      <c r="AJ148" s="115">
        <f t="shared" si="676"/>
        <v>1261959.5648122942</v>
      </c>
    </row>
    <row r="149" spans="5:36" x14ac:dyDescent="0.35">
      <c r="E149" s="66">
        <f t="shared" si="705"/>
        <v>49795</v>
      </c>
      <c r="F149">
        <f t="shared" si="445"/>
        <v>12</v>
      </c>
      <c r="G149">
        <f t="shared" si="698"/>
        <v>143</v>
      </c>
      <c r="H149">
        <f t="shared" ref="H149" si="763">ROUNDDOWN(YEARFRAC(E149,DOB,1),0)</f>
        <v>76</v>
      </c>
      <c r="I149" s="31">
        <f>IF(H149&lt;=120,VLOOKUP(H149,'Mortality Data'!$B$6:$D$125,2,FALSE),1)</f>
        <v>3.2250000000000001E-2</v>
      </c>
      <c r="J149" s="17">
        <f>IF(H149&lt;=120,(1-VLOOKUP(H149,'Mortality Data'!$F$5:$H$125,2,FALSE))^(YEAR(E149)-Mortality_Table_Year),1)</f>
        <v>0.73226393622324493</v>
      </c>
      <c r="K149">
        <f>IF(H149&lt;=120,VLOOKUP(H149,'Mortality Data'!$B$5:$D$125,3,FALSE),1)</f>
        <v>2.5420000000000002E-2</v>
      </c>
      <c r="L149" s="33">
        <f>IF(H149&lt;=120,(1-VLOOKUP(H149,'Mortality Data'!$F$5:$H$125,3,FALSE))^(YEAR(E149)-Mortality_Table_Year),1)</f>
        <v>0.77998398628913268</v>
      </c>
      <c r="M149" s="88">
        <f t="shared" ref="M149" si="764">MIN(I149*J149*Male_Mortality_Blend+K149*L149*(1-Male_Mortality_Blend),1)</f>
        <v>2.1910768387921196E-2</v>
      </c>
      <c r="N149" s="18">
        <f t="shared" si="679"/>
        <v>1.8444946785514116E-3</v>
      </c>
      <c r="O149" s="18">
        <f t="shared" si="701"/>
        <v>0.85373682645224103</v>
      </c>
      <c r="P149" s="89">
        <f t="shared" si="692"/>
        <v>1.577622950411306E-3</v>
      </c>
      <c r="Q149" s="88">
        <f t="shared" ref="Q149" si="765">MIN((I149*J149*Male_Mortality_Blend+K149*L149*(1-Male_Mortality_Blend))*(1-Mortality_Margin),1)</f>
        <v>2.0815229968525136E-2</v>
      </c>
      <c r="R149" s="18">
        <f t="shared" si="755"/>
        <v>1.7513746192746593E-3</v>
      </c>
      <c r="S149" s="18">
        <f t="shared" si="694"/>
        <v>0.86056045176816875</v>
      </c>
      <c r="T149" s="89">
        <f t="shared" si="695"/>
        <v>1.5098079729420899E-3</v>
      </c>
      <c r="V149" s="73">
        <f t="shared" si="681"/>
        <v>5267857.0162987709</v>
      </c>
      <c r="W149" s="74">
        <f t="shared" ref="W149" si="766">V149*Fee_Percent</f>
        <v>263392.85081493855</v>
      </c>
      <c r="X149" s="75">
        <f t="shared" si="710"/>
        <v>5531249.8671137094</v>
      </c>
      <c r="Y149" s="74">
        <f t="shared" si="683"/>
        <v>5309961.188665892</v>
      </c>
      <c r="Z149" s="75">
        <f t="shared" si="684"/>
        <v>105357.14032597542</v>
      </c>
      <c r="AA149" s="82">
        <f t="shared" si="685"/>
        <v>115931.53812184185</v>
      </c>
      <c r="AC149" s="80">
        <f t="shared" ref="AC149" si="767">AC148/(1+NAER_Rate)^(1/12)</f>
        <v>0.59183076717946947</v>
      </c>
      <c r="AD149" s="82">
        <f t="shared" si="687"/>
        <v>3273563.8523152452</v>
      </c>
      <c r="AE149" s="74">
        <f t="shared" si="688"/>
        <v>3142598.4039813424</v>
      </c>
      <c r="AF149" s="75">
        <f t="shared" si="689"/>
        <v>62353.597186957049</v>
      </c>
      <c r="AH149" s="113">
        <v>143</v>
      </c>
      <c r="AI149" s="114">
        <f>(SUM(AE150:$AE$913)+SUM(AF150:$AF$913)-SUM(AD150:$AD$913))*(1+NAER_Rate)^(AH149/12)</f>
        <v>-1800701.2128271158</v>
      </c>
      <c r="AJ149" s="115">
        <f t="shared" si="676"/>
        <v>1259638.3829390388</v>
      </c>
    </row>
    <row r="150" spans="5:36" x14ac:dyDescent="0.35">
      <c r="E150" s="66">
        <f t="shared" si="705"/>
        <v>49826</v>
      </c>
      <c r="F150">
        <f t="shared" si="445"/>
        <v>12</v>
      </c>
      <c r="G150">
        <f t="shared" si="698"/>
        <v>144</v>
      </c>
      <c r="H150">
        <f t="shared" ref="H150" si="768">ROUNDDOWN(YEARFRAC(E150,DOB,1),0)</f>
        <v>76</v>
      </c>
      <c r="I150" s="31">
        <f>IF(H150&lt;=120,VLOOKUP(H150,'Mortality Data'!$B$6:$D$125,2,FALSE),1)</f>
        <v>3.2250000000000001E-2</v>
      </c>
      <c r="J150" s="17">
        <f>IF(H150&lt;=120,(1-VLOOKUP(H150,'Mortality Data'!$F$5:$H$125,2,FALSE))^(YEAR(E150)-Mortality_Table_Year),1)</f>
        <v>0.73226393622324493</v>
      </c>
      <c r="K150">
        <f>IF(H150&lt;=120,VLOOKUP(H150,'Mortality Data'!$B$5:$D$125,3,FALSE),1)</f>
        <v>2.5420000000000002E-2</v>
      </c>
      <c r="L150" s="33">
        <f>IF(H150&lt;=120,(1-VLOOKUP(H150,'Mortality Data'!$F$5:$H$125,3,FALSE))^(YEAR(E150)-Mortality_Table_Year),1)</f>
        <v>0.77998398628913268</v>
      </c>
      <c r="M150" s="88">
        <f t="shared" ref="M150" si="769">MIN(I150*J150*Male_Mortality_Blend+K150*L150*(1-Male_Mortality_Blend),1)</f>
        <v>2.1910768387921196E-2</v>
      </c>
      <c r="N150" s="18">
        <f t="shared" si="679"/>
        <v>1.8444946785514116E-3</v>
      </c>
      <c r="O150" s="18">
        <f t="shared" si="701"/>
        <v>0.85216211341896653</v>
      </c>
      <c r="P150" s="89">
        <f t="shared" si="692"/>
        <v>1.5747130332744996E-3</v>
      </c>
      <c r="Q150" s="88">
        <f t="shared" ref="Q150" si="770">MIN((I150*J150*Male_Mortality_Blend+K150*L150*(1-Male_Mortality_Blend))*(1-Mortality_Margin),1)</f>
        <v>2.0815229968525136E-2</v>
      </c>
      <c r="R150" s="18">
        <f t="shared" si="755"/>
        <v>1.7513746192746593E-3</v>
      </c>
      <c r="S150" s="18">
        <f t="shared" si="694"/>
        <v>0.85905328803459047</v>
      </c>
      <c r="T150" s="89">
        <f t="shared" si="695"/>
        <v>1.5071637335782873E-3</v>
      </c>
      <c r="V150" s="73">
        <f t="shared" si="681"/>
        <v>5258140.4820648385</v>
      </c>
      <c r="W150" s="74">
        <f t="shared" ref="W150" si="771">V150*Fee_Percent</f>
        <v>262907.02410324191</v>
      </c>
      <c r="X150" s="75">
        <f t="shared" si="710"/>
        <v>5521047.5061680805</v>
      </c>
      <c r="Y150" s="74">
        <f t="shared" si="683"/>
        <v>5300661.4574107286</v>
      </c>
      <c r="Z150" s="75">
        <f t="shared" si="684"/>
        <v>105162.80964129677</v>
      </c>
      <c r="AA150" s="82">
        <f t="shared" si="685"/>
        <v>115223.23911605496</v>
      </c>
      <c r="AC150" s="80">
        <f t="shared" ref="AC150" si="772">AC149/(1+NAER_Rate)^(1/12)</f>
        <v>0.58966386486576283</v>
      </c>
      <c r="AD150" s="82">
        <f t="shared" si="687"/>
        <v>3255562.2105945521</v>
      </c>
      <c r="AE150" s="74">
        <f t="shared" si="688"/>
        <v>3125608.5213217973</v>
      </c>
      <c r="AF150" s="75">
        <f t="shared" si="689"/>
        <v>62010.708773229562</v>
      </c>
      <c r="AH150" s="113">
        <v>144</v>
      </c>
      <c r="AI150" s="114">
        <f>(SUM(AE151:$AE$913)+SUM(AF151:$AF$913)-SUM(AD151:$AD$913))*(1+NAER_Rate)^(AH150/12)</f>
        <v>-1692095.2074553687</v>
      </c>
      <c r="AJ150" s="115">
        <f t="shared" si="676"/>
        <v>1257299.6704941608</v>
      </c>
    </row>
    <row r="151" spans="5:36" x14ac:dyDescent="0.35">
      <c r="E151" s="66">
        <f t="shared" si="705"/>
        <v>49856</v>
      </c>
      <c r="F151">
        <f t="shared" si="445"/>
        <v>13</v>
      </c>
      <c r="G151">
        <f t="shared" si="698"/>
        <v>145</v>
      </c>
      <c r="H151">
        <f t="shared" ref="H151" si="773">ROUNDDOWN(YEARFRAC(E151,DOB,1),0)</f>
        <v>76</v>
      </c>
      <c r="I151" s="31">
        <f>IF(H151&lt;=120,VLOOKUP(H151,'Mortality Data'!$B$6:$D$125,2,FALSE),1)</f>
        <v>3.2250000000000001E-2</v>
      </c>
      <c r="J151" s="17">
        <f>IF(H151&lt;=120,(1-VLOOKUP(H151,'Mortality Data'!$F$5:$H$125,2,FALSE))^(YEAR(E151)-Mortality_Table_Year),1)</f>
        <v>0.73226393622324493</v>
      </c>
      <c r="K151">
        <f>IF(H151&lt;=120,VLOOKUP(H151,'Mortality Data'!$B$5:$D$125,3,FALSE),1)</f>
        <v>2.5420000000000002E-2</v>
      </c>
      <c r="L151" s="33">
        <f>IF(H151&lt;=120,(1-VLOOKUP(H151,'Mortality Data'!$F$5:$H$125,3,FALSE))^(YEAR(E151)-Mortality_Table_Year),1)</f>
        <v>0.77998398628913268</v>
      </c>
      <c r="M151" s="88">
        <f t="shared" ref="M151" si="774">MIN(I151*J151*Male_Mortality_Blend+K151*L151*(1-Male_Mortality_Blend),1)</f>
        <v>2.1910768387921196E-2</v>
      </c>
      <c r="N151" s="18">
        <f t="shared" si="679"/>
        <v>1.8444946785514116E-3</v>
      </c>
      <c r="O151" s="18">
        <f t="shared" si="701"/>
        <v>0.85059030493550214</v>
      </c>
      <c r="P151" s="89">
        <f t="shared" si="692"/>
        <v>1.5718084834643875E-3</v>
      </c>
      <c r="Q151" s="88">
        <f t="shared" ref="Q151" si="775">MIN((I151*J151*Male_Mortality_Blend+K151*L151*(1-Male_Mortality_Blend))*(1-Mortality_Margin),1)</f>
        <v>2.0815229968525136E-2</v>
      </c>
      <c r="R151" s="18">
        <f t="shared" si="755"/>
        <v>1.7513746192746593E-3</v>
      </c>
      <c r="S151" s="18">
        <f t="shared" si="694"/>
        <v>0.85754876390932222</v>
      </c>
      <c r="T151" s="89">
        <f t="shared" si="695"/>
        <v>1.5045241252682473E-3</v>
      </c>
      <c r="V151" s="73">
        <f t="shared" si="681"/>
        <v>5248441.8699265942</v>
      </c>
      <c r="W151" s="74">
        <f t="shared" ref="W151" si="776">V151*Fee_Percent</f>
        <v>262422.09349632973</v>
      </c>
      <c r="X151" s="75">
        <f t="shared" si="710"/>
        <v>5510863.9634229243</v>
      </c>
      <c r="Y151" s="74">
        <f t="shared" si="683"/>
        <v>5291378.0134688523</v>
      </c>
      <c r="Z151" s="75">
        <f t="shared" si="684"/>
        <v>104968.83739853189</v>
      </c>
      <c r="AA151" s="82">
        <f t="shared" si="685"/>
        <v>114517.11255554017</v>
      </c>
      <c r="AC151" s="80">
        <f t="shared" ref="AC151" si="777">AC150/(1+NAER_Rate)^(1/12)</f>
        <v>0.5875048963498537</v>
      </c>
      <c r="AD151" s="82">
        <f t="shared" si="687"/>
        <v>3237659.5616289289</v>
      </c>
      <c r="AE151" s="74">
        <f t="shared" si="688"/>
        <v>3108710.491350913</v>
      </c>
      <c r="AF151" s="75">
        <f t="shared" si="689"/>
        <v>61669.705935789127</v>
      </c>
      <c r="AH151" s="113">
        <v>145</v>
      </c>
      <c r="AI151" s="114">
        <f>(SUM(AE152:$AE$913)+SUM(AF152:$AF$913)-SUM(AD152:$AD$913))*(1+NAER_Rate)^(AH151/12)</f>
        <v>-1583796.2222743421</v>
      </c>
      <c r="AJ151" s="115">
        <f t="shared" si="676"/>
        <v>1254943.5004923346</v>
      </c>
    </row>
    <row r="152" spans="5:36" x14ac:dyDescent="0.35">
      <c r="E152" s="66">
        <f t="shared" si="705"/>
        <v>49887</v>
      </c>
      <c r="F152">
        <f t="shared" si="445"/>
        <v>13</v>
      </c>
      <c r="G152">
        <f t="shared" si="698"/>
        <v>146</v>
      </c>
      <c r="H152">
        <f t="shared" ref="H152" si="778">ROUNDDOWN(YEARFRAC(E152,DOB,1),0)</f>
        <v>76</v>
      </c>
      <c r="I152" s="31">
        <f>IF(H152&lt;=120,VLOOKUP(H152,'Mortality Data'!$B$6:$D$125,2,FALSE),1)</f>
        <v>3.2250000000000001E-2</v>
      </c>
      <c r="J152" s="17">
        <f>IF(H152&lt;=120,(1-VLOOKUP(H152,'Mortality Data'!$F$5:$H$125,2,FALSE))^(YEAR(E152)-Mortality_Table_Year),1)</f>
        <v>0.73226393622324493</v>
      </c>
      <c r="K152">
        <f>IF(H152&lt;=120,VLOOKUP(H152,'Mortality Data'!$B$5:$D$125,3,FALSE),1)</f>
        <v>2.5420000000000002E-2</v>
      </c>
      <c r="L152" s="33">
        <f>IF(H152&lt;=120,(1-VLOOKUP(H152,'Mortality Data'!$F$5:$H$125,3,FALSE))^(YEAR(E152)-Mortality_Table_Year),1)</f>
        <v>0.77998398628913268</v>
      </c>
      <c r="M152" s="88">
        <f t="shared" ref="M152" si="779">MIN(I152*J152*Male_Mortality_Blend+K152*L152*(1-Male_Mortality_Blend),1)</f>
        <v>2.1910768387921196E-2</v>
      </c>
      <c r="N152" s="18">
        <f t="shared" si="679"/>
        <v>1.8444946785514116E-3</v>
      </c>
      <c r="O152" s="18">
        <f t="shared" si="701"/>
        <v>0.84902139564442114</v>
      </c>
      <c r="P152" s="89">
        <f t="shared" si="692"/>
        <v>1.5689092910809999E-3</v>
      </c>
      <c r="Q152" s="88">
        <f t="shared" ref="Q152" si="780">MIN((I152*J152*Male_Mortality_Blend+K152*L152*(1-Male_Mortality_Blend))*(1-Mortality_Margin),1)</f>
        <v>2.0815229968525136E-2</v>
      </c>
      <c r="R152" s="18">
        <f t="shared" si="755"/>
        <v>1.7513746192746593E-3</v>
      </c>
      <c r="S152" s="18">
        <f t="shared" si="694"/>
        <v>0.8560468747694211</v>
      </c>
      <c r="T152" s="89">
        <f t="shared" si="695"/>
        <v>1.5018891399011247E-3</v>
      </c>
      <c r="V152" s="73">
        <f t="shared" si="681"/>
        <v>5238761.1468268279</v>
      </c>
      <c r="W152" s="74">
        <f t="shared" ref="W152" si="781">V152*Fee_Percent</f>
        <v>261938.05734134139</v>
      </c>
      <c r="X152" s="75">
        <f t="shared" si="710"/>
        <v>5500699.2041681688</v>
      </c>
      <c r="Y152" s="74">
        <f t="shared" si="683"/>
        <v>5282110.8283150746</v>
      </c>
      <c r="Z152" s="75">
        <f t="shared" si="684"/>
        <v>104775.22293653656</v>
      </c>
      <c r="AA152" s="82">
        <f t="shared" si="685"/>
        <v>113813.15291655809</v>
      </c>
      <c r="AC152" s="80">
        <f t="shared" ref="AC152" si="782">AC151/(1+NAER_Rate)^(1/12)</f>
        <v>0.58535383258329488</v>
      </c>
      <c r="AD152" s="82">
        <f t="shared" si="687"/>
        <v>3219855.3610477177</v>
      </c>
      <c r="AE152" s="74">
        <f t="shared" si="688"/>
        <v>3091903.8174839513</v>
      </c>
      <c r="AF152" s="75">
        <f t="shared" si="689"/>
        <v>61330.578305670824</v>
      </c>
      <c r="AH152" s="113">
        <v>146</v>
      </c>
      <c r="AI152" s="114">
        <f>(SUM(AE153:$AE$913)+SUM(AF153:$AF$913)-SUM(AD153:$AD$913))*(1+NAER_Rate)^(AH152/12)</f>
        <v>-1475803.2186038336</v>
      </c>
      <c r="AJ152" s="115">
        <f t="shared" si="676"/>
        <v>1252569.945737459</v>
      </c>
    </row>
    <row r="153" spans="5:36" x14ac:dyDescent="0.35">
      <c r="E153" s="66">
        <f t="shared" si="705"/>
        <v>49918</v>
      </c>
      <c r="F153">
        <f t="shared" ref="F153:F216" si="783">F141+1</f>
        <v>13</v>
      </c>
      <c r="G153">
        <f t="shared" si="698"/>
        <v>147</v>
      </c>
      <c r="H153">
        <f t="shared" ref="H153" si="784">ROUNDDOWN(YEARFRAC(E153,DOB,1),0)</f>
        <v>76</v>
      </c>
      <c r="I153" s="31">
        <f>IF(H153&lt;=120,VLOOKUP(H153,'Mortality Data'!$B$6:$D$125,2,FALSE),1)</f>
        <v>3.2250000000000001E-2</v>
      </c>
      <c r="J153" s="17">
        <f>IF(H153&lt;=120,(1-VLOOKUP(H153,'Mortality Data'!$F$5:$H$125,2,FALSE))^(YEAR(E153)-Mortality_Table_Year),1)</f>
        <v>0.73226393622324493</v>
      </c>
      <c r="K153">
        <f>IF(H153&lt;=120,VLOOKUP(H153,'Mortality Data'!$B$5:$D$125,3,FALSE),1)</f>
        <v>2.5420000000000002E-2</v>
      </c>
      <c r="L153" s="33">
        <f>IF(H153&lt;=120,(1-VLOOKUP(H153,'Mortality Data'!$F$5:$H$125,3,FALSE))^(YEAR(E153)-Mortality_Table_Year),1)</f>
        <v>0.77998398628913268</v>
      </c>
      <c r="M153" s="88">
        <f t="shared" ref="M153" si="785">MIN(I153*J153*Male_Mortality_Blend+K153*L153*(1-Male_Mortality_Blend),1)</f>
        <v>2.1910768387921196E-2</v>
      </c>
      <c r="N153" s="18">
        <f t="shared" si="679"/>
        <v>1.8444946785514116E-3</v>
      </c>
      <c r="O153" s="18">
        <f t="shared" si="701"/>
        <v>0.84745538019817868</v>
      </c>
      <c r="P153" s="89">
        <f t="shared" si="692"/>
        <v>1.5660154462424636E-3</v>
      </c>
      <c r="Q153" s="88">
        <f t="shared" ref="Q153" si="786">MIN((I153*J153*Male_Mortality_Blend+K153*L153*(1-Male_Mortality_Blend))*(1-Mortality_Margin),1)</f>
        <v>2.0815229968525136E-2</v>
      </c>
      <c r="R153" s="18">
        <f t="shared" si="755"/>
        <v>1.7513746192746593E-3</v>
      </c>
      <c r="S153" s="18">
        <f t="shared" si="694"/>
        <v>0.85454761600004059</v>
      </c>
      <c r="T153" s="89">
        <f t="shared" si="695"/>
        <v>1.4992587693805071E-3</v>
      </c>
      <c r="V153" s="73">
        <f t="shared" si="681"/>
        <v>5229098.2797693033</v>
      </c>
      <c r="W153" s="74">
        <f t="shared" ref="W153" si="787">V153*Fee_Percent</f>
        <v>261454.91398846518</v>
      </c>
      <c r="X153" s="75">
        <f t="shared" si="710"/>
        <v>5490553.1937577687</v>
      </c>
      <c r="Y153" s="74">
        <f t="shared" si="683"/>
        <v>5272859.8734741686</v>
      </c>
      <c r="Z153" s="75">
        <f t="shared" si="684"/>
        <v>104581.96559538606</v>
      </c>
      <c r="AA153" s="82">
        <f t="shared" si="685"/>
        <v>113111.35468821414</v>
      </c>
      <c r="AC153" s="80">
        <f t="shared" ref="AC153" si="788">AC152/(1+NAER_Rate)^(1/12)</f>
        <v>0.58321064462399574</v>
      </c>
      <c r="AD153" s="82">
        <f t="shared" si="687"/>
        <v>3202149.0674738069</v>
      </c>
      <c r="AE153" s="74">
        <f t="shared" si="688"/>
        <v>3075188.0058208704</v>
      </c>
      <c r="AF153" s="75">
        <f t="shared" si="689"/>
        <v>60993.315570929648</v>
      </c>
      <c r="AH153" s="113">
        <v>147</v>
      </c>
      <c r="AI153" s="114">
        <f>(SUM(AE154:$AE$913)+SUM(AF154:$AF$913)-SUM(AD154:$AD$913))*(1+NAER_Rate)^(AH153/12)</f>
        <v>-1368115.1594566416</v>
      </c>
      <c r="AJ153" s="115">
        <f t="shared" si="676"/>
        <v>1250179.0788231862</v>
      </c>
    </row>
    <row r="154" spans="5:36" x14ac:dyDescent="0.35">
      <c r="E154" s="66">
        <f t="shared" si="705"/>
        <v>49948</v>
      </c>
      <c r="F154">
        <f t="shared" si="783"/>
        <v>13</v>
      </c>
      <c r="G154">
        <f t="shared" si="698"/>
        <v>148</v>
      </c>
      <c r="H154">
        <f t="shared" ref="H154" si="789">ROUNDDOWN(YEARFRAC(E154,DOB,1),0)</f>
        <v>76</v>
      </c>
      <c r="I154" s="31">
        <f>IF(H154&lt;=120,VLOOKUP(H154,'Mortality Data'!$B$6:$D$125,2,FALSE),1)</f>
        <v>3.2250000000000001E-2</v>
      </c>
      <c r="J154" s="17">
        <f>IF(H154&lt;=120,(1-VLOOKUP(H154,'Mortality Data'!$F$5:$H$125,2,FALSE))^(YEAR(E154)-Mortality_Table_Year),1)</f>
        <v>0.73226393622324493</v>
      </c>
      <c r="K154">
        <f>IF(H154&lt;=120,VLOOKUP(H154,'Mortality Data'!$B$5:$D$125,3,FALSE),1)</f>
        <v>2.5420000000000002E-2</v>
      </c>
      <c r="L154" s="33">
        <f>IF(H154&lt;=120,(1-VLOOKUP(H154,'Mortality Data'!$F$5:$H$125,3,FALSE))^(YEAR(E154)-Mortality_Table_Year),1)</f>
        <v>0.77998398628913268</v>
      </c>
      <c r="M154" s="88">
        <f t="shared" ref="M154" si="790">MIN(I154*J154*Male_Mortality_Blend+K154*L154*(1-Male_Mortality_Blend),1)</f>
        <v>2.1910768387921196E-2</v>
      </c>
      <c r="N154" s="18">
        <f t="shared" si="679"/>
        <v>1.8444946785514116E-3</v>
      </c>
      <c r="O154" s="18">
        <f t="shared" si="701"/>
        <v>0.84589225325909334</v>
      </c>
      <c r="P154" s="89">
        <f t="shared" si="692"/>
        <v>1.5631269390853353E-3</v>
      </c>
      <c r="Q154" s="88">
        <f t="shared" ref="Q154" si="791">MIN((I154*J154*Male_Mortality_Blend+K154*L154*(1-Male_Mortality_Blend))*(1-Mortality_Margin),1)</f>
        <v>2.0815229968525136E-2</v>
      </c>
      <c r="R154" s="18">
        <f t="shared" si="755"/>
        <v>1.7513746192746593E-3</v>
      </c>
      <c r="S154" s="18">
        <f t="shared" si="694"/>
        <v>0.8530509829944164</v>
      </c>
      <c r="T154" s="89">
        <f t="shared" si="695"/>
        <v>1.4966330056241928E-3</v>
      </c>
      <c r="V154" s="73">
        <f t="shared" si="681"/>
        <v>5219453.2358186468</v>
      </c>
      <c r="W154" s="74">
        <f t="shared" ref="W154" si="792">V154*Fee_Percent</f>
        <v>260972.66179093235</v>
      </c>
      <c r="X154" s="75">
        <f t="shared" si="710"/>
        <v>5480425.8976095794</v>
      </c>
      <c r="Y154" s="74">
        <f t="shared" si="683"/>
        <v>5263625.1205207733</v>
      </c>
      <c r="Z154" s="75">
        <f t="shared" si="684"/>
        <v>104389.06471637294</v>
      </c>
      <c r="AA154" s="82">
        <f t="shared" si="685"/>
        <v>112411.71237243339</v>
      </c>
      <c r="AC154" s="80">
        <f t="shared" ref="AC154" si="793">AC153/(1+NAER_Rate)^(1/12)</f>
        <v>0.58107530363583304</v>
      </c>
      <c r="AD154" s="82">
        <f t="shared" si="687"/>
        <v>3184540.1425071694</v>
      </c>
      <c r="AE154" s="74">
        <f t="shared" si="688"/>
        <v>3058562.5651318068</v>
      </c>
      <c r="AF154" s="75">
        <f t="shared" si="689"/>
        <v>60657.907476327033</v>
      </c>
      <c r="AH154" s="113">
        <v>148</v>
      </c>
      <c r="AI154" s="114">
        <f>(SUM(AE155:$AE$913)+SUM(AF155:$AF$913)-SUM(AD155:$AD$913))*(1+NAER_Rate)^(AH154/12)</f>
        <v>-1260731.0095330426</v>
      </c>
      <c r="AJ154" s="115">
        <f t="shared" si="676"/>
        <v>1247770.9721334544</v>
      </c>
    </row>
    <row r="155" spans="5:36" x14ac:dyDescent="0.35">
      <c r="E155" s="66">
        <f t="shared" si="705"/>
        <v>49979</v>
      </c>
      <c r="F155">
        <f t="shared" si="783"/>
        <v>13</v>
      </c>
      <c r="G155">
        <f t="shared" si="698"/>
        <v>149</v>
      </c>
      <c r="H155">
        <f t="shared" ref="H155" si="794">ROUNDDOWN(YEARFRAC(E155,DOB,1),0)</f>
        <v>76</v>
      </c>
      <c r="I155" s="31">
        <f>IF(H155&lt;=120,VLOOKUP(H155,'Mortality Data'!$B$6:$D$125,2,FALSE),1)</f>
        <v>3.2250000000000001E-2</v>
      </c>
      <c r="J155" s="17">
        <f>IF(H155&lt;=120,(1-VLOOKUP(H155,'Mortality Data'!$F$5:$H$125,2,FALSE))^(YEAR(E155)-Mortality_Table_Year),1)</f>
        <v>0.73226393622324493</v>
      </c>
      <c r="K155">
        <f>IF(H155&lt;=120,VLOOKUP(H155,'Mortality Data'!$B$5:$D$125,3,FALSE),1)</f>
        <v>2.5420000000000002E-2</v>
      </c>
      <c r="L155" s="33">
        <f>IF(H155&lt;=120,(1-VLOOKUP(H155,'Mortality Data'!$F$5:$H$125,3,FALSE))^(YEAR(E155)-Mortality_Table_Year),1)</f>
        <v>0.77998398628913268</v>
      </c>
      <c r="M155" s="88">
        <f t="shared" ref="M155" si="795">MIN(I155*J155*Male_Mortality_Blend+K155*L155*(1-Male_Mortality_Blend),1)</f>
        <v>2.1910768387921196E-2</v>
      </c>
      <c r="N155" s="18">
        <f t="shared" si="679"/>
        <v>1.8444946785514116E-3</v>
      </c>
      <c r="O155" s="18">
        <f t="shared" si="701"/>
        <v>0.84433200949932907</v>
      </c>
      <c r="P155" s="89">
        <f t="shared" si="692"/>
        <v>1.5602437597642682E-3</v>
      </c>
      <c r="Q155" s="88">
        <f t="shared" ref="Q155" si="796">MIN((I155*J155*Male_Mortality_Blend+K155*L155*(1-Male_Mortality_Blend))*(1-Mortality_Margin),1)</f>
        <v>2.0815229968525136E-2</v>
      </c>
      <c r="R155" s="18">
        <f t="shared" si="755"/>
        <v>1.7513746192746593E-3</v>
      </c>
      <c r="S155" s="18">
        <f t="shared" si="694"/>
        <v>0.85155697115385265</v>
      </c>
      <c r="T155" s="89">
        <f t="shared" si="695"/>
        <v>1.494011840563747E-3</v>
      </c>
      <c r="V155" s="73">
        <f t="shared" si="681"/>
        <v>5209825.9821002306</v>
      </c>
      <c r="W155" s="74">
        <f t="shared" ref="W155" si="797">V155*Fee_Percent</f>
        <v>260491.29910501154</v>
      </c>
      <c r="X155" s="75">
        <f t="shared" si="710"/>
        <v>5470317.2812052425</v>
      </c>
      <c r="Y155" s="74">
        <f t="shared" si="683"/>
        <v>5254406.5410793163</v>
      </c>
      <c r="Z155" s="75">
        <f t="shared" si="684"/>
        <v>104196.51964200461</v>
      </c>
      <c r="AA155" s="82">
        <f t="shared" si="685"/>
        <v>111714.22048392147</v>
      </c>
      <c r="AC155" s="80">
        <f t="shared" ref="AC155" si="798">AC154/(1+NAER_Rate)^(1/12)</f>
        <v>0.57894778088826282</v>
      </c>
      <c r="AD155" s="82">
        <f t="shared" si="687"/>
        <v>3167028.0507084904</v>
      </c>
      <c r="AE155" s="74">
        <f t="shared" si="688"/>
        <v>3042027.006842643</v>
      </c>
      <c r="AF155" s="75">
        <f t="shared" si="689"/>
        <v>60324.343823018862</v>
      </c>
      <c r="AH155" s="113">
        <v>149</v>
      </c>
      <c r="AI155" s="114">
        <f>(SUM(AE156:$AE$913)+SUM(AF156:$AF$913)-SUM(AD156:$AD$913))*(1+NAER_Rate)^(AH155/12)</f>
        <v>-1153649.735214453</v>
      </c>
      <c r="AJ155" s="115">
        <f t="shared" si="676"/>
        <v>1245345.6978430152</v>
      </c>
    </row>
    <row r="156" spans="5:36" x14ac:dyDescent="0.35">
      <c r="E156" s="66">
        <f t="shared" si="705"/>
        <v>50009</v>
      </c>
      <c r="F156">
        <f t="shared" si="783"/>
        <v>13</v>
      </c>
      <c r="G156">
        <f t="shared" si="698"/>
        <v>150</v>
      </c>
      <c r="H156">
        <f t="shared" ref="H156" si="799">ROUNDDOWN(YEARFRAC(E156,DOB,1),0)</f>
        <v>76</v>
      </c>
      <c r="I156" s="31">
        <f>IF(H156&lt;=120,VLOOKUP(H156,'Mortality Data'!$B$6:$D$125,2,FALSE),1)</f>
        <v>3.2250000000000001E-2</v>
      </c>
      <c r="J156" s="17">
        <f>IF(H156&lt;=120,(1-VLOOKUP(H156,'Mortality Data'!$F$5:$H$125,2,FALSE))^(YEAR(E156)-Mortality_Table_Year),1)</f>
        <v>0.73226393622324493</v>
      </c>
      <c r="K156">
        <f>IF(H156&lt;=120,VLOOKUP(H156,'Mortality Data'!$B$5:$D$125,3,FALSE),1)</f>
        <v>2.5420000000000002E-2</v>
      </c>
      <c r="L156" s="33">
        <f>IF(H156&lt;=120,(1-VLOOKUP(H156,'Mortality Data'!$F$5:$H$125,3,FALSE))^(YEAR(E156)-Mortality_Table_Year),1)</f>
        <v>0.77998398628913268</v>
      </c>
      <c r="M156" s="88">
        <f t="shared" ref="M156" si="800">MIN(I156*J156*Male_Mortality_Blend+K156*L156*(1-Male_Mortality_Blend),1)</f>
        <v>2.1910768387921196E-2</v>
      </c>
      <c r="N156" s="18">
        <f t="shared" si="679"/>
        <v>1.8444946785514116E-3</v>
      </c>
      <c r="O156" s="18">
        <f t="shared" si="701"/>
        <v>0.84277464360087695</v>
      </c>
      <c r="P156" s="89">
        <f t="shared" si="692"/>
        <v>1.5573658984521233E-3</v>
      </c>
      <c r="Q156" s="88">
        <f t="shared" ref="Q156" si="801">MIN((I156*J156*Male_Mortality_Blend+K156*L156*(1-Male_Mortality_Blend))*(1-Mortality_Margin),1)</f>
        <v>2.0815229968525136E-2</v>
      </c>
      <c r="R156" s="18">
        <f t="shared" si="755"/>
        <v>1.7513746192746593E-3</v>
      </c>
      <c r="S156" s="18">
        <f t="shared" si="694"/>
        <v>0.85006557588770737</v>
      </c>
      <c r="T156" s="89">
        <f t="shared" si="695"/>
        <v>1.491395266145279E-3</v>
      </c>
      <c r="V156" s="73">
        <f t="shared" si="681"/>
        <v>5200216.4858000679</v>
      </c>
      <c r="W156" s="74">
        <f t="shared" ref="W156" si="802">V156*Fee_Percent</f>
        <v>260010.82429000339</v>
      </c>
      <c r="X156" s="75">
        <f t="shared" si="710"/>
        <v>5460227.3100900715</v>
      </c>
      <c r="Y156" s="74">
        <f t="shared" si="683"/>
        <v>5245204.1068239193</v>
      </c>
      <c r="Z156" s="75">
        <f t="shared" si="684"/>
        <v>104004.32971600136</v>
      </c>
      <c r="AA156" s="82">
        <f t="shared" si="685"/>
        <v>111018.87355015054</v>
      </c>
      <c r="AC156" s="80">
        <f t="shared" ref="AC156" si="803">AC155/(1+NAER_Rate)^(1/12)</f>
        <v>0.57682804775593366</v>
      </c>
      <c r="AD156" s="82">
        <f t="shared" si="687"/>
        <v>3149612.2595828888</v>
      </c>
      <c r="AE156" s="74">
        <f t="shared" si="688"/>
        <v>3025580.8450206472</v>
      </c>
      <c r="AF156" s="75">
        <f t="shared" si="689"/>
        <v>59992.614468245505</v>
      </c>
      <c r="AH156" s="113">
        <v>150</v>
      </c>
      <c r="AI156" s="114">
        <f>(SUM(AE157:$AE$913)+SUM(AF157:$AF$913)-SUM(AD157:$AD$913))*(1+NAER_Rate)^(AH156/12)</f>
        <v>-1046870.3045560603</v>
      </c>
      <c r="AJ156" s="115">
        <f t="shared" si="676"/>
        <v>1242903.3279179628</v>
      </c>
    </row>
    <row r="157" spans="5:36" x14ac:dyDescent="0.35">
      <c r="E157" s="66">
        <f t="shared" si="705"/>
        <v>50040</v>
      </c>
      <c r="F157">
        <f t="shared" si="783"/>
        <v>13</v>
      </c>
      <c r="G157">
        <f t="shared" si="698"/>
        <v>151</v>
      </c>
      <c r="H157">
        <f t="shared" ref="H157" si="804">ROUNDDOWN(YEARFRAC(E157,DOB,1),0)</f>
        <v>77</v>
      </c>
      <c r="I157" s="31">
        <f>IF(H157&lt;=120,VLOOKUP(H157,'Mortality Data'!$B$6:$D$125,2,FALSE),1)</f>
        <v>3.5950000000000003E-2</v>
      </c>
      <c r="J157" s="17">
        <f>IF(H157&lt;=120,(1-VLOOKUP(H157,'Mortality Data'!$F$5:$H$125,2,FALSE))^(YEAR(E157)-Mortality_Table_Year),1)</f>
        <v>0.73583304666636162</v>
      </c>
      <c r="K157">
        <f>IF(H157&lt;=120,VLOOKUP(H157,'Mortality Data'!$B$5:$D$125,3,FALSE),1)</f>
        <v>2.862E-2</v>
      </c>
      <c r="L157" s="33">
        <f>IF(H157&lt;=120,(1-VLOOKUP(H157,'Mortality Data'!$F$5:$H$125,3,FALSE))^(YEAR(E157)-Mortality_Table_Year),1)</f>
        <v>0.79333234304879185</v>
      </c>
      <c r="M157" s="88">
        <f t="shared" ref="M157" si="805">MIN(I157*J157*Male_Mortality_Blend+K157*L157*(1-Male_Mortality_Blend),1)</f>
        <v>2.4766586161336028E-2</v>
      </c>
      <c r="N157" s="18">
        <f t="shared" si="679"/>
        <v>2.0876875614399548E-3</v>
      </c>
      <c r="O157" s="18">
        <f t="shared" si="701"/>
        <v>0.84101519346033438</v>
      </c>
      <c r="P157" s="89">
        <f t="shared" si="692"/>
        <v>1.7594501405425733E-3</v>
      </c>
      <c r="Q157" s="88">
        <f t="shared" ref="Q157" si="806">MIN((I157*J157*Male_Mortality_Blend+K157*L157*(1-Male_Mortality_Blend))*(1-Mortality_Margin),1)</f>
        <v>2.3528256853269227E-2</v>
      </c>
      <c r="R157" s="18">
        <f t="shared" si="755"/>
        <v>1.9821550936209853E-3</v>
      </c>
      <c r="S157" s="18">
        <f t="shared" si="694"/>
        <v>0.84838061407654974</v>
      </c>
      <c r="T157" s="89">
        <f t="shared" si="695"/>
        <v>1.6849618111576259E-3</v>
      </c>
      <c r="V157" s="73">
        <f t="shared" si="681"/>
        <v>5189360.0585258687</v>
      </c>
      <c r="W157" s="74">
        <f t="shared" ref="W157" si="807">V157*Fee_Percent</f>
        <v>259468.00292629344</v>
      </c>
      <c r="X157" s="75">
        <f t="shared" si="710"/>
        <v>5448828.0614521625</v>
      </c>
      <c r="Y157" s="74">
        <f t="shared" si="683"/>
        <v>5234807.2987864967</v>
      </c>
      <c r="Z157" s="75">
        <f t="shared" si="684"/>
        <v>103787.20117051738</v>
      </c>
      <c r="AA157" s="82">
        <f t="shared" si="685"/>
        <v>110233.56149514858</v>
      </c>
      <c r="AC157" s="80">
        <f t="shared" ref="AC157" si="808">AC156/(1+NAER_Rate)^(1/12)</f>
        <v>0.57471607571830186</v>
      </c>
      <c r="AD157" s="82">
        <f t="shared" si="687"/>
        <v>3131529.0807415489</v>
      </c>
      <c r="AE157" s="74">
        <f t="shared" si="688"/>
        <v>3008527.9079000996</v>
      </c>
      <c r="AF157" s="75">
        <f t="shared" si="689"/>
        <v>59648.172966505692</v>
      </c>
      <c r="AH157" s="113">
        <v>151</v>
      </c>
      <c r="AI157" s="114">
        <f>(SUM(AE158:$AE$913)+SUM(AF158:$AF$913)-SUM(AD158:$AD$913))*(1+NAER_Rate)^(AH157/12)</f>
        <v>-940483.79189743544</v>
      </c>
      <c r="AJ157" s="115">
        <f t="shared" si="676"/>
        <v>1240441.5534736388</v>
      </c>
    </row>
    <row r="158" spans="5:36" x14ac:dyDescent="0.35">
      <c r="E158" s="66">
        <f t="shared" si="705"/>
        <v>50071</v>
      </c>
      <c r="F158">
        <f t="shared" si="783"/>
        <v>13</v>
      </c>
      <c r="G158">
        <f t="shared" si="698"/>
        <v>152</v>
      </c>
      <c r="H158">
        <f t="shared" ref="H158" si="809">ROUNDDOWN(YEARFRAC(E158,DOB,1),0)</f>
        <v>77</v>
      </c>
      <c r="I158" s="31">
        <f>IF(H158&lt;=120,VLOOKUP(H158,'Mortality Data'!$B$6:$D$125,2,FALSE),1)</f>
        <v>3.5950000000000003E-2</v>
      </c>
      <c r="J158" s="17">
        <f>IF(H158&lt;=120,(1-VLOOKUP(H158,'Mortality Data'!$F$5:$H$125,2,FALSE))^(YEAR(E158)-Mortality_Table_Year),1)</f>
        <v>0.72648796697369877</v>
      </c>
      <c r="K158">
        <f>IF(H158&lt;=120,VLOOKUP(H158,'Mortality Data'!$B$5:$D$125,3,FALSE),1)</f>
        <v>2.862E-2</v>
      </c>
      <c r="L158" s="33">
        <f>IF(H158&lt;=120,(1-VLOOKUP(H158,'Mortality Data'!$F$5:$H$125,3,FALSE))^(YEAR(E158)-Mortality_Table_Year),1)</f>
        <v>0.78571635255552341</v>
      </c>
      <c r="M158" s="88">
        <f t="shared" ref="M158" si="810">MIN(I158*J158*Male_Mortality_Blend+K158*L158*(1-Male_Mortality_Blend),1)</f>
        <v>2.4483724231550048E-2</v>
      </c>
      <c r="N158" s="18">
        <f t="shared" si="679"/>
        <v>2.0635707806981873E-3</v>
      </c>
      <c r="O158" s="18">
        <f t="shared" si="701"/>
        <v>0.83927969908098643</v>
      </c>
      <c r="P158" s="89">
        <f t="shared" si="692"/>
        <v>1.735494379347946E-3</v>
      </c>
      <c r="Q158" s="88">
        <f t="shared" ref="Q158" si="811">MIN((I158*J158*Male_Mortality_Blend+K158*L158*(1-Male_Mortality_Blend))*(1-Mortality_Margin),1)</f>
        <v>2.3259538019972544E-2</v>
      </c>
      <c r="R158" s="18">
        <f t="shared" si="755"/>
        <v>1.9592706312455688E-3</v>
      </c>
      <c r="S158" s="18">
        <f t="shared" si="694"/>
        <v>0.84671840685527144</v>
      </c>
      <c r="T158" s="89">
        <f t="shared" si="695"/>
        <v>1.6622072212783001E-3</v>
      </c>
      <c r="V158" s="73">
        <f t="shared" si="681"/>
        <v>5178651.4467385719</v>
      </c>
      <c r="W158" s="74">
        <f t="shared" ref="W158" si="812">V158*Fee_Percent</f>
        <v>258932.5723369286</v>
      </c>
      <c r="X158" s="75">
        <f t="shared" si="710"/>
        <v>5437584.0190755008</v>
      </c>
      <c r="Y158" s="74">
        <f t="shared" si="683"/>
        <v>5224550.8945857547</v>
      </c>
      <c r="Z158" s="75">
        <f t="shared" si="684"/>
        <v>103573.02893477144</v>
      </c>
      <c r="AA158" s="82">
        <f t="shared" si="685"/>
        <v>109460.09555497486</v>
      </c>
      <c r="AC158" s="80">
        <f t="shared" ref="AC158" si="813">AC157/(1+NAER_Rate)^(1/12)</f>
        <v>0.57261183635924751</v>
      </c>
      <c r="AD158" s="82">
        <f t="shared" si="687"/>
        <v>3113624.9705205201</v>
      </c>
      <c r="AE158" s="74">
        <f t="shared" si="688"/>
        <v>2991639.6819010982</v>
      </c>
      <c r="AF158" s="75">
        <f t="shared" si="689"/>
        <v>59307.142295628953</v>
      </c>
      <c r="AH158" s="113">
        <v>152</v>
      </c>
      <c r="AI158" s="114">
        <f>(SUM(AE159:$AE$913)+SUM(AF159:$AF$913)-SUM(AD159:$AD$913))*(1+NAER_Rate)^(AH158/12)</f>
        <v>-834479.79502176854</v>
      </c>
      <c r="AJ158" s="115">
        <f t="shared" si="676"/>
        <v>1237960.6054742439</v>
      </c>
    </row>
    <row r="159" spans="5:36" x14ac:dyDescent="0.35">
      <c r="E159" s="66">
        <f t="shared" si="705"/>
        <v>50099</v>
      </c>
      <c r="F159">
        <f t="shared" si="783"/>
        <v>13</v>
      </c>
      <c r="G159">
        <f t="shared" si="698"/>
        <v>153</v>
      </c>
      <c r="H159">
        <f t="shared" ref="H159" si="814">ROUNDDOWN(YEARFRAC(E159,DOB,1),0)</f>
        <v>77</v>
      </c>
      <c r="I159" s="31">
        <f>IF(H159&lt;=120,VLOOKUP(H159,'Mortality Data'!$B$6:$D$125,2,FALSE),1)</f>
        <v>3.5950000000000003E-2</v>
      </c>
      <c r="J159" s="17">
        <f>IF(H159&lt;=120,(1-VLOOKUP(H159,'Mortality Data'!$F$5:$H$125,2,FALSE))^(YEAR(E159)-Mortality_Table_Year),1)</f>
        <v>0.72648796697369877</v>
      </c>
      <c r="K159">
        <f>IF(H159&lt;=120,VLOOKUP(H159,'Mortality Data'!$B$5:$D$125,3,FALSE),1)</f>
        <v>2.862E-2</v>
      </c>
      <c r="L159" s="33">
        <f>IF(H159&lt;=120,(1-VLOOKUP(H159,'Mortality Data'!$F$5:$H$125,3,FALSE))^(YEAR(E159)-Mortality_Table_Year),1)</f>
        <v>0.78571635255552341</v>
      </c>
      <c r="M159" s="88">
        <f t="shared" ref="M159" si="815">MIN(I159*J159*Male_Mortality_Blend+K159*L159*(1-Male_Mortality_Blend),1)</f>
        <v>2.4483724231550048E-2</v>
      </c>
      <c r="N159" s="18">
        <f t="shared" si="679"/>
        <v>2.0635707806981873E-3</v>
      </c>
      <c r="O159" s="18">
        <f t="shared" si="701"/>
        <v>0.83754778601712976</v>
      </c>
      <c r="P159" s="89">
        <f t="shared" si="692"/>
        <v>1.7319130638566715E-3</v>
      </c>
      <c r="Q159" s="88">
        <f t="shared" ref="Q159" si="816">MIN((I159*J159*Male_Mortality_Blend+K159*L159*(1-Male_Mortality_Blend))*(1-Mortality_Margin),1)</f>
        <v>2.3259538019972544E-2</v>
      </c>
      <c r="R159" s="18">
        <f t="shared" si="755"/>
        <v>1.9592706312455688E-3</v>
      </c>
      <c r="S159" s="18">
        <f t="shared" si="694"/>
        <v>0.8450594563477849</v>
      </c>
      <c r="T159" s="89">
        <f t="shared" si="695"/>
        <v>1.6589505074865452E-3</v>
      </c>
      <c r="V159" s="73">
        <f t="shared" si="681"/>
        <v>5167964.9329296621</v>
      </c>
      <c r="W159" s="74">
        <f t="shared" ref="W159" si="817">V159*Fee_Percent</f>
        <v>258398.24664648311</v>
      </c>
      <c r="X159" s="75">
        <f t="shared" si="710"/>
        <v>5426363.1795761455</v>
      </c>
      <c r="Y159" s="74">
        <f t="shared" si="683"/>
        <v>5214314.5854565455</v>
      </c>
      <c r="Z159" s="75">
        <f t="shared" si="684"/>
        <v>103359.29865859324</v>
      </c>
      <c r="AA159" s="82">
        <f t="shared" si="685"/>
        <v>108689.29546100646</v>
      </c>
      <c r="AC159" s="80">
        <f t="shared" ref="AC159" si="818">AC158/(1+NAER_Rate)^(1/12)</f>
        <v>0.57051530136669215</v>
      </c>
      <c r="AD159" s="82">
        <f t="shared" si="687"/>
        <v>3095823.2247210066</v>
      </c>
      <c r="AE159" s="74">
        <f t="shared" si="688"/>
        <v>2974846.2571424795</v>
      </c>
      <c r="AF159" s="75">
        <f t="shared" si="689"/>
        <v>58968.061423257263</v>
      </c>
      <c r="AH159" s="113">
        <v>153</v>
      </c>
      <c r="AI159" s="114">
        <f>(SUM(AE160:$AE$913)+SUM(AF160:$AF$913)-SUM(AD160:$AD$913))*(1+NAER_Rate)^(AH159/12)</f>
        <v>-728857.05375616031</v>
      </c>
      <c r="AJ159" s="115">
        <f t="shared" si="676"/>
        <v>1235460.5741348886</v>
      </c>
    </row>
    <row r="160" spans="5:36" x14ac:dyDescent="0.35">
      <c r="E160" s="66">
        <f t="shared" si="705"/>
        <v>50130</v>
      </c>
      <c r="F160">
        <f t="shared" si="783"/>
        <v>13</v>
      </c>
      <c r="G160">
        <f t="shared" si="698"/>
        <v>154</v>
      </c>
      <c r="H160">
        <f t="shared" ref="H160" si="819">ROUNDDOWN(YEARFRAC(E160,DOB,1),0)</f>
        <v>77</v>
      </c>
      <c r="I160" s="31">
        <f>IF(H160&lt;=120,VLOOKUP(H160,'Mortality Data'!$B$6:$D$125,2,FALSE),1)</f>
        <v>3.5950000000000003E-2</v>
      </c>
      <c r="J160" s="17">
        <f>IF(H160&lt;=120,(1-VLOOKUP(H160,'Mortality Data'!$F$5:$H$125,2,FALSE))^(YEAR(E160)-Mortality_Table_Year),1)</f>
        <v>0.72648796697369877</v>
      </c>
      <c r="K160">
        <f>IF(H160&lt;=120,VLOOKUP(H160,'Mortality Data'!$B$5:$D$125,3,FALSE),1)</f>
        <v>2.862E-2</v>
      </c>
      <c r="L160" s="33">
        <f>IF(H160&lt;=120,(1-VLOOKUP(H160,'Mortality Data'!$F$5:$H$125,3,FALSE))^(YEAR(E160)-Mortality_Table_Year),1)</f>
        <v>0.78571635255552341</v>
      </c>
      <c r="M160" s="88">
        <f t="shared" ref="M160" si="820">MIN(I160*J160*Male_Mortality_Blend+K160*L160*(1-Male_Mortality_Blend),1)</f>
        <v>2.4483724231550048E-2</v>
      </c>
      <c r="N160" s="18">
        <f t="shared" si="679"/>
        <v>2.0635707806981873E-3</v>
      </c>
      <c r="O160" s="18">
        <f t="shared" si="701"/>
        <v>0.83581944687846632</v>
      </c>
      <c r="P160" s="89">
        <f t="shared" si="692"/>
        <v>1.7283391386634372E-3</v>
      </c>
      <c r="Q160" s="88">
        <f t="shared" ref="Q160" si="821">MIN((I160*J160*Male_Mortality_Blend+K160*L160*(1-Male_Mortality_Blend))*(1-Mortality_Margin),1)</f>
        <v>2.3259538019972544E-2</v>
      </c>
      <c r="R160" s="18">
        <f t="shared" si="755"/>
        <v>1.9592706312455688E-3</v>
      </c>
      <c r="S160" s="18">
        <f t="shared" si="694"/>
        <v>0.84340375617330632</v>
      </c>
      <c r="T160" s="89">
        <f t="shared" si="695"/>
        <v>1.6557001744785804E-3</v>
      </c>
      <c r="V160" s="73">
        <f t="shared" si="681"/>
        <v>5157300.4714983953</v>
      </c>
      <c r="W160" s="74">
        <f t="shared" ref="W160" si="822">V160*Fee_Percent</f>
        <v>257865.02357491979</v>
      </c>
      <c r="X160" s="75">
        <f t="shared" si="710"/>
        <v>5415165.4950733148</v>
      </c>
      <c r="Y160" s="74">
        <f t="shared" si="683"/>
        <v>5204098.3320271848</v>
      </c>
      <c r="Z160" s="75">
        <f t="shared" si="684"/>
        <v>103146.0094299679</v>
      </c>
      <c r="AA160" s="82">
        <f t="shared" si="685"/>
        <v>107921.15361616202</v>
      </c>
      <c r="AC160" s="80">
        <f t="shared" ref="AC160" si="823">AC159/(1+NAER_Rate)^(1/12)</f>
        <v>0.56842644253221786</v>
      </c>
      <c r="AD160" s="82">
        <f t="shared" si="687"/>
        <v>3078123.2580877407</v>
      </c>
      <c r="AE160" s="74">
        <f t="shared" si="688"/>
        <v>2958147.1014620615</v>
      </c>
      <c r="AF160" s="75">
        <f t="shared" si="689"/>
        <v>58630.919201671255</v>
      </c>
      <c r="AH160" s="113">
        <v>154</v>
      </c>
      <c r="AI160" s="114">
        <f>(SUM(AE161:$AE$913)+SUM(AF161:$AF$913)-SUM(AD161:$AD$913))*(1+NAER_Rate)^(AH160/12)</f>
        <v>-623614.31089249381</v>
      </c>
      <c r="AJ160" s="115">
        <f t="shared" si="676"/>
        <v>1232941.5493784165</v>
      </c>
    </row>
    <row r="161" spans="5:36" x14ac:dyDescent="0.35">
      <c r="E161" s="66">
        <f t="shared" si="705"/>
        <v>50160</v>
      </c>
      <c r="F161">
        <f t="shared" si="783"/>
        <v>13</v>
      </c>
      <c r="G161">
        <f t="shared" si="698"/>
        <v>155</v>
      </c>
      <c r="H161">
        <f t="shared" ref="H161" si="824">ROUNDDOWN(YEARFRAC(E161,DOB,1),0)</f>
        <v>77</v>
      </c>
      <c r="I161" s="31">
        <f>IF(H161&lt;=120,VLOOKUP(H161,'Mortality Data'!$B$6:$D$125,2,FALSE),1)</f>
        <v>3.5950000000000003E-2</v>
      </c>
      <c r="J161" s="17">
        <f>IF(H161&lt;=120,(1-VLOOKUP(H161,'Mortality Data'!$F$5:$H$125,2,FALSE))^(YEAR(E161)-Mortality_Table_Year),1)</f>
        <v>0.72648796697369877</v>
      </c>
      <c r="K161">
        <f>IF(H161&lt;=120,VLOOKUP(H161,'Mortality Data'!$B$5:$D$125,3,FALSE),1)</f>
        <v>2.862E-2</v>
      </c>
      <c r="L161" s="33">
        <f>IF(H161&lt;=120,(1-VLOOKUP(H161,'Mortality Data'!$F$5:$H$125,3,FALSE))^(YEAR(E161)-Mortality_Table_Year),1)</f>
        <v>0.78571635255552341</v>
      </c>
      <c r="M161" s="88">
        <f t="shared" ref="M161" si="825">MIN(I161*J161*Male_Mortality_Blend+K161*L161*(1-Male_Mortality_Blend),1)</f>
        <v>2.4483724231550048E-2</v>
      </c>
      <c r="N161" s="18">
        <f t="shared" si="679"/>
        <v>2.0635707806981873E-3</v>
      </c>
      <c r="O161" s="18">
        <f t="shared" si="701"/>
        <v>0.83409467428994855</v>
      </c>
      <c r="P161" s="89">
        <f t="shared" si="692"/>
        <v>1.7247725885177756E-3</v>
      </c>
      <c r="Q161" s="88">
        <f t="shared" ref="Q161" si="826">MIN((I161*J161*Male_Mortality_Blend+K161*L161*(1-Male_Mortality_Blend))*(1-Mortality_Margin),1)</f>
        <v>2.3259538019972544E-2</v>
      </c>
      <c r="R161" s="18">
        <f t="shared" si="755"/>
        <v>1.9592706312455688E-3</v>
      </c>
      <c r="S161" s="18">
        <f t="shared" si="694"/>
        <v>0.8417512999635538</v>
      </c>
      <c r="T161" s="89">
        <f t="shared" si="695"/>
        <v>1.6524562097525175E-3</v>
      </c>
      <c r="V161" s="73">
        <f t="shared" si="681"/>
        <v>5146658.0169381304</v>
      </c>
      <c r="W161" s="74">
        <f t="shared" ref="W161" si="827">V161*Fee_Percent</f>
        <v>257332.90084690653</v>
      </c>
      <c r="X161" s="75">
        <f t="shared" si="710"/>
        <v>5403990.9177850373</v>
      </c>
      <c r="Y161" s="74">
        <f t="shared" si="683"/>
        <v>5193902.0950031299</v>
      </c>
      <c r="Z161" s="75">
        <f t="shared" si="684"/>
        <v>102933.16033876261</v>
      </c>
      <c r="AA161" s="82">
        <f t="shared" si="685"/>
        <v>107155.66244314518</v>
      </c>
      <c r="AC161" s="80">
        <f t="shared" ref="AC161" si="828">AC160/(1+NAER_Rate)^(1/12)</f>
        <v>0.56634523175068785</v>
      </c>
      <c r="AD161" s="82">
        <f t="shared" si="687"/>
        <v>3060524.4887115792</v>
      </c>
      <c r="AE161" s="74">
        <f t="shared" si="688"/>
        <v>2941541.6856849305</v>
      </c>
      <c r="AF161" s="75">
        <f t="shared" si="689"/>
        <v>58295.704546887224</v>
      </c>
      <c r="AH161" s="113">
        <v>155</v>
      </c>
      <c r="AI161" s="114">
        <f>(SUM(AE162:$AE$913)+SUM(AF162:$AF$913)-SUM(AD162:$AD$913))*(1+NAER_Rate)^(AH161/12)</f>
        <v>-518750.31218139426</v>
      </c>
      <c r="AJ161" s="115">
        <f t="shared" si="676"/>
        <v>1230403.6208362288</v>
      </c>
    </row>
    <row r="162" spans="5:36" x14ac:dyDescent="0.35">
      <c r="E162" s="66">
        <f t="shared" si="705"/>
        <v>50191</v>
      </c>
      <c r="F162">
        <f t="shared" si="783"/>
        <v>13</v>
      </c>
      <c r="G162">
        <f t="shared" si="698"/>
        <v>156</v>
      </c>
      <c r="H162">
        <f t="shared" ref="H162" si="829">ROUNDDOWN(YEARFRAC(E162,DOB,1),0)</f>
        <v>77</v>
      </c>
      <c r="I162" s="31">
        <f>IF(H162&lt;=120,VLOOKUP(H162,'Mortality Data'!$B$6:$D$125,2,FALSE),1)</f>
        <v>3.5950000000000003E-2</v>
      </c>
      <c r="J162" s="17">
        <f>IF(H162&lt;=120,(1-VLOOKUP(H162,'Mortality Data'!$F$5:$H$125,2,FALSE))^(YEAR(E162)-Mortality_Table_Year),1)</f>
        <v>0.72648796697369877</v>
      </c>
      <c r="K162">
        <f>IF(H162&lt;=120,VLOOKUP(H162,'Mortality Data'!$B$5:$D$125,3,FALSE),1)</f>
        <v>2.862E-2</v>
      </c>
      <c r="L162" s="33">
        <f>IF(H162&lt;=120,(1-VLOOKUP(H162,'Mortality Data'!$F$5:$H$125,3,FALSE))^(YEAR(E162)-Mortality_Table_Year),1)</f>
        <v>0.78571635255552341</v>
      </c>
      <c r="M162" s="88">
        <f t="shared" ref="M162" si="830">MIN(I162*J162*Male_Mortality_Blend+K162*L162*(1-Male_Mortality_Blend),1)</f>
        <v>2.4483724231550048E-2</v>
      </c>
      <c r="N162" s="18">
        <f t="shared" si="679"/>
        <v>2.0635707806981873E-3</v>
      </c>
      <c r="O162" s="18">
        <f t="shared" si="701"/>
        <v>0.8323734608917478</v>
      </c>
      <c r="P162" s="89">
        <f t="shared" si="692"/>
        <v>1.7212133982007494E-3</v>
      </c>
      <c r="Q162" s="88">
        <f t="shared" ref="Q162" si="831">MIN((I162*J162*Male_Mortality_Blend+K162*L162*(1-Male_Mortality_Blend))*(1-Mortality_Margin),1)</f>
        <v>2.3259538019972544E-2</v>
      </c>
      <c r="R162" s="18">
        <f t="shared" si="755"/>
        <v>1.9592706312455688E-3</v>
      </c>
      <c r="S162" s="18">
        <f t="shared" si="694"/>
        <v>0.84010208136272246</v>
      </c>
      <c r="T162" s="89">
        <f t="shared" si="695"/>
        <v>1.649218600831337E-3</v>
      </c>
      <c r="V162" s="73">
        <f t="shared" si="681"/>
        <v>5136037.5238361303</v>
      </c>
      <c r="W162" s="74">
        <f t="shared" ref="W162" si="832">V162*Fee_Percent</f>
        <v>256801.87619180651</v>
      </c>
      <c r="X162" s="75">
        <f t="shared" si="710"/>
        <v>5392839.4000279363</v>
      </c>
      <c r="Y162" s="74">
        <f t="shared" si="683"/>
        <v>5183725.8351668259</v>
      </c>
      <c r="Z162" s="75">
        <f t="shared" si="684"/>
        <v>102720.75047672261</v>
      </c>
      <c r="AA162" s="82">
        <f t="shared" si="685"/>
        <v>106392.81438438781</v>
      </c>
      <c r="AC162" s="80">
        <f t="shared" ref="AC162" si="833">AC161/(1+NAER_Rate)^(1/12)</f>
        <v>0.56427164101986815</v>
      </c>
      <c r="AD162" s="82">
        <f t="shared" si="687"/>
        <v>3043026.3380103647</v>
      </c>
      <c r="AE162" s="74">
        <f t="shared" si="688"/>
        <v>2925029.4836066714</v>
      </c>
      <c r="AF162" s="75">
        <f t="shared" si="689"/>
        <v>57962.406438292666</v>
      </c>
      <c r="AH162" s="113">
        <v>156</v>
      </c>
      <c r="AI162" s="114">
        <f>(SUM(AE163:$AE$913)+SUM(AF163:$AF$913)-SUM(AD163:$AD$913))*(1+NAER_Rate)^(AH162/12)</f>
        <v>-414263.80632093322</v>
      </c>
      <c r="AJ162" s="115">
        <f t="shared" si="676"/>
        <v>1227846.8778491106</v>
      </c>
    </row>
    <row r="163" spans="5:36" x14ac:dyDescent="0.35">
      <c r="E163" s="66">
        <f t="shared" si="705"/>
        <v>50221</v>
      </c>
      <c r="F163">
        <f t="shared" si="783"/>
        <v>14</v>
      </c>
      <c r="G163">
        <f t="shared" si="698"/>
        <v>157</v>
      </c>
      <c r="H163">
        <f t="shared" ref="H163" si="834">ROUNDDOWN(YEARFRAC(E163,DOB,1),0)</f>
        <v>77</v>
      </c>
      <c r="I163" s="31">
        <f>IF(H163&lt;=120,VLOOKUP(H163,'Mortality Data'!$B$6:$D$125,2,FALSE),1)</f>
        <v>3.5950000000000003E-2</v>
      </c>
      <c r="J163" s="17">
        <f>IF(H163&lt;=120,(1-VLOOKUP(H163,'Mortality Data'!$F$5:$H$125,2,FALSE))^(YEAR(E163)-Mortality_Table_Year),1)</f>
        <v>0.72648796697369877</v>
      </c>
      <c r="K163">
        <f>IF(H163&lt;=120,VLOOKUP(H163,'Mortality Data'!$B$5:$D$125,3,FALSE),1)</f>
        <v>2.862E-2</v>
      </c>
      <c r="L163" s="33">
        <f>IF(H163&lt;=120,(1-VLOOKUP(H163,'Mortality Data'!$F$5:$H$125,3,FALSE))^(YEAR(E163)-Mortality_Table_Year),1)</f>
        <v>0.78571635255552341</v>
      </c>
      <c r="M163" s="88">
        <f t="shared" ref="M163" si="835">MIN(I163*J163*Male_Mortality_Blend+K163*L163*(1-Male_Mortality_Blend),1)</f>
        <v>2.4483724231550048E-2</v>
      </c>
      <c r="N163" s="18">
        <f t="shared" si="679"/>
        <v>2.0635707806981873E-3</v>
      </c>
      <c r="O163" s="18">
        <f t="shared" si="701"/>
        <v>0.83065579933922296</v>
      </c>
      <c r="P163" s="89">
        <f t="shared" si="692"/>
        <v>1.7176615525248407E-3</v>
      </c>
      <c r="Q163" s="88">
        <f t="shared" ref="Q163" si="836">MIN((I163*J163*Male_Mortality_Blend+K163*L163*(1-Male_Mortality_Blend))*(1-Mortality_Margin),1)</f>
        <v>2.3259538019972544E-2</v>
      </c>
      <c r="R163" s="18">
        <f t="shared" si="755"/>
        <v>1.9592706312455688E-3</v>
      </c>
      <c r="S163" s="18">
        <f t="shared" si="694"/>
        <v>0.83845609402746024</v>
      </c>
      <c r="T163" s="89">
        <f t="shared" si="695"/>
        <v>1.6459873352622223E-3</v>
      </c>
      <c r="V163" s="73">
        <f t="shared" si="681"/>
        <v>5125438.9468733724</v>
      </c>
      <c r="W163" s="74">
        <f t="shared" ref="W163" si="837">V163*Fee_Percent</f>
        <v>256271.94734366864</v>
      </c>
      <c r="X163" s="75">
        <f t="shared" si="710"/>
        <v>5381710.8942170413</v>
      </c>
      <c r="Y163" s="74">
        <f t="shared" si="683"/>
        <v>5173569.5133775547</v>
      </c>
      <c r="Z163" s="75">
        <f t="shared" si="684"/>
        <v>102508.77893746745</v>
      </c>
      <c r="AA163" s="82">
        <f t="shared" si="685"/>
        <v>105632.60190201923</v>
      </c>
      <c r="AC163" s="80">
        <f t="shared" ref="AC163" si="838">AC162/(1+NAER_Rate)^(1/12)</f>
        <v>0.56220564244005078</v>
      </c>
      <c r="AD163" s="82">
        <f t="shared" si="687"/>
        <v>3025628.2307099118</v>
      </c>
      <c r="AE163" s="74">
        <f t="shared" si="688"/>
        <v>2908609.9719766891</v>
      </c>
      <c r="AF163" s="75">
        <f t="shared" si="689"/>
        <v>57631.013918284028</v>
      </c>
      <c r="AH163" s="113">
        <v>157</v>
      </c>
      <c r="AI163" s="114">
        <f>(SUM(AE164:$AE$913)+SUM(AF164:$AF$913)-SUM(AD164:$AD$913))*(1+NAER_Rate)^(AH163/12)</f>
        <v>-310153.54494855012</v>
      </c>
      <c r="AJ163" s="115">
        <f t="shared" si="676"/>
        <v>1225271.4094680508</v>
      </c>
    </row>
    <row r="164" spans="5:36" x14ac:dyDescent="0.35">
      <c r="E164" s="66">
        <f t="shared" si="705"/>
        <v>50252</v>
      </c>
      <c r="F164">
        <f t="shared" si="783"/>
        <v>14</v>
      </c>
      <c r="G164">
        <f t="shared" si="698"/>
        <v>158</v>
      </c>
      <c r="H164">
        <f t="shared" ref="H164" si="839">ROUNDDOWN(YEARFRAC(E164,DOB,1),0)</f>
        <v>77</v>
      </c>
      <c r="I164" s="31">
        <f>IF(H164&lt;=120,VLOOKUP(H164,'Mortality Data'!$B$6:$D$125,2,FALSE),1)</f>
        <v>3.5950000000000003E-2</v>
      </c>
      <c r="J164" s="17">
        <f>IF(H164&lt;=120,(1-VLOOKUP(H164,'Mortality Data'!$F$5:$H$125,2,FALSE))^(YEAR(E164)-Mortality_Table_Year),1)</f>
        <v>0.72648796697369877</v>
      </c>
      <c r="K164">
        <f>IF(H164&lt;=120,VLOOKUP(H164,'Mortality Data'!$B$5:$D$125,3,FALSE),1)</f>
        <v>2.862E-2</v>
      </c>
      <c r="L164" s="33">
        <f>IF(H164&lt;=120,(1-VLOOKUP(H164,'Mortality Data'!$F$5:$H$125,3,FALSE))^(YEAR(E164)-Mortality_Table_Year),1)</f>
        <v>0.78571635255552341</v>
      </c>
      <c r="M164" s="88">
        <f t="shared" ref="M164" si="840">MIN(I164*J164*Male_Mortality_Blend+K164*L164*(1-Male_Mortality_Blend),1)</f>
        <v>2.4483724231550048E-2</v>
      </c>
      <c r="N164" s="18">
        <f t="shared" si="679"/>
        <v>2.0635707806981873E-3</v>
      </c>
      <c r="O164" s="18">
        <f t="shared" si="701"/>
        <v>0.828941682302889</v>
      </c>
      <c r="P164" s="89">
        <f t="shared" si="692"/>
        <v>1.7141170363339508E-3</v>
      </c>
      <c r="Q164" s="88">
        <f t="shared" ref="Q164" si="841">MIN((I164*J164*Male_Mortality_Blend+K164*L164*(1-Male_Mortality_Blend))*(1-Mortality_Margin),1)</f>
        <v>2.3259538019972544E-2</v>
      </c>
      <c r="R164" s="18">
        <f t="shared" si="755"/>
        <v>1.9592706312455688E-3</v>
      </c>
      <c r="S164" s="18">
        <f t="shared" si="694"/>
        <v>0.83681333162684335</v>
      </c>
      <c r="T164" s="89">
        <f t="shared" si="695"/>
        <v>1.6427624006168928E-3</v>
      </c>
      <c r="V164" s="73">
        <f t="shared" si="681"/>
        <v>5114862.240824352</v>
      </c>
      <c r="W164" s="74">
        <f t="shared" ref="W164" si="842">V164*Fee_Percent</f>
        <v>255743.11204121762</v>
      </c>
      <c r="X164" s="75">
        <f t="shared" si="710"/>
        <v>5370605.3528655693</v>
      </c>
      <c r="Y164" s="74">
        <f t="shared" si="683"/>
        <v>5163433.0905712862</v>
      </c>
      <c r="Z164" s="75">
        <f t="shared" si="684"/>
        <v>102297.24481648704</v>
      </c>
      <c r="AA164" s="82">
        <f t="shared" si="685"/>
        <v>104875.01747779641</v>
      </c>
      <c r="AC164" s="80">
        <f t="shared" ref="AC164" si="843">AC163/(1+NAER_Rate)^(1/12)</f>
        <v>0.56014720821367869</v>
      </c>
      <c r="AD164" s="82">
        <f t="shared" si="687"/>
        <v>3008329.5948250876</v>
      </c>
      <c r="AE164" s="74">
        <f t="shared" si="688"/>
        <v>2892282.6304816329</v>
      </c>
      <c r="AF164" s="75">
        <f t="shared" si="689"/>
        <v>57301.516091906429</v>
      </c>
      <c r="AH164" s="113">
        <v>158</v>
      </c>
      <c r="AI164" s="114">
        <f>(SUM(AE165:$AE$913)+SUM(AF165:$AF$913)-SUM(AD165:$AD$913))*(1+NAER_Rate)^(AH164/12)</f>
        <v>-206418.28263331624</v>
      </c>
      <c r="AJ164" s="115">
        <f t="shared" si="676"/>
        <v>1222677.3044550624</v>
      </c>
    </row>
    <row r="165" spans="5:36" x14ac:dyDescent="0.35">
      <c r="E165" s="66">
        <f t="shared" si="705"/>
        <v>50283</v>
      </c>
      <c r="F165">
        <f t="shared" si="783"/>
        <v>14</v>
      </c>
      <c r="G165">
        <f t="shared" si="698"/>
        <v>159</v>
      </c>
      <c r="H165">
        <f t="shared" ref="H165" si="844">ROUNDDOWN(YEARFRAC(E165,DOB,1),0)</f>
        <v>77</v>
      </c>
      <c r="I165" s="31">
        <f>IF(H165&lt;=120,VLOOKUP(H165,'Mortality Data'!$B$6:$D$125,2,FALSE),1)</f>
        <v>3.5950000000000003E-2</v>
      </c>
      <c r="J165" s="17">
        <f>IF(H165&lt;=120,(1-VLOOKUP(H165,'Mortality Data'!$F$5:$H$125,2,FALSE))^(YEAR(E165)-Mortality_Table_Year),1)</f>
        <v>0.72648796697369877</v>
      </c>
      <c r="K165">
        <f>IF(H165&lt;=120,VLOOKUP(H165,'Mortality Data'!$B$5:$D$125,3,FALSE),1)</f>
        <v>2.862E-2</v>
      </c>
      <c r="L165" s="33">
        <f>IF(H165&lt;=120,(1-VLOOKUP(H165,'Mortality Data'!$F$5:$H$125,3,FALSE))^(YEAR(E165)-Mortality_Table_Year),1)</f>
        <v>0.78571635255552341</v>
      </c>
      <c r="M165" s="88">
        <f t="shared" ref="M165" si="845">MIN(I165*J165*Male_Mortality_Blend+K165*L165*(1-Male_Mortality_Blend),1)</f>
        <v>2.4483724231550048E-2</v>
      </c>
      <c r="N165" s="18">
        <f t="shared" si="679"/>
        <v>2.0635707806981873E-3</v>
      </c>
      <c r="O165" s="18">
        <f t="shared" si="701"/>
        <v>0.82723110246838594</v>
      </c>
      <c r="P165" s="89">
        <f t="shared" si="692"/>
        <v>1.7105798345030676E-3</v>
      </c>
      <c r="Q165" s="88">
        <f t="shared" ref="Q165" si="846">MIN((I165*J165*Male_Mortality_Blend+K165*L165*(1-Male_Mortality_Blend))*(1-Mortality_Margin),1)</f>
        <v>2.3259538019972544E-2</v>
      </c>
      <c r="R165" s="18">
        <f t="shared" si="755"/>
        <v>1.9592706312455688E-3</v>
      </c>
      <c r="S165" s="18">
        <f t="shared" si="694"/>
        <v>0.83517378784235208</v>
      </c>
      <c r="T165" s="89">
        <f t="shared" si="695"/>
        <v>1.6395437844912708E-3</v>
      </c>
      <c r="V165" s="73">
        <f t="shared" si="681"/>
        <v>5104307.3605568903</v>
      </c>
      <c r="W165" s="74">
        <f t="shared" ref="W165" si="847">V165*Fee_Percent</f>
        <v>255215.36802784452</v>
      </c>
      <c r="X165" s="75">
        <f t="shared" si="710"/>
        <v>5359522.7285847347</v>
      </c>
      <c r="Y165" s="74">
        <f t="shared" si="683"/>
        <v>5153316.527760528</v>
      </c>
      <c r="Z165" s="75">
        <f t="shared" si="684"/>
        <v>102086.14721113781</v>
      </c>
      <c r="AA165" s="82">
        <f t="shared" si="685"/>
        <v>104120.05361306854</v>
      </c>
      <c r="AC165" s="80">
        <f t="shared" ref="AC165" si="848">AC164/(1+NAER_Rate)^(1/12)</f>
        <v>0.55809631064497145</v>
      </c>
      <c r="AD165" s="82">
        <f t="shared" si="687"/>
        <v>2991129.8616410112</v>
      </c>
      <c r="AE165" s="74">
        <f t="shared" si="688"/>
        <v>2876046.9417289053</v>
      </c>
      <c r="AF165" s="75">
        <f t="shared" si="689"/>
        <v>56973.90212649545</v>
      </c>
      <c r="AH165" s="113">
        <v>159</v>
      </c>
      <c r="AI165" s="114">
        <f>(SUM(AE166:$AE$913)+SUM(AF166:$AF$913)-SUM(AD166:$AD$913))*(1+NAER_Rate)^(AH165/12)</f>
        <v>-103056.77686590826</v>
      </c>
      <c r="AJ165" s="115">
        <f t="shared" si="676"/>
        <v>1220064.6512839997</v>
      </c>
    </row>
    <row r="166" spans="5:36" x14ac:dyDescent="0.35">
      <c r="E166" s="66">
        <f t="shared" si="705"/>
        <v>50313</v>
      </c>
      <c r="F166">
        <f t="shared" si="783"/>
        <v>14</v>
      </c>
      <c r="G166">
        <f t="shared" si="698"/>
        <v>160</v>
      </c>
      <c r="H166">
        <f t="shared" ref="H166" si="849">ROUNDDOWN(YEARFRAC(E166,DOB,1),0)</f>
        <v>77</v>
      </c>
      <c r="I166" s="31">
        <f>IF(H166&lt;=120,VLOOKUP(H166,'Mortality Data'!$B$6:$D$125,2,FALSE),1)</f>
        <v>3.5950000000000003E-2</v>
      </c>
      <c r="J166" s="17">
        <f>IF(H166&lt;=120,(1-VLOOKUP(H166,'Mortality Data'!$F$5:$H$125,2,FALSE))^(YEAR(E166)-Mortality_Table_Year),1)</f>
        <v>0.72648796697369877</v>
      </c>
      <c r="K166">
        <f>IF(H166&lt;=120,VLOOKUP(H166,'Mortality Data'!$B$5:$D$125,3,FALSE),1)</f>
        <v>2.862E-2</v>
      </c>
      <c r="L166" s="33">
        <f>IF(H166&lt;=120,(1-VLOOKUP(H166,'Mortality Data'!$F$5:$H$125,3,FALSE))^(YEAR(E166)-Mortality_Table_Year),1)</f>
        <v>0.78571635255552341</v>
      </c>
      <c r="M166" s="88">
        <f t="shared" ref="M166" si="850">MIN(I166*J166*Male_Mortality_Blend+K166*L166*(1-Male_Mortality_Blend),1)</f>
        <v>2.4483724231550048E-2</v>
      </c>
      <c r="N166" s="18">
        <f t="shared" si="679"/>
        <v>2.0635707806981873E-3</v>
      </c>
      <c r="O166" s="18">
        <f t="shared" si="701"/>
        <v>0.82552405253644745</v>
      </c>
      <c r="P166" s="89">
        <f t="shared" si="692"/>
        <v>1.7070499319384869E-3</v>
      </c>
      <c r="Q166" s="88">
        <f t="shared" ref="Q166" si="851">MIN((I166*J166*Male_Mortality_Blend+K166*L166*(1-Male_Mortality_Blend))*(1-Mortality_Margin),1)</f>
        <v>2.3259538019972544E-2</v>
      </c>
      <c r="R166" s="18">
        <f t="shared" si="755"/>
        <v>1.9592706312455688E-3</v>
      </c>
      <c r="S166" s="18">
        <f t="shared" si="694"/>
        <v>0.83353745636784649</v>
      </c>
      <c r="T166" s="89">
        <f t="shared" si="695"/>
        <v>1.6363314745055924E-3</v>
      </c>
      <c r="V166" s="73">
        <f t="shared" si="681"/>
        <v>5093774.2610319424</v>
      </c>
      <c r="W166" s="74">
        <f t="shared" ref="W166" si="852">V166*Fee_Percent</f>
        <v>254688.71305159712</v>
      </c>
      <c r="X166" s="75">
        <f t="shared" si="710"/>
        <v>5348462.9740835391</v>
      </c>
      <c r="Y166" s="74">
        <f t="shared" si="683"/>
        <v>5143219.7860341752</v>
      </c>
      <c r="Z166" s="75">
        <f t="shared" si="684"/>
        <v>101875.48522063885</v>
      </c>
      <c r="AA166" s="82">
        <f t="shared" si="685"/>
        <v>103367.70282872487</v>
      </c>
      <c r="AC166" s="80">
        <f t="shared" ref="AC166" si="853">AC165/(1+NAER_Rate)^(1/12)</f>
        <v>0.5560529221395526</v>
      </c>
      <c r="AD166" s="82">
        <f t="shared" si="687"/>
        <v>2974028.4656943539</v>
      </c>
      <c r="AE166" s="74">
        <f t="shared" si="688"/>
        <v>2859902.3912302675</v>
      </c>
      <c r="AF166" s="75">
        <f t="shared" si="689"/>
        <v>56648.161251321035</v>
      </c>
      <c r="AH166" s="113">
        <v>160</v>
      </c>
      <c r="AI166" s="114">
        <f>(SUM(AE167:$AE$913)+SUM(AF167:$AF$913)-SUM(AD167:$AD$913))*(1+NAER_Rate)^(AH166/12)</f>
        <v>-67.788049356619652</v>
      </c>
      <c r="AJ166" s="115">
        <f t="shared" si="676"/>
        <v>1217433.5381413733</v>
      </c>
    </row>
    <row r="167" spans="5:36" x14ac:dyDescent="0.35">
      <c r="E167" s="66">
        <f t="shared" si="705"/>
        <v>50344</v>
      </c>
      <c r="F167">
        <f t="shared" si="783"/>
        <v>14</v>
      </c>
      <c r="G167">
        <f t="shared" si="698"/>
        <v>161</v>
      </c>
      <c r="H167">
        <f t="shared" ref="H167" si="854">ROUNDDOWN(YEARFRAC(E167,DOB,1),0)</f>
        <v>77</v>
      </c>
      <c r="I167" s="31">
        <f>IF(H167&lt;=120,VLOOKUP(H167,'Mortality Data'!$B$6:$D$125,2,FALSE),1)</f>
        <v>3.5950000000000003E-2</v>
      </c>
      <c r="J167" s="17">
        <f>IF(H167&lt;=120,(1-VLOOKUP(H167,'Mortality Data'!$F$5:$H$125,2,FALSE))^(YEAR(E167)-Mortality_Table_Year),1)</f>
        <v>0.72648796697369877</v>
      </c>
      <c r="K167">
        <f>IF(H167&lt;=120,VLOOKUP(H167,'Mortality Data'!$B$5:$D$125,3,FALSE),1)</f>
        <v>2.862E-2</v>
      </c>
      <c r="L167" s="33">
        <f>IF(H167&lt;=120,(1-VLOOKUP(H167,'Mortality Data'!$F$5:$H$125,3,FALSE))^(YEAR(E167)-Mortality_Table_Year),1)</f>
        <v>0.78571635255552341</v>
      </c>
      <c r="M167" s="88">
        <f t="shared" ref="M167" si="855">MIN(I167*J167*Male_Mortality_Blend+K167*L167*(1-Male_Mortality_Blend),1)</f>
        <v>2.4483724231550048E-2</v>
      </c>
      <c r="N167" s="18">
        <f t="shared" si="679"/>
        <v>2.0635707806981873E-3</v>
      </c>
      <c r="O167" s="18">
        <f t="shared" si="701"/>
        <v>0.82382052522286964</v>
      </c>
      <c r="P167" s="89">
        <f t="shared" si="692"/>
        <v>1.7035273135778128E-3</v>
      </c>
      <c r="Q167" s="88">
        <f t="shared" ref="Q167" si="856">MIN((I167*J167*Male_Mortality_Blend+K167*L167*(1-Male_Mortality_Blend))*(1-Mortality_Margin),1)</f>
        <v>2.3259538019972544E-2</v>
      </c>
      <c r="R167" s="18">
        <f t="shared" si="755"/>
        <v>1.9592706312455688E-3</v>
      </c>
      <c r="S167" s="18">
        <f t="shared" si="694"/>
        <v>0.83190433090954186</v>
      </c>
      <c r="T167" s="89">
        <f t="shared" si="695"/>
        <v>1.6331254583046295E-3</v>
      </c>
      <c r="V167" s="73">
        <f t="shared" si="681"/>
        <v>5083262.8973034043</v>
      </c>
      <c r="W167" s="74">
        <f t="shared" ref="W167" si="857">V167*Fee_Percent</f>
        <v>254163.14486517024</v>
      </c>
      <c r="X167" s="75">
        <f t="shared" si="710"/>
        <v>5337426.0421685744</v>
      </c>
      <c r="Y167" s="74">
        <f t="shared" si="683"/>
        <v>5133142.8265573569</v>
      </c>
      <c r="Z167" s="75">
        <f t="shared" si="684"/>
        <v>101665.25794606809</v>
      </c>
      <c r="AA167" s="82">
        <f t="shared" si="685"/>
        <v>102617.95766514912</v>
      </c>
      <c r="AC167" s="80">
        <f t="shared" ref="AC167" si="858">AC166/(1+NAER_Rate)^(1/12)</f>
        <v>0.55401701520407864</v>
      </c>
      <c r="AD167" s="82">
        <f t="shared" si="687"/>
        <v>2957024.8447547522</v>
      </c>
      <c r="AE167" s="74">
        <f t="shared" si="688"/>
        <v>2843848.4673855342</v>
      </c>
      <c r="AF167" s="75">
        <f t="shared" si="689"/>
        <v>56324.282757233377</v>
      </c>
      <c r="AH167" s="113">
        <v>161</v>
      </c>
      <c r="AI167" s="114">
        <f>(SUM(AE168:$AE$913)+SUM(AF168:$AF$913)-SUM(AD168:$AD$913))*(1+NAER_Rate)^(AH167/12)</f>
        <v>102549.92050755479</v>
      </c>
      <c r="AJ167" s="115">
        <f t="shared" si="676"/>
        <v>1214784.0529271644</v>
      </c>
    </row>
    <row r="168" spans="5:36" x14ac:dyDescent="0.35">
      <c r="E168" s="66">
        <f t="shared" si="705"/>
        <v>50374</v>
      </c>
      <c r="F168">
        <f t="shared" si="783"/>
        <v>14</v>
      </c>
      <c r="G168">
        <f t="shared" si="698"/>
        <v>162</v>
      </c>
      <c r="H168">
        <f t="shared" ref="H168" si="859">ROUNDDOWN(YEARFRAC(E168,DOB,1),0)</f>
        <v>77</v>
      </c>
      <c r="I168" s="31">
        <f>IF(H168&lt;=120,VLOOKUP(H168,'Mortality Data'!$B$6:$D$125,2,FALSE),1)</f>
        <v>3.5950000000000003E-2</v>
      </c>
      <c r="J168" s="17">
        <f>IF(H168&lt;=120,(1-VLOOKUP(H168,'Mortality Data'!$F$5:$H$125,2,FALSE))^(YEAR(E168)-Mortality_Table_Year),1)</f>
        <v>0.72648796697369877</v>
      </c>
      <c r="K168">
        <f>IF(H168&lt;=120,VLOOKUP(H168,'Mortality Data'!$B$5:$D$125,3,FALSE),1)</f>
        <v>2.862E-2</v>
      </c>
      <c r="L168" s="33">
        <f>IF(H168&lt;=120,(1-VLOOKUP(H168,'Mortality Data'!$F$5:$H$125,3,FALSE))^(YEAR(E168)-Mortality_Table_Year),1)</f>
        <v>0.78571635255552341</v>
      </c>
      <c r="M168" s="88">
        <f t="shared" ref="M168" si="860">MIN(I168*J168*Male_Mortality_Blend+K168*L168*(1-Male_Mortality_Blend),1)</f>
        <v>2.4483724231550048E-2</v>
      </c>
      <c r="N168" s="18">
        <f t="shared" si="679"/>
        <v>2.0635707806981873E-3</v>
      </c>
      <c r="O168" s="18">
        <f t="shared" si="701"/>
        <v>0.82212051325848023</v>
      </c>
      <c r="P168" s="89">
        <f t="shared" si="692"/>
        <v>1.7000119643894029E-3</v>
      </c>
      <c r="Q168" s="88">
        <f t="shared" ref="Q168" si="861">MIN((I168*J168*Male_Mortality_Blend+K168*L168*(1-Male_Mortality_Blend))*(1-Mortality_Margin),1)</f>
        <v>2.3259538019972544E-2</v>
      </c>
      <c r="R168" s="18">
        <f t="shared" si="755"/>
        <v>1.9592706312455688E-3</v>
      </c>
      <c r="S168" s="18">
        <f t="shared" si="694"/>
        <v>0.83027440518598483</v>
      </c>
      <c r="T168" s="89">
        <f t="shared" si="695"/>
        <v>1.6299257235570241E-3</v>
      </c>
      <c r="V168" s="73">
        <f t="shared" si="681"/>
        <v>5072773.224517921</v>
      </c>
      <c r="W168" s="74">
        <f t="shared" ref="W168" si="862">V168*Fee_Percent</f>
        <v>253638.66122589607</v>
      </c>
      <c r="X168" s="75">
        <f t="shared" si="710"/>
        <v>5326411.8857438173</v>
      </c>
      <c r="Y168" s="74">
        <f t="shared" si="683"/>
        <v>5123085.610571295</v>
      </c>
      <c r="Z168" s="75">
        <f t="shared" si="684"/>
        <v>101455.46449035843</v>
      </c>
      <c r="AA168" s="82">
        <f t="shared" si="685"/>
        <v>101870.81068216357</v>
      </c>
      <c r="AC168" s="80">
        <f t="shared" ref="AC168" si="863">AC167/(1+NAER_Rate)^(1/12)</f>
        <v>0.55198856244586891</v>
      </c>
      <c r="AD168" s="82">
        <f t="shared" si="687"/>
        <v>2940118.4398063193</v>
      </c>
      <c r="AE168" s="74">
        <f t="shared" si="688"/>
        <v>2827884.6614663657</v>
      </c>
      <c r="AF168" s="75">
        <f t="shared" si="689"/>
        <v>56002.255996310851</v>
      </c>
      <c r="AH168" s="113">
        <v>162</v>
      </c>
      <c r="AI168" s="114">
        <f>(SUM(AE169:$AE$913)+SUM(AF169:$AF$913)-SUM(AD169:$AD$913))*(1+NAER_Rate)^(AH168/12)</f>
        <v>204797.58260170702</v>
      </c>
      <c r="AJ168" s="115">
        <f t="shared" si="676"/>
        <v>1212116.2832556341</v>
      </c>
    </row>
    <row r="169" spans="5:36" x14ac:dyDescent="0.35">
      <c r="E169" s="66">
        <f t="shared" si="705"/>
        <v>50405</v>
      </c>
      <c r="F169">
        <f t="shared" si="783"/>
        <v>14</v>
      </c>
      <c r="G169">
        <f t="shared" si="698"/>
        <v>163</v>
      </c>
      <c r="H169">
        <f t="shared" ref="H169" si="864">ROUNDDOWN(YEARFRAC(E169,DOB,1),0)</f>
        <v>78</v>
      </c>
      <c r="I169" s="31">
        <f>IF(H169&lt;=120,VLOOKUP(H169,'Mortality Data'!$B$6:$D$125,2,FALSE),1)</f>
        <v>4.0169999999999997E-2</v>
      </c>
      <c r="J169" s="17">
        <f>IF(H169&lt;=120,(1-VLOOKUP(H169,'Mortality Data'!$F$5:$H$125,2,FALSE))^(YEAR(E169)-Mortality_Table_Year),1)</f>
        <v>0.73017608969243808</v>
      </c>
      <c r="K169">
        <f>IF(H169&lt;=120,VLOOKUP(H169,'Mortality Data'!$B$5:$D$125,3,FALSE),1)</f>
        <v>3.2190000000000003E-2</v>
      </c>
      <c r="L169" s="33">
        <f>IF(H169&lt;=120,(1-VLOOKUP(H169,'Mortality Data'!$F$5:$H$125,3,FALSE))^(YEAR(E169)-Mortality_Table_Year),1)</f>
        <v>0.79770325124143593</v>
      </c>
      <c r="M169" s="88">
        <f t="shared" ref="M169" si="865">MIN(I169*J169*Male_Mortality_Blend+K169*L169*(1-Male_Mortality_Blend),1)</f>
        <v>2.7687275883477705E-2</v>
      </c>
      <c r="N169" s="18">
        <f t="shared" si="679"/>
        <v>2.3370809003210313E-3</v>
      </c>
      <c r="O169" s="18">
        <f t="shared" si="701"/>
        <v>0.82019915110918173</v>
      </c>
      <c r="P169" s="89">
        <f t="shared" si="692"/>
        <v>1.9213621492985E-3</v>
      </c>
      <c r="Q169" s="88">
        <f t="shared" ref="Q169" si="866">MIN((I169*J169*Male_Mortality_Blend+K169*L169*(1-Male_Mortality_Blend))*(1-Mortality_Margin),1)</f>
        <v>2.6302912089303819E-2</v>
      </c>
      <c r="R169" s="18">
        <f t="shared" si="755"/>
        <v>2.2187866580920534E-3</v>
      </c>
      <c r="S169" s="18">
        <f t="shared" si="694"/>
        <v>0.82843220341320289</v>
      </c>
      <c r="T169" s="89">
        <f t="shared" si="695"/>
        <v>1.8422017727819373E-3</v>
      </c>
      <c r="V169" s="73">
        <f t="shared" si="681"/>
        <v>5060917.7431032406</v>
      </c>
      <c r="W169" s="74">
        <f t="shared" ref="W169" si="867">V169*Fee_Percent</f>
        <v>253045.88715516205</v>
      </c>
      <c r="X169" s="75">
        <f t="shared" si="710"/>
        <v>5313963.6302584028</v>
      </c>
      <c r="Y169" s="74">
        <f t="shared" si="683"/>
        <v>5111718.5765702957</v>
      </c>
      <c r="Z169" s="75">
        <f t="shared" si="684"/>
        <v>101218.35486206482</v>
      </c>
      <c r="AA169" s="82">
        <f t="shared" si="685"/>
        <v>101026.698826042</v>
      </c>
      <c r="AC169" s="80">
        <f t="shared" ref="AC169" si="868">AC168/(1+NAER_Rate)^(1/12)</f>
        <v>0.54996753657253705</v>
      </c>
      <c r="AD169" s="82">
        <f t="shared" si="687"/>
        <v>2922507.4871692699</v>
      </c>
      <c r="AE169" s="74">
        <f t="shared" si="688"/>
        <v>2811279.2732084412</v>
      </c>
      <c r="AF169" s="75">
        <f t="shared" si="689"/>
        <v>55666.809279414665</v>
      </c>
      <c r="AH169" s="113">
        <v>163</v>
      </c>
      <c r="AI169" s="114">
        <f>(SUM(AE170:$AE$913)+SUM(AF170:$AF$913)-SUM(AD170:$AD$913))*(1+NAER_Rate)^(AH169/12)</f>
        <v>306576.87350931717</v>
      </c>
      <c r="AJ169" s="115">
        <f t="shared" si="676"/>
        <v>1209427.2904930783</v>
      </c>
    </row>
    <row r="170" spans="5:36" x14ac:dyDescent="0.35">
      <c r="E170" s="66">
        <f t="shared" si="705"/>
        <v>50436</v>
      </c>
      <c r="F170">
        <f t="shared" si="783"/>
        <v>14</v>
      </c>
      <c r="G170">
        <f t="shared" si="698"/>
        <v>164</v>
      </c>
      <c r="H170">
        <f t="shared" ref="H170" si="869">ROUNDDOWN(YEARFRAC(E170,DOB,1),0)</f>
        <v>78</v>
      </c>
      <c r="I170" s="31">
        <f>IF(H170&lt;=120,VLOOKUP(H170,'Mortality Data'!$B$6:$D$125,2,FALSE),1)</f>
        <v>4.0169999999999997E-2</v>
      </c>
      <c r="J170" s="17">
        <f>IF(H170&lt;=120,(1-VLOOKUP(H170,'Mortality Data'!$F$5:$H$125,2,FALSE))^(YEAR(E170)-Mortality_Table_Year),1)</f>
        <v>0.72104888857128269</v>
      </c>
      <c r="K170">
        <f>IF(H170&lt;=120,VLOOKUP(H170,'Mortality Data'!$B$5:$D$125,3,FALSE),1)</f>
        <v>3.2190000000000003E-2</v>
      </c>
      <c r="L170" s="33">
        <f>IF(H170&lt;=120,(1-VLOOKUP(H170,'Mortality Data'!$F$5:$H$125,3,FALSE))^(YEAR(E170)-Mortality_Table_Year),1)</f>
        <v>0.790523921980263</v>
      </c>
      <c r="M170" s="88">
        <f t="shared" ref="M170" si="870">MIN(I170*J170*Male_Mortality_Blend+K170*L170*(1-Male_Mortality_Blend),1)</f>
        <v>2.7381627891494734E-2</v>
      </c>
      <c r="N170" s="18">
        <f t="shared" si="679"/>
        <v>2.3109499262877753E-3</v>
      </c>
      <c r="O170" s="18">
        <f t="shared" si="701"/>
        <v>0.81830371194138463</v>
      </c>
      <c r="P170" s="89">
        <f t="shared" si="692"/>
        <v>1.8954391677971083E-3</v>
      </c>
      <c r="Q170" s="88">
        <f t="shared" ref="Q170" si="871">MIN((I170*J170*Male_Mortality_Blend+K170*L170*(1-Male_Mortality_Blend))*(1-Mortality_Margin),1)</f>
        <v>2.6012546496919996E-2</v>
      </c>
      <c r="R170" s="18">
        <f t="shared" si="755"/>
        <v>2.1939944044817583E-3</v>
      </c>
      <c r="S170" s="18">
        <f t="shared" si="694"/>
        <v>0.82661462779442185</v>
      </c>
      <c r="T170" s="89">
        <f t="shared" si="695"/>
        <v>1.8175756187810421E-3</v>
      </c>
      <c r="V170" s="73">
        <f t="shared" si="681"/>
        <v>5049222.2156178672</v>
      </c>
      <c r="W170" s="74">
        <f t="shared" ref="W170" si="872">V170*Fee_Percent</f>
        <v>252461.11078089336</v>
      </c>
      <c r="X170" s="75">
        <f t="shared" si="710"/>
        <v>5301683.3263987601</v>
      </c>
      <c r="Y170" s="74">
        <f t="shared" si="683"/>
        <v>5100503.4946160158</v>
      </c>
      <c r="Z170" s="75">
        <f t="shared" si="684"/>
        <v>100984.44431235734</v>
      </c>
      <c r="AA170" s="82">
        <f t="shared" si="685"/>
        <v>100195.38747038692</v>
      </c>
      <c r="AC170" s="80">
        <f t="shared" ref="AC170" si="873">AC169/(1+NAER_Rate)^(1/12)</f>
        <v>0.54795391039162378</v>
      </c>
      <c r="AD170" s="82">
        <f t="shared" si="687"/>
        <v>2905078.1103582722</v>
      </c>
      <c r="AE170" s="74">
        <f t="shared" si="688"/>
        <v>2794840.8348409883</v>
      </c>
      <c r="AF170" s="75">
        <f t="shared" si="689"/>
        <v>55334.821149681375</v>
      </c>
      <c r="AH170" s="113">
        <v>164</v>
      </c>
      <c r="AI170" s="114">
        <f>(SUM(AE171:$AE$913)+SUM(AF171:$AF$913)-SUM(AD171:$AD$913))*(1+NAER_Rate)^(AH170/12)</f>
        <v>407898.87255638663</v>
      </c>
      <c r="AJ170" s="115">
        <f t="shared" si="676"/>
        <v>1206717.3189271796</v>
      </c>
    </row>
    <row r="171" spans="5:36" x14ac:dyDescent="0.35">
      <c r="E171" s="66">
        <f t="shared" si="705"/>
        <v>50464</v>
      </c>
      <c r="F171">
        <f t="shared" si="783"/>
        <v>14</v>
      </c>
      <c r="G171">
        <f t="shared" si="698"/>
        <v>165</v>
      </c>
      <c r="H171">
        <f t="shared" ref="H171" si="874">ROUNDDOWN(YEARFRAC(E171,DOB,1),0)</f>
        <v>78</v>
      </c>
      <c r="I171" s="31">
        <f>IF(H171&lt;=120,VLOOKUP(H171,'Mortality Data'!$B$6:$D$125,2,FALSE),1)</f>
        <v>4.0169999999999997E-2</v>
      </c>
      <c r="J171" s="17">
        <f>IF(H171&lt;=120,(1-VLOOKUP(H171,'Mortality Data'!$F$5:$H$125,2,FALSE))^(YEAR(E171)-Mortality_Table_Year),1)</f>
        <v>0.72104888857128269</v>
      </c>
      <c r="K171">
        <f>IF(H171&lt;=120,VLOOKUP(H171,'Mortality Data'!$B$5:$D$125,3,FALSE),1)</f>
        <v>3.2190000000000003E-2</v>
      </c>
      <c r="L171" s="33">
        <f>IF(H171&lt;=120,(1-VLOOKUP(H171,'Mortality Data'!$F$5:$H$125,3,FALSE))^(YEAR(E171)-Mortality_Table_Year),1)</f>
        <v>0.790523921980263</v>
      </c>
      <c r="M171" s="88">
        <f t="shared" ref="M171" si="875">MIN(I171*J171*Male_Mortality_Blend+K171*L171*(1-Male_Mortality_Blend),1)</f>
        <v>2.7381627891494734E-2</v>
      </c>
      <c r="N171" s="18">
        <f t="shared" si="679"/>
        <v>2.3109499262877753E-3</v>
      </c>
      <c r="O171" s="18">
        <f t="shared" si="701"/>
        <v>0.81641265303859267</v>
      </c>
      <c r="P171" s="89">
        <f t="shared" si="692"/>
        <v>1.8910589027919533E-3</v>
      </c>
      <c r="Q171" s="88">
        <f t="shared" ref="Q171" si="876">MIN((I171*J171*Male_Mortality_Blend+K171*L171*(1-Male_Mortality_Blend))*(1-Mortality_Margin),1)</f>
        <v>2.6012546496919996E-2</v>
      </c>
      <c r="R171" s="18">
        <f t="shared" si="755"/>
        <v>2.1939944044817583E-3</v>
      </c>
      <c r="S171" s="18">
        <f t="shared" si="694"/>
        <v>0.8248010399263781</v>
      </c>
      <c r="T171" s="89">
        <f t="shared" si="695"/>
        <v>1.8135878680437534E-3</v>
      </c>
      <c r="V171" s="73">
        <f t="shared" si="681"/>
        <v>5037553.7159108752</v>
      </c>
      <c r="W171" s="74">
        <f t="shared" ref="W171" si="877">V171*Fee_Percent</f>
        <v>251877.68579554377</v>
      </c>
      <c r="X171" s="75">
        <f t="shared" si="710"/>
        <v>5289431.401706419</v>
      </c>
      <c r="Y171" s="74">
        <f t="shared" si="683"/>
        <v>5089313.018488788</v>
      </c>
      <c r="Z171" s="75">
        <f t="shared" si="684"/>
        <v>100751.07431821751</v>
      </c>
      <c r="AA171" s="82">
        <f t="shared" si="685"/>
        <v>99367.308899413794</v>
      </c>
      <c r="AC171" s="80">
        <f t="shared" ref="AC171" si="878">AC170/(1+NAER_Rate)^(1/12)</f>
        <v>0.54594765681023105</v>
      </c>
      <c r="AD171" s="82">
        <f t="shared" si="687"/>
        <v>2887752.6796200755</v>
      </c>
      <c r="AE171" s="74">
        <f t="shared" si="688"/>
        <v>2778498.5172177581</v>
      </c>
      <c r="AF171" s="75">
        <f t="shared" si="689"/>
        <v>55004.812945144295</v>
      </c>
      <c r="AH171" s="113">
        <v>165</v>
      </c>
      <c r="AI171" s="114">
        <f>(SUM(AE172:$AE$913)+SUM(AF172:$AF$913)-SUM(AD172:$AD$913))*(1+NAER_Rate)^(AH171/12)</f>
        <v>508765.13206693507</v>
      </c>
      <c r="AJ171" s="115">
        <f t="shared" si="676"/>
        <v>1203986.4808139568</v>
      </c>
    </row>
    <row r="172" spans="5:36" x14ac:dyDescent="0.35">
      <c r="E172" s="66">
        <f t="shared" si="705"/>
        <v>50495</v>
      </c>
      <c r="F172">
        <f t="shared" si="783"/>
        <v>14</v>
      </c>
      <c r="G172">
        <f t="shared" si="698"/>
        <v>166</v>
      </c>
      <c r="H172">
        <f t="shared" ref="H172" si="879">ROUNDDOWN(YEARFRAC(E172,DOB,1),0)</f>
        <v>78</v>
      </c>
      <c r="I172" s="31">
        <f>IF(H172&lt;=120,VLOOKUP(H172,'Mortality Data'!$B$6:$D$125,2,FALSE),1)</f>
        <v>4.0169999999999997E-2</v>
      </c>
      <c r="J172" s="17">
        <f>IF(H172&lt;=120,(1-VLOOKUP(H172,'Mortality Data'!$F$5:$H$125,2,FALSE))^(YEAR(E172)-Mortality_Table_Year),1)</f>
        <v>0.72104888857128269</v>
      </c>
      <c r="K172">
        <f>IF(H172&lt;=120,VLOOKUP(H172,'Mortality Data'!$B$5:$D$125,3,FALSE),1)</f>
        <v>3.2190000000000003E-2</v>
      </c>
      <c r="L172" s="33">
        <f>IF(H172&lt;=120,(1-VLOOKUP(H172,'Mortality Data'!$F$5:$H$125,3,FALSE))^(YEAR(E172)-Mortality_Table_Year),1)</f>
        <v>0.790523921980263</v>
      </c>
      <c r="M172" s="88">
        <f t="shared" ref="M172" si="880">MIN(I172*J172*Male_Mortality_Blend+K172*L172*(1-Male_Mortality_Blend),1)</f>
        <v>2.7381627891494734E-2</v>
      </c>
      <c r="N172" s="18">
        <f t="shared" si="679"/>
        <v>2.3109499262877753E-3</v>
      </c>
      <c r="O172" s="18">
        <f t="shared" si="701"/>
        <v>0.81452596427823276</v>
      </c>
      <c r="P172" s="89">
        <f t="shared" si="692"/>
        <v>1.8866887603599114E-3</v>
      </c>
      <c r="Q172" s="88">
        <f t="shared" ref="Q172" si="881">MIN((I172*J172*Male_Mortality_Blend+K172*L172*(1-Male_Mortality_Blend))*(1-Mortality_Margin),1)</f>
        <v>2.6012546496919996E-2</v>
      </c>
      <c r="R172" s="18">
        <f t="shared" si="755"/>
        <v>2.1939944044817583E-3</v>
      </c>
      <c r="S172" s="18">
        <f t="shared" si="694"/>
        <v>0.82299143105996886</v>
      </c>
      <c r="T172" s="89">
        <f t="shared" si="695"/>
        <v>1.8096088664092402E-3</v>
      </c>
      <c r="V172" s="73">
        <f t="shared" si="681"/>
        <v>5025912.1815224197</v>
      </c>
      <c r="W172" s="74">
        <f t="shared" ref="W172" si="882">V172*Fee_Percent</f>
        <v>251295.60907612101</v>
      </c>
      <c r="X172" s="75">
        <f t="shared" si="710"/>
        <v>5277207.7905985406</v>
      </c>
      <c r="Y172" s="74">
        <f t="shared" si="683"/>
        <v>5078147.0942035671</v>
      </c>
      <c r="Z172" s="75">
        <f t="shared" si="684"/>
        <v>100518.2436304484</v>
      </c>
      <c r="AA172" s="82">
        <f t="shared" si="685"/>
        <v>98542.452764525078</v>
      </c>
      <c r="AC172" s="80">
        <f t="shared" ref="AC172" si="883">AC171/(1+NAER_Rate)^(1/12)</f>
        <v>0.5439487488346576</v>
      </c>
      <c r="AD172" s="82">
        <f t="shared" si="687"/>
        <v>2870530.5750365839</v>
      </c>
      <c r="AE172" s="74">
        <f t="shared" si="688"/>
        <v>2762251.7582903826</v>
      </c>
      <c r="AF172" s="75">
        <f t="shared" si="689"/>
        <v>54676.7728578397</v>
      </c>
      <c r="AH172" s="113">
        <v>166</v>
      </c>
      <c r="AI172" s="114">
        <f>(SUM(AE173:$AE$913)+SUM(AF173:$AF$913)-SUM(AD173:$AD$913))*(1+NAER_Rate)^(AH172/12)</f>
        <v>609177.19972144463</v>
      </c>
      <c r="AJ172" s="115">
        <f t="shared" si="676"/>
        <v>1201234.887999953</v>
      </c>
    </row>
    <row r="173" spans="5:36" x14ac:dyDescent="0.35">
      <c r="E173" s="66">
        <f t="shared" si="705"/>
        <v>50525</v>
      </c>
      <c r="F173">
        <f t="shared" si="783"/>
        <v>14</v>
      </c>
      <c r="G173">
        <f t="shared" si="698"/>
        <v>167</v>
      </c>
      <c r="H173">
        <f t="shared" ref="H173" si="884">ROUNDDOWN(YEARFRAC(E173,DOB,1),0)</f>
        <v>78</v>
      </c>
      <c r="I173" s="31">
        <f>IF(H173&lt;=120,VLOOKUP(H173,'Mortality Data'!$B$6:$D$125,2,FALSE),1)</f>
        <v>4.0169999999999997E-2</v>
      </c>
      <c r="J173" s="17">
        <f>IF(H173&lt;=120,(1-VLOOKUP(H173,'Mortality Data'!$F$5:$H$125,2,FALSE))^(YEAR(E173)-Mortality_Table_Year),1)</f>
        <v>0.72104888857128269</v>
      </c>
      <c r="K173">
        <f>IF(H173&lt;=120,VLOOKUP(H173,'Mortality Data'!$B$5:$D$125,3,FALSE),1)</f>
        <v>3.2190000000000003E-2</v>
      </c>
      <c r="L173" s="33">
        <f>IF(H173&lt;=120,(1-VLOOKUP(H173,'Mortality Data'!$F$5:$H$125,3,FALSE))^(YEAR(E173)-Mortality_Table_Year),1)</f>
        <v>0.790523921980263</v>
      </c>
      <c r="M173" s="88">
        <f t="shared" ref="M173" si="885">MIN(I173*J173*Male_Mortality_Blend+K173*L173*(1-Male_Mortality_Blend),1)</f>
        <v>2.7381627891494734E-2</v>
      </c>
      <c r="N173" s="18">
        <f t="shared" si="679"/>
        <v>2.3109499262877753E-3</v>
      </c>
      <c r="O173" s="18">
        <f t="shared" si="701"/>
        <v>0.81264363556112451</v>
      </c>
      <c r="P173" s="89">
        <f t="shared" si="692"/>
        <v>1.8823287171082503E-3</v>
      </c>
      <c r="Q173" s="88">
        <f t="shared" ref="Q173" si="886">MIN((I173*J173*Male_Mortality_Blend+K173*L173*(1-Male_Mortality_Blend))*(1-Mortality_Margin),1)</f>
        <v>2.6012546496919996E-2</v>
      </c>
      <c r="R173" s="18">
        <f t="shared" si="755"/>
        <v>2.1939944044817583E-3</v>
      </c>
      <c r="S173" s="18">
        <f t="shared" si="694"/>
        <v>0.82118579246528689</v>
      </c>
      <c r="T173" s="89">
        <f t="shared" si="695"/>
        <v>1.8056385946819686E-3</v>
      </c>
      <c r="V173" s="73">
        <f t="shared" si="681"/>
        <v>5014297.550137002</v>
      </c>
      <c r="W173" s="74">
        <f t="shared" ref="W173" si="887">V173*Fee_Percent</f>
        <v>250714.87750685011</v>
      </c>
      <c r="X173" s="75">
        <f t="shared" si="710"/>
        <v>5265012.4276438523</v>
      </c>
      <c r="Y173" s="74">
        <f t="shared" si="683"/>
        <v>5067005.6678937497</v>
      </c>
      <c r="Z173" s="75">
        <f t="shared" si="684"/>
        <v>100285.95100274004</v>
      </c>
      <c r="AA173" s="82">
        <f t="shared" si="685"/>
        <v>97720.808747362345</v>
      </c>
      <c r="AC173" s="80">
        <f t="shared" ref="AC173" si="888">AC172/(1+NAER_Rate)^(1/12)</f>
        <v>0.54195715957003554</v>
      </c>
      <c r="AD173" s="82">
        <f t="shared" si="687"/>
        <v>2853411.1803867994</v>
      </c>
      <c r="AE173" s="74">
        <f t="shared" si="688"/>
        <v>2746099.9992969674</v>
      </c>
      <c r="AF173" s="75">
        <f t="shared" si="689"/>
        <v>54350.689150224753</v>
      </c>
      <c r="AH173" s="113">
        <v>167</v>
      </c>
      <c r="AI173" s="114">
        <f>(SUM(AE174:$AE$913)+SUM(AF174:$AF$913)-SUM(AD174:$AD$913))*(1+NAER_Rate)^(AH173/12)</f>
        <v>709136.61856864835</v>
      </c>
      <c r="AJ173" s="115">
        <f t="shared" si="676"/>
        <v>1198462.6519235338</v>
      </c>
    </row>
    <row r="174" spans="5:36" x14ac:dyDescent="0.35">
      <c r="E174" s="66">
        <f t="shared" si="705"/>
        <v>50556</v>
      </c>
      <c r="F174">
        <f t="shared" si="783"/>
        <v>14</v>
      </c>
      <c r="G174">
        <f t="shared" si="698"/>
        <v>168</v>
      </c>
      <c r="H174">
        <f t="shared" ref="H174" si="889">ROUNDDOWN(YEARFRAC(E174,DOB,1),0)</f>
        <v>78</v>
      </c>
      <c r="I174" s="31">
        <f>IF(H174&lt;=120,VLOOKUP(H174,'Mortality Data'!$B$6:$D$125,2,FALSE),1)</f>
        <v>4.0169999999999997E-2</v>
      </c>
      <c r="J174" s="17">
        <f>IF(H174&lt;=120,(1-VLOOKUP(H174,'Mortality Data'!$F$5:$H$125,2,FALSE))^(YEAR(E174)-Mortality_Table_Year),1)</f>
        <v>0.72104888857128269</v>
      </c>
      <c r="K174">
        <f>IF(H174&lt;=120,VLOOKUP(H174,'Mortality Data'!$B$5:$D$125,3,FALSE),1)</f>
        <v>3.2190000000000003E-2</v>
      </c>
      <c r="L174" s="33">
        <f>IF(H174&lt;=120,(1-VLOOKUP(H174,'Mortality Data'!$F$5:$H$125,3,FALSE))^(YEAR(E174)-Mortality_Table_Year),1)</f>
        <v>0.790523921980263</v>
      </c>
      <c r="M174" s="88">
        <f t="shared" ref="M174" si="890">MIN(I174*J174*Male_Mortality_Blend+K174*L174*(1-Male_Mortality_Blend),1)</f>
        <v>2.7381627891494734E-2</v>
      </c>
      <c r="N174" s="18">
        <f t="shared" si="679"/>
        <v>2.3109499262877753E-3</v>
      </c>
      <c r="O174" s="18">
        <f t="shared" si="701"/>
        <v>0.81076565681142632</v>
      </c>
      <c r="P174" s="89">
        <f t="shared" si="692"/>
        <v>1.8779787496981948E-3</v>
      </c>
      <c r="Q174" s="88">
        <f t="shared" ref="Q174" si="891">MIN((I174*J174*Male_Mortality_Blend+K174*L174*(1-Male_Mortality_Blend))*(1-Mortality_Margin),1)</f>
        <v>2.6012546496919996E-2</v>
      </c>
      <c r="R174" s="18">
        <f t="shared" si="755"/>
        <v>2.1939944044817583E-3</v>
      </c>
      <c r="S174" s="18">
        <f t="shared" si="694"/>
        <v>0.81938411543157819</v>
      </c>
      <c r="T174" s="89">
        <f t="shared" si="695"/>
        <v>1.801677033708704E-3</v>
      </c>
      <c r="V174" s="73">
        <f t="shared" si="681"/>
        <v>5002709.7595831277</v>
      </c>
      <c r="W174" s="74">
        <f t="shared" ref="W174" si="892">V174*Fee_Percent</f>
        <v>250135.4879791564</v>
      </c>
      <c r="X174" s="75">
        <f t="shared" si="710"/>
        <v>5252845.2475622837</v>
      </c>
      <c r="Y174" s="74">
        <f t="shared" si="683"/>
        <v>5055888.6858109143</v>
      </c>
      <c r="Z174" s="75">
        <f t="shared" si="684"/>
        <v>100054.19519166255</v>
      </c>
      <c r="AA174" s="82">
        <f t="shared" si="685"/>
        <v>96902.366559706628</v>
      </c>
      <c r="AC174" s="80">
        <f t="shared" ref="AC174" si="893">AC173/(1+NAER_Rate)^(1/12)</f>
        <v>0.53997286221996876</v>
      </c>
      <c r="AD174" s="82">
        <f t="shared" si="687"/>
        <v>2836393.8831247669</v>
      </c>
      <c r="AE174" s="74">
        <f t="shared" si="688"/>
        <v>2730042.6847428759</v>
      </c>
      <c r="AF174" s="75">
        <f t="shared" si="689"/>
        <v>54026.550154757468</v>
      </c>
      <c r="AH174" s="113">
        <v>168</v>
      </c>
      <c r="AI174" s="114">
        <f>(SUM(AE175:$AE$913)+SUM(AF175:$AF$913)-SUM(AD175:$AD$913))*(1+NAER_Rate)^(AH174/12)</f>
        <v>808644.92704050336</v>
      </c>
      <c r="AJ174" s="115">
        <f t="shared" si="676"/>
        <v>1195669.8836161853</v>
      </c>
    </row>
    <row r="175" spans="5:36" x14ac:dyDescent="0.35">
      <c r="E175" s="66">
        <f t="shared" si="705"/>
        <v>50586</v>
      </c>
      <c r="F175">
        <f t="shared" si="783"/>
        <v>15</v>
      </c>
      <c r="G175">
        <f t="shared" si="698"/>
        <v>169</v>
      </c>
      <c r="H175">
        <f t="shared" ref="H175" si="894">ROUNDDOWN(YEARFRAC(E175,DOB,1),0)</f>
        <v>78</v>
      </c>
      <c r="I175" s="31">
        <f>IF(H175&lt;=120,VLOOKUP(H175,'Mortality Data'!$B$6:$D$125,2,FALSE),1)</f>
        <v>4.0169999999999997E-2</v>
      </c>
      <c r="J175" s="17">
        <f>IF(H175&lt;=120,(1-VLOOKUP(H175,'Mortality Data'!$F$5:$H$125,2,FALSE))^(YEAR(E175)-Mortality_Table_Year),1)</f>
        <v>0.72104888857128269</v>
      </c>
      <c r="K175">
        <f>IF(H175&lt;=120,VLOOKUP(H175,'Mortality Data'!$B$5:$D$125,3,FALSE),1)</f>
        <v>3.2190000000000003E-2</v>
      </c>
      <c r="L175" s="33">
        <f>IF(H175&lt;=120,(1-VLOOKUP(H175,'Mortality Data'!$F$5:$H$125,3,FALSE))^(YEAR(E175)-Mortality_Table_Year),1)</f>
        <v>0.790523921980263</v>
      </c>
      <c r="M175" s="88">
        <f t="shared" ref="M175" si="895">MIN(I175*J175*Male_Mortality_Blend+K175*L175*(1-Male_Mortality_Blend),1)</f>
        <v>2.7381627891494734E-2</v>
      </c>
      <c r="N175" s="18">
        <f t="shared" si="679"/>
        <v>2.3109499262877753E-3</v>
      </c>
      <c r="O175" s="18">
        <f t="shared" si="701"/>
        <v>0.80889201797658128</v>
      </c>
      <c r="P175" s="89">
        <f t="shared" si="692"/>
        <v>1.8736388348450372E-3</v>
      </c>
      <c r="Q175" s="88">
        <f t="shared" ref="Q175" si="896">MIN((I175*J175*Male_Mortality_Blend+K175*L175*(1-Male_Mortality_Blend))*(1-Mortality_Margin),1)</f>
        <v>2.6012546496919996E-2</v>
      </c>
      <c r="R175" s="18">
        <f t="shared" si="755"/>
        <v>2.1939944044817583E-3</v>
      </c>
      <c r="S175" s="18">
        <f t="shared" si="694"/>
        <v>0.81758639126720012</v>
      </c>
      <c r="T175" s="89">
        <f t="shared" si="695"/>
        <v>1.7977241643780673E-3</v>
      </c>
      <c r="V175" s="73">
        <f t="shared" si="681"/>
        <v>4991148.74783298</v>
      </c>
      <c r="W175" s="74">
        <f t="shared" ref="W175" si="897">V175*Fee_Percent</f>
        <v>249557.437391649</v>
      </c>
      <c r="X175" s="75">
        <f t="shared" si="710"/>
        <v>5240706.185224629</v>
      </c>
      <c r="Y175" s="74">
        <f t="shared" si="683"/>
        <v>5044796.0943245627</v>
      </c>
      <c r="Z175" s="75">
        <f t="shared" si="684"/>
        <v>99822.9749566596</v>
      </c>
      <c r="AA175" s="82">
        <f t="shared" si="685"/>
        <v>96087.115943406709</v>
      </c>
      <c r="AC175" s="80">
        <f t="shared" ref="AC175" si="898">AC174/(1+NAER_Rate)^(1/12)</f>
        <v>0.53799583008617224</v>
      </c>
      <c r="AD175" s="82">
        <f t="shared" si="687"/>
        <v>2819478.0743576614</v>
      </c>
      <c r="AE175" s="74">
        <f t="shared" si="688"/>
        <v>2714079.2623816226</v>
      </c>
      <c r="AF175" s="75">
        <f t="shared" si="689"/>
        <v>53704.344273479262</v>
      </c>
      <c r="AH175" s="113">
        <v>169</v>
      </c>
      <c r="AI175" s="114">
        <f>(SUM(AE176:$AE$913)+SUM(AF176:$AF$913)-SUM(AD176:$AD$913))*(1+NAER_Rate)^(AH175/12)</f>
        <v>907703.65896353894</v>
      </c>
      <c r="AJ175" s="115">
        <f t="shared" si="676"/>
        <v>1192856.6937038072</v>
      </c>
    </row>
    <row r="176" spans="5:36" x14ac:dyDescent="0.35">
      <c r="E176" s="66">
        <f t="shared" si="705"/>
        <v>50617</v>
      </c>
      <c r="F176">
        <f t="shared" si="783"/>
        <v>15</v>
      </c>
      <c r="G176">
        <f t="shared" si="698"/>
        <v>170</v>
      </c>
      <c r="H176">
        <f t="shared" ref="H176" si="899">ROUNDDOWN(YEARFRAC(E176,DOB,1),0)</f>
        <v>78</v>
      </c>
      <c r="I176" s="31">
        <f>IF(H176&lt;=120,VLOOKUP(H176,'Mortality Data'!$B$6:$D$125,2,FALSE),1)</f>
        <v>4.0169999999999997E-2</v>
      </c>
      <c r="J176" s="17">
        <f>IF(H176&lt;=120,(1-VLOOKUP(H176,'Mortality Data'!$F$5:$H$125,2,FALSE))^(YEAR(E176)-Mortality_Table_Year),1)</f>
        <v>0.72104888857128269</v>
      </c>
      <c r="K176">
        <f>IF(H176&lt;=120,VLOOKUP(H176,'Mortality Data'!$B$5:$D$125,3,FALSE),1)</f>
        <v>3.2190000000000003E-2</v>
      </c>
      <c r="L176" s="33">
        <f>IF(H176&lt;=120,(1-VLOOKUP(H176,'Mortality Data'!$F$5:$H$125,3,FALSE))^(YEAR(E176)-Mortality_Table_Year),1)</f>
        <v>0.790523921980263</v>
      </c>
      <c r="M176" s="88">
        <f t="shared" ref="M176" si="900">MIN(I176*J176*Male_Mortality_Blend+K176*L176*(1-Male_Mortality_Blend),1)</f>
        <v>2.7381627891494734E-2</v>
      </c>
      <c r="N176" s="18">
        <f t="shared" si="679"/>
        <v>2.3109499262877753E-3</v>
      </c>
      <c r="O176" s="18">
        <f t="shared" si="701"/>
        <v>0.80702270902726347</v>
      </c>
      <c r="P176" s="89">
        <f t="shared" si="692"/>
        <v>1.869308949317805E-3</v>
      </c>
      <c r="Q176" s="88">
        <f t="shared" ref="Q176" si="901">MIN((I176*J176*Male_Mortality_Blend+K176*L176*(1-Male_Mortality_Blend))*(1-Mortality_Margin),1)</f>
        <v>2.6012546496919996E-2</v>
      </c>
      <c r="R176" s="18">
        <f t="shared" si="755"/>
        <v>2.1939944044817583E-3</v>
      </c>
      <c r="S176" s="18">
        <f t="shared" si="694"/>
        <v>0.81579261129957947</v>
      </c>
      <c r="T176" s="89">
        <f t="shared" si="695"/>
        <v>1.7937799676206456E-3</v>
      </c>
      <c r="V176" s="73">
        <f t="shared" si="681"/>
        <v>4979614.453002084</v>
      </c>
      <c r="W176" s="74">
        <f t="shared" ref="W176" si="902">V176*Fee_Percent</f>
        <v>248980.7226501042</v>
      </c>
      <c r="X176" s="75">
        <f t="shared" si="710"/>
        <v>5228595.1756521882</v>
      </c>
      <c r="Y176" s="74">
        <f t="shared" si="683"/>
        <v>5033727.8399218628</v>
      </c>
      <c r="Z176" s="75">
        <f t="shared" si="684"/>
        <v>99592.289060041687</v>
      </c>
      <c r="AA176" s="82">
        <f t="shared" si="685"/>
        <v>95275.046670284122</v>
      </c>
      <c r="AC176" s="80">
        <f t="shared" ref="AC176" si="903">AC175/(1+NAER_Rate)^(1/12)</f>
        <v>0.53602603656811287</v>
      </c>
      <c r="AD176" s="82">
        <f t="shared" si="687"/>
        <v>2802663.1488239984</v>
      </c>
      <c r="AE176" s="74">
        <f t="shared" si="688"/>
        <v>2698209.1831958843</v>
      </c>
      <c r="AF176" s="75">
        <f t="shared" si="689"/>
        <v>53384.059977599973</v>
      </c>
      <c r="AH176" s="113">
        <v>170</v>
      </c>
      <c r="AI176" s="114">
        <f>(SUM(AE177:$AE$913)+SUM(AF177:$AF$913)-SUM(AD177:$AD$913))*(1+NAER_Rate)^(AH176/12)</f>
        <v>1006314.3435726695</v>
      </c>
      <c r="AJ176" s="115">
        <f t="shared" si="676"/>
        <v>1190023.1924080006</v>
      </c>
    </row>
    <row r="177" spans="5:36" x14ac:dyDescent="0.35">
      <c r="E177" s="66">
        <f t="shared" si="705"/>
        <v>50648</v>
      </c>
      <c r="F177">
        <f t="shared" si="783"/>
        <v>15</v>
      </c>
      <c r="G177">
        <f t="shared" si="698"/>
        <v>171</v>
      </c>
      <c r="H177">
        <f t="shared" ref="H177" si="904">ROUNDDOWN(YEARFRAC(E177,DOB,1),0)</f>
        <v>78</v>
      </c>
      <c r="I177" s="31">
        <f>IF(H177&lt;=120,VLOOKUP(H177,'Mortality Data'!$B$6:$D$125,2,FALSE),1)</f>
        <v>4.0169999999999997E-2</v>
      </c>
      <c r="J177" s="17">
        <f>IF(H177&lt;=120,(1-VLOOKUP(H177,'Mortality Data'!$F$5:$H$125,2,FALSE))^(YEAR(E177)-Mortality_Table_Year),1)</f>
        <v>0.72104888857128269</v>
      </c>
      <c r="K177">
        <f>IF(H177&lt;=120,VLOOKUP(H177,'Mortality Data'!$B$5:$D$125,3,FALSE),1)</f>
        <v>3.2190000000000003E-2</v>
      </c>
      <c r="L177" s="33">
        <f>IF(H177&lt;=120,(1-VLOOKUP(H177,'Mortality Data'!$F$5:$H$125,3,FALSE))^(YEAR(E177)-Mortality_Table_Year),1)</f>
        <v>0.790523921980263</v>
      </c>
      <c r="M177" s="88">
        <f t="shared" ref="M177" si="905">MIN(I177*J177*Male_Mortality_Blend+K177*L177*(1-Male_Mortality_Blend),1)</f>
        <v>2.7381627891494734E-2</v>
      </c>
      <c r="N177" s="18">
        <f t="shared" si="679"/>
        <v>2.3109499262877753E-3</v>
      </c>
      <c r="O177" s="18">
        <f t="shared" si="701"/>
        <v>0.80515771995732432</v>
      </c>
      <c r="P177" s="89">
        <f t="shared" si="692"/>
        <v>1.8649890699391491E-3</v>
      </c>
      <c r="Q177" s="88">
        <f t="shared" ref="Q177" si="906">MIN((I177*J177*Male_Mortality_Blend+K177*L177*(1-Male_Mortality_Blend))*(1-Mortality_Margin),1)</f>
        <v>2.6012546496919996E-2</v>
      </c>
      <c r="R177" s="18">
        <f t="shared" si="755"/>
        <v>2.1939944044817583E-3</v>
      </c>
      <c r="S177" s="18">
        <f t="shared" si="694"/>
        <v>0.81400276687517059</v>
      </c>
      <c r="T177" s="89">
        <f t="shared" si="695"/>
        <v>1.7898444244088818E-3</v>
      </c>
      <c r="V177" s="73">
        <f t="shared" si="681"/>
        <v>4968106.8133489769</v>
      </c>
      <c r="W177" s="74">
        <f t="shared" ref="W177" si="907">V177*Fee_Percent</f>
        <v>248405.34066744885</v>
      </c>
      <c r="X177" s="75">
        <f t="shared" si="710"/>
        <v>5216512.1540164258</v>
      </c>
      <c r="Y177" s="74">
        <f t="shared" si="683"/>
        <v>5022683.8692073897</v>
      </c>
      <c r="Z177" s="75">
        <f t="shared" si="684"/>
        <v>99362.136266979534</v>
      </c>
      <c r="AA177" s="82">
        <f t="shared" si="685"/>
        <v>94466.148542056791</v>
      </c>
      <c r="AC177" s="80">
        <f t="shared" ref="AC177" si="908">AC176/(1+NAER_Rate)^(1/12)</f>
        <v>0.53406345516265141</v>
      </c>
      <c r="AD177" s="82">
        <f t="shared" si="687"/>
        <v>2785948.5048719775</v>
      </c>
      <c r="AE177" s="74">
        <f t="shared" si="688"/>
        <v>2682431.9013786134</v>
      </c>
      <c r="AF177" s="75">
        <f t="shared" si="689"/>
        <v>53065.685807085283</v>
      </c>
      <c r="AH177" s="113">
        <v>171</v>
      </c>
      <c r="AI177" s="114">
        <f>(SUM(AE178:$AE$913)+SUM(AF178:$AF$913)-SUM(AD178:$AD$913))*(1+NAER_Rate)^(AH177/12)</f>
        <v>1104478.5055242884</v>
      </c>
      <c r="AJ177" s="115">
        <f t="shared" si="676"/>
        <v>1187169.4895473544</v>
      </c>
    </row>
    <row r="178" spans="5:36" x14ac:dyDescent="0.35">
      <c r="E178" s="66">
        <f t="shared" si="705"/>
        <v>50678</v>
      </c>
      <c r="F178">
        <f t="shared" si="783"/>
        <v>15</v>
      </c>
      <c r="G178">
        <f t="shared" si="698"/>
        <v>172</v>
      </c>
      <c r="H178">
        <f t="shared" ref="H178" si="909">ROUNDDOWN(YEARFRAC(E178,DOB,1),0)</f>
        <v>78</v>
      </c>
      <c r="I178" s="31">
        <f>IF(H178&lt;=120,VLOOKUP(H178,'Mortality Data'!$B$6:$D$125,2,FALSE),1)</f>
        <v>4.0169999999999997E-2</v>
      </c>
      <c r="J178" s="17">
        <f>IF(H178&lt;=120,(1-VLOOKUP(H178,'Mortality Data'!$F$5:$H$125,2,FALSE))^(YEAR(E178)-Mortality_Table_Year),1)</f>
        <v>0.72104888857128269</v>
      </c>
      <c r="K178">
        <f>IF(H178&lt;=120,VLOOKUP(H178,'Mortality Data'!$B$5:$D$125,3,FALSE),1)</f>
        <v>3.2190000000000003E-2</v>
      </c>
      <c r="L178" s="33">
        <f>IF(H178&lt;=120,(1-VLOOKUP(H178,'Mortality Data'!$F$5:$H$125,3,FALSE))^(YEAR(E178)-Mortality_Table_Year),1)</f>
        <v>0.790523921980263</v>
      </c>
      <c r="M178" s="88">
        <f t="shared" ref="M178" si="910">MIN(I178*J178*Male_Mortality_Blend+K178*L178*(1-Male_Mortality_Blend),1)</f>
        <v>2.7381627891494734E-2</v>
      </c>
      <c r="N178" s="18">
        <f t="shared" si="679"/>
        <v>2.3109499262877753E-3</v>
      </c>
      <c r="O178" s="18">
        <f t="shared" si="701"/>
        <v>0.80329704078373887</v>
      </c>
      <c r="P178" s="89">
        <f t="shared" si="692"/>
        <v>1.8606791735854555E-3</v>
      </c>
      <c r="Q178" s="88">
        <f t="shared" ref="Q178" si="911">MIN((I178*J178*Male_Mortality_Blend+K178*L178*(1-Male_Mortality_Blend))*(1-Mortality_Margin),1)</f>
        <v>2.6012546496919996E-2</v>
      </c>
      <c r="R178" s="18">
        <f t="shared" si="755"/>
        <v>2.1939944044817583E-3</v>
      </c>
      <c r="S178" s="18">
        <f t="shared" si="694"/>
        <v>0.81221684935941385</v>
      </c>
      <c r="T178" s="89">
        <f t="shared" si="695"/>
        <v>1.7859175157567408E-3</v>
      </c>
      <c r="V178" s="73">
        <f t="shared" si="681"/>
        <v>4956625.767274878</v>
      </c>
      <c r="W178" s="74">
        <f t="shared" ref="W178" si="912">V178*Fee_Percent</f>
        <v>247831.28836374392</v>
      </c>
      <c r="X178" s="75">
        <f t="shared" si="710"/>
        <v>5204457.0556386216</v>
      </c>
      <c r="Y178" s="74">
        <f t="shared" si="683"/>
        <v>5011664.1289028684</v>
      </c>
      <c r="Z178" s="75">
        <f t="shared" si="684"/>
        <v>99132.515345497566</v>
      </c>
      <c r="AA178" s="82">
        <f t="shared" si="685"/>
        <v>93660.411390255205</v>
      </c>
      <c r="AC178" s="80">
        <f t="shared" ref="AC178" si="913">AC177/(1+NAER_Rate)^(1/12)</f>
        <v>0.532108059463686</v>
      </c>
      <c r="AD178" s="82">
        <f t="shared" si="687"/>
        <v>2769333.5444379556</v>
      </c>
      <c r="AE178" s="74">
        <f t="shared" si="688"/>
        <v>2666746.8743142695</v>
      </c>
      <c r="AF178" s="75">
        <f t="shared" si="689"/>
        <v>52749.210370246787</v>
      </c>
      <c r="AH178" s="113">
        <v>172</v>
      </c>
      <c r="AI178" s="114">
        <f>(SUM(AE179:$AE$913)+SUM(AF179:$AF$913)-SUM(AD179:$AD$913))*(1+NAER_Rate)^(AH178/12)</f>
        <v>1202197.6649093626</v>
      </c>
      <c r="AJ178" s="115">
        <f t="shared" si="676"/>
        <v>1202197.6649093626</v>
      </c>
    </row>
    <row r="179" spans="5:36" x14ac:dyDescent="0.35">
      <c r="E179" s="66">
        <f t="shared" si="705"/>
        <v>50709</v>
      </c>
      <c r="F179">
        <f t="shared" si="783"/>
        <v>15</v>
      </c>
      <c r="G179">
        <f t="shared" si="698"/>
        <v>173</v>
      </c>
      <c r="H179">
        <f t="shared" ref="H179" si="914">ROUNDDOWN(YEARFRAC(E179,DOB,1),0)</f>
        <v>78</v>
      </c>
      <c r="I179" s="31">
        <f>IF(H179&lt;=120,VLOOKUP(H179,'Mortality Data'!$B$6:$D$125,2,FALSE),1)</f>
        <v>4.0169999999999997E-2</v>
      </c>
      <c r="J179" s="17">
        <f>IF(H179&lt;=120,(1-VLOOKUP(H179,'Mortality Data'!$F$5:$H$125,2,FALSE))^(YEAR(E179)-Mortality_Table_Year),1)</f>
        <v>0.72104888857128269</v>
      </c>
      <c r="K179">
        <f>IF(H179&lt;=120,VLOOKUP(H179,'Mortality Data'!$B$5:$D$125,3,FALSE),1)</f>
        <v>3.2190000000000003E-2</v>
      </c>
      <c r="L179" s="33">
        <f>IF(H179&lt;=120,(1-VLOOKUP(H179,'Mortality Data'!$F$5:$H$125,3,FALSE))^(YEAR(E179)-Mortality_Table_Year),1)</f>
        <v>0.790523921980263</v>
      </c>
      <c r="M179" s="88">
        <f t="shared" ref="M179" si="915">MIN(I179*J179*Male_Mortality_Blend+K179*L179*(1-Male_Mortality_Blend),1)</f>
        <v>2.7381627891494734E-2</v>
      </c>
      <c r="N179" s="18">
        <f t="shared" si="679"/>
        <v>2.3109499262877753E-3</v>
      </c>
      <c r="O179" s="18">
        <f t="shared" si="701"/>
        <v>0.80144066154655247</v>
      </c>
      <c r="P179" s="89">
        <f t="shared" si="692"/>
        <v>1.8563792371864007E-3</v>
      </c>
      <c r="Q179" s="88">
        <f t="shared" ref="Q179" si="916">MIN((I179*J179*Male_Mortality_Blend+K179*L179*(1-Male_Mortality_Blend))*(1-Mortality_Margin),1)</f>
        <v>2.6012546496919996E-2</v>
      </c>
      <c r="R179" s="18">
        <f t="shared" si="755"/>
        <v>2.1939944044817583E-3</v>
      </c>
      <c r="S179" s="18">
        <f t="shared" si="694"/>
        <v>0.81043485013669347</v>
      </c>
      <c r="T179" s="89">
        <f t="shared" si="695"/>
        <v>1.7819992227203763E-3</v>
      </c>
      <c r="V179" s="73">
        <f t="shared" si="681"/>
        <v>4945171.2533233576</v>
      </c>
      <c r="W179" s="74">
        <f t="shared" ref="W179" si="917">V179*Fee_Percent</f>
        <v>247258.56266616788</v>
      </c>
      <c r="X179" s="75">
        <f t="shared" si="710"/>
        <v>5192429.8159895251</v>
      </c>
      <c r="Y179" s="74">
        <f t="shared" si="683"/>
        <v>5000668.5658469135</v>
      </c>
      <c r="Z179" s="75">
        <f t="shared" si="684"/>
        <v>98903.425066467156</v>
      </c>
      <c r="AA179" s="82">
        <f t="shared" si="685"/>
        <v>92857.825076144189</v>
      </c>
      <c r="AC179" s="80">
        <f t="shared" ref="AC179" si="918">AC178/(1+NAER_Rate)^(1/12)</f>
        <v>0.53015982316179711</v>
      </c>
      <c r="AD179" s="82">
        <f t="shared" si="687"/>
        <v>2752817.6730250493</v>
      </c>
      <c r="AE179" s="74">
        <f t="shared" si="688"/>
        <v>2651153.5625601574</v>
      </c>
      <c r="AF179" s="75">
        <f t="shared" si="689"/>
        <v>52434.622343334282</v>
      </c>
      <c r="AH179" s="113">
        <v>173</v>
      </c>
      <c r="AI179" s="114">
        <f>(SUM(AE180:$AE$913)+SUM(AF180:$AF$913)-SUM(AD180:$AD$913))*(1+NAER_Rate)^(AH179/12)</f>
        <v>1299473.3372659436</v>
      </c>
      <c r="AJ179" s="115">
        <f t="shared" si="676"/>
        <v>1299473.3372659436</v>
      </c>
    </row>
    <row r="180" spans="5:36" x14ac:dyDescent="0.35">
      <c r="E180" s="66">
        <f t="shared" si="705"/>
        <v>50739</v>
      </c>
      <c r="F180">
        <f t="shared" si="783"/>
        <v>15</v>
      </c>
      <c r="G180">
        <f t="shared" si="698"/>
        <v>174</v>
      </c>
      <c r="H180">
        <f t="shared" ref="H180" si="919">ROUNDDOWN(YEARFRAC(E180,DOB,1),0)</f>
        <v>78</v>
      </c>
      <c r="I180" s="31">
        <f>IF(H180&lt;=120,VLOOKUP(H180,'Mortality Data'!$B$6:$D$125,2,FALSE),1)</f>
        <v>4.0169999999999997E-2</v>
      </c>
      <c r="J180" s="17">
        <f>IF(H180&lt;=120,(1-VLOOKUP(H180,'Mortality Data'!$F$5:$H$125,2,FALSE))^(YEAR(E180)-Mortality_Table_Year),1)</f>
        <v>0.72104888857128269</v>
      </c>
      <c r="K180">
        <f>IF(H180&lt;=120,VLOOKUP(H180,'Mortality Data'!$B$5:$D$125,3,FALSE),1)</f>
        <v>3.2190000000000003E-2</v>
      </c>
      <c r="L180" s="33">
        <f>IF(H180&lt;=120,(1-VLOOKUP(H180,'Mortality Data'!$F$5:$H$125,3,FALSE))^(YEAR(E180)-Mortality_Table_Year),1)</f>
        <v>0.790523921980263</v>
      </c>
      <c r="M180" s="88">
        <f t="shared" ref="M180" si="920">MIN(I180*J180*Male_Mortality_Blend+K180*L180*(1-Male_Mortality_Blend),1)</f>
        <v>2.7381627891494734E-2</v>
      </c>
      <c r="N180" s="18">
        <f t="shared" si="679"/>
        <v>2.3109499262877753E-3</v>
      </c>
      <c r="O180" s="18">
        <f t="shared" si="701"/>
        <v>0.79958857230882741</v>
      </c>
      <c r="P180" s="89">
        <f t="shared" si="692"/>
        <v>1.8520892377250631E-3</v>
      </c>
      <c r="Q180" s="88">
        <f t="shared" ref="Q180" si="921">MIN((I180*J180*Male_Mortality_Blend+K180*L180*(1-Male_Mortality_Blend))*(1-Mortality_Margin),1)</f>
        <v>2.6012546496919996E-2</v>
      </c>
      <c r="R180" s="18">
        <f t="shared" si="755"/>
        <v>2.1939944044817583E-3</v>
      </c>
      <c r="S180" s="18">
        <f t="shared" si="694"/>
        <v>0.80865676061029657</v>
      </c>
      <c r="T180" s="89">
        <f t="shared" si="695"/>
        <v>1.7780895263969088E-3</v>
      </c>
      <c r="V180" s="73">
        <f t="shared" si="681"/>
        <v>4933743.2101800097</v>
      </c>
      <c r="W180" s="74">
        <f t="shared" ref="W180" si="922">V180*Fee_Percent</f>
        <v>246687.1605090005</v>
      </c>
      <c r="X180" s="75">
        <f t="shared" si="710"/>
        <v>5180430.3706890102</v>
      </c>
      <c r="Y180" s="74">
        <f t="shared" si="683"/>
        <v>4989697.1269947775</v>
      </c>
      <c r="Z180" s="75">
        <f t="shared" si="684"/>
        <v>98674.864203600198</v>
      </c>
      <c r="AA180" s="82">
        <f t="shared" si="685"/>
        <v>92058.379490632564</v>
      </c>
      <c r="AC180" s="80">
        <f t="shared" ref="AC180" si="923">AC179/(1+NAER_Rate)^(1/12)</f>
        <v>0.52821872004389303</v>
      </c>
      <c r="AD180" s="82">
        <f t="shared" si="687"/>
        <v>2736400.2996818591</v>
      </c>
      <c r="AE180" s="74">
        <f t="shared" si="688"/>
        <v>2635651.4298278717</v>
      </c>
      <c r="AF180" s="75">
        <f t="shared" si="689"/>
        <v>52121.910470130657</v>
      </c>
      <c r="AH180" s="113">
        <v>174</v>
      </c>
      <c r="AI180" s="114">
        <f>(SUM(AE181:$AE$913)+SUM(AF181:$AF$913)-SUM(AD181:$AD$913))*(1+NAER_Rate)^(AH180/12)</f>
        <v>1396307.0335920674</v>
      </c>
      <c r="AJ180" s="115">
        <f t="shared" si="676"/>
        <v>1396307.0335920674</v>
      </c>
    </row>
    <row r="181" spans="5:36" x14ac:dyDescent="0.35">
      <c r="E181" s="66">
        <f t="shared" si="705"/>
        <v>50770</v>
      </c>
      <c r="F181">
        <f t="shared" si="783"/>
        <v>15</v>
      </c>
      <c r="G181">
        <f t="shared" si="698"/>
        <v>175</v>
      </c>
      <c r="H181">
        <f t="shared" ref="H181" si="924">ROUNDDOWN(YEARFRAC(E181,DOB,1),0)</f>
        <v>79</v>
      </c>
      <c r="I181" s="31">
        <f>IF(H181&lt;=120,VLOOKUP(H181,'Mortality Data'!$B$6:$D$125,2,FALSE),1)</f>
        <v>4.4949999999999997E-2</v>
      </c>
      <c r="J181" s="17">
        <f>IF(H181&lt;=120,(1-VLOOKUP(H181,'Mortality Data'!$F$5:$H$125,2,FALSE))^(YEAR(E181)-Mortality_Table_Year),1)</f>
        <v>0.72676594272771378</v>
      </c>
      <c r="K181">
        <f>IF(H181&lt;=120,VLOOKUP(H181,'Mortality Data'!$B$5:$D$125,3,FALSE),1)</f>
        <v>3.6159999999999998E-2</v>
      </c>
      <c r="L181" s="33">
        <f>IF(H181&lt;=120,(1-VLOOKUP(H181,'Mortality Data'!$F$5:$H$125,3,FALSE))^(YEAR(E181)-Mortality_Table_Year),1)</f>
        <v>0.80306272934648915</v>
      </c>
      <c r="M181" s="88">
        <f t="shared" ref="M181" si="925">MIN(I181*J181*Male_Mortality_Blend+K181*L181*(1-Male_Mortality_Blend),1)</f>
        <v>3.1034907751011975E-2</v>
      </c>
      <c r="N181" s="18">
        <f t="shared" si="679"/>
        <v>2.6237762206904325E-3</v>
      </c>
      <c r="O181" s="18">
        <f t="shared" si="701"/>
        <v>0.79749063082646765</v>
      </c>
      <c r="P181" s="89">
        <f t="shared" si="692"/>
        <v>2.0979414823597553E-3</v>
      </c>
      <c r="Q181" s="88">
        <f t="shared" ref="Q181" si="926">MIN((I181*J181*Male_Mortality_Blend+K181*L181*(1-Male_Mortality_Blend))*(1-Mortality_Margin),1)</f>
        <v>2.9483162363461376E-2</v>
      </c>
      <c r="R181" s="18">
        <f t="shared" si="755"/>
        <v>2.490770128117048E-3</v>
      </c>
      <c r="S181" s="18">
        <f t="shared" si="694"/>
        <v>0.80664258250706855</v>
      </c>
      <c r="T181" s="89">
        <f t="shared" si="695"/>
        <v>2.0141781032280148E-3</v>
      </c>
      <c r="V181" s="73">
        <f t="shared" si="681"/>
        <v>4920798.1720661465</v>
      </c>
      <c r="W181" s="74">
        <f t="shared" ref="W181" si="927">V181*Fee_Percent</f>
        <v>246039.90860330733</v>
      </c>
      <c r="X181" s="75">
        <f t="shared" si="710"/>
        <v>5166838.0806694534</v>
      </c>
      <c r="Y181" s="74">
        <f t="shared" si="683"/>
        <v>4977268.9384425078</v>
      </c>
      <c r="Z181" s="75">
        <f t="shared" si="684"/>
        <v>98415.963441322936</v>
      </c>
      <c r="AA181" s="82">
        <f t="shared" si="685"/>
        <v>91153.178785623051</v>
      </c>
      <c r="AC181" s="80">
        <f t="shared" ref="AC181" si="928">AC180/(1+NAER_Rate)^(1/12)</f>
        <v>0.52628472399285775</v>
      </c>
      <c r="AD181" s="82">
        <f t="shared" si="687"/>
        <v>2719227.9532009102</v>
      </c>
      <c r="AE181" s="74">
        <f t="shared" si="688"/>
        <v>2619460.6095064394</v>
      </c>
      <c r="AF181" s="75">
        <f t="shared" si="689"/>
        <v>51794.818156207817</v>
      </c>
      <c r="AH181" s="113">
        <v>175</v>
      </c>
      <c r="AI181" s="114">
        <f>(SUM(AE182:$AE$913)+SUM(AF182:$AF$913)-SUM(AD182:$AD$913))*(1+NAER_Rate)^(AH181/12)</f>
        <v>1492591.3745905205</v>
      </c>
      <c r="AJ181" s="115">
        <f t="shared" si="676"/>
        <v>1492591.3745905205</v>
      </c>
    </row>
    <row r="182" spans="5:36" x14ac:dyDescent="0.35">
      <c r="E182" s="66">
        <f t="shared" si="705"/>
        <v>50801</v>
      </c>
      <c r="F182">
        <f t="shared" si="783"/>
        <v>15</v>
      </c>
      <c r="G182">
        <f t="shared" si="698"/>
        <v>176</v>
      </c>
      <c r="H182">
        <f t="shared" ref="H182" si="929">ROUNDDOWN(YEARFRAC(E182,DOB,1),0)</f>
        <v>79</v>
      </c>
      <c r="I182" s="31">
        <f>IF(H182&lt;=120,VLOOKUP(H182,'Mortality Data'!$B$6:$D$125,2,FALSE),1)</f>
        <v>4.4949999999999997E-2</v>
      </c>
      <c r="J182" s="17">
        <f>IF(H182&lt;=120,(1-VLOOKUP(H182,'Mortality Data'!$F$5:$H$125,2,FALSE))^(YEAR(E182)-Mortality_Table_Year),1)</f>
        <v>0.71789939822643556</v>
      </c>
      <c r="K182">
        <f>IF(H182&lt;=120,VLOOKUP(H182,'Mortality Data'!$B$5:$D$125,3,FALSE),1)</f>
        <v>3.6159999999999998E-2</v>
      </c>
      <c r="L182" s="33">
        <f>IF(H182&lt;=120,(1-VLOOKUP(H182,'Mortality Data'!$F$5:$H$125,3,FALSE))^(YEAR(E182)-Mortality_Table_Year),1)</f>
        <v>0.79631700241997871</v>
      </c>
      <c r="M182" s="88">
        <f t="shared" ref="M182" si="930">MIN(I182*J182*Male_Mortality_Blend+K182*L182*(1-Male_Mortality_Blend),1)</f>
        <v>3.0705938136030946E-2</v>
      </c>
      <c r="N182" s="18">
        <f t="shared" si="679"/>
        <v>2.5955626632255813E-3</v>
      </c>
      <c r="O182" s="18">
        <f t="shared" si="701"/>
        <v>0.79542069392082226</v>
      </c>
      <c r="P182" s="89">
        <f t="shared" si="692"/>
        <v>2.0699369056453865E-3</v>
      </c>
      <c r="Q182" s="88">
        <f t="shared" ref="Q182" si="931">MIN((I182*J182*Male_Mortality_Blend+K182*L182*(1-Male_Mortality_Blend))*(1-Mortality_Margin),1)</f>
        <v>2.9170641229229397E-2</v>
      </c>
      <c r="R182" s="18">
        <f t="shared" si="755"/>
        <v>2.4640063201551987E-3</v>
      </c>
      <c r="S182" s="18">
        <f t="shared" si="694"/>
        <v>0.80465501008566487</v>
      </c>
      <c r="T182" s="89">
        <f t="shared" si="695"/>
        <v>1.9875724214036827E-3</v>
      </c>
      <c r="V182" s="73">
        <f t="shared" si="681"/>
        <v>4908025.9320574626</v>
      </c>
      <c r="W182" s="74">
        <f t="shared" ref="W182" si="932">V182*Fee_Percent</f>
        <v>245401.29660287313</v>
      </c>
      <c r="X182" s="75">
        <f t="shared" si="710"/>
        <v>5153427.2286603358</v>
      </c>
      <c r="Y182" s="74">
        <f t="shared" si="683"/>
        <v>4965004.9163210737</v>
      </c>
      <c r="Z182" s="75">
        <f t="shared" si="684"/>
        <v>98160.518641149261</v>
      </c>
      <c r="AA182" s="82">
        <f t="shared" si="685"/>
        <v>90261.79369811248</v>
      </c>
      <c r="AC182" s="80">
        <f t="shared" ref="AC182" si="933">AC181/(1+NAER_Rate)^(1/12)</f>
        <v>0.52435780898719908</v>
      </c>
      <c r="AD182" s="82">
        <f t="shared" si="687"/>
        <v>2702239.8103953069</v>
      </c>
      <c r="AE182" s="74">
        <f t="shared" si="688"/>
        <v>2603439.09953279</v>
      </c>
      <c r="AF182" s="75">
        <f t="shared" si="689"/>
        <v>51471.234483720138</v>
      </c>
      <c r="AH182" s="113">
        <v>176</v>
      </c>
      <c r="AI182" s="114">
        <f>(SUM(AE183:$AE$913)+SUM(AF183:$AF$913)-SUM(AD183:$AD$913))*(1+NAER_Rate)^(AH182/12)</f>
        <v>1588338.1571031045</v>
      </c>
      <c r="AJ182" s="115">
        <f t="shared" si="676"/>
        <v>1588338.1571031045</v>
      </c>
    </row>
    <row r="183" spans="5:36" x14ac:dyDescent="0.35">
      <c r="E183" s="66">
        <f t="shared" si="705"/>
        <v>50829</v>
      </c>
      <c r="F183">
        <f t="shared" si="783"/>
        <v>15</v>
      </c>
      <c r="G183">
        <f t="shared" si="698"/>
        <v>177</v>
      </c>
      <c r="H183">
        <f t="shared" ref="H183" si="934">ROUNDDOWN(YEARFRAC(E183,DOB,1),0)</f>
        <v>79</v>
      </c>
      <c r="I183" s="31">
        <f>IF(H183&lt;=120,VLOOKUP(H183,'Mortality Data'!$B$6:$D$125,2,FALSE),1)</f>
        <v>4.4949999999999997E-2</v>
      </c>
      <c r="J183" s="17">
        <f>IF(H183&lt;=120,(1-VLOOKUP(H183,'Mortality Data'!$F$5:$H$125,2,FALSE))^(YEAR(E183)-Mortality_Table_Year),1)</f>
        <v>0.71789939822643556</v>
      </c>
      <c r="K183">
        <f>IF(H183&lt;=120,VLOOKUP(H183,'Mortality Data'!$B$5:$D$125,3,FALSE),1)</f>
        <v>3.6159999999999998E-2</v>
      </c>
      <c r="L183" s="33">
        <f>IF(H183&lt;=120,(1-VLOOKUP(H183,'Mortality Data'!$F$5:$H$125,3,FALSE))^(YEAR(E183)-Mortality_Table_Year),1)</f>
        <v>0.79631700241997871</v>
      </c>
      <c r="M183" s="88">
        <f t="shared" ref="M183" si="935">MIN(I183*J183*Male_Mortality_Blend+K183*L183*(1-Male_Mortality_Blend),1)</f>
        <v>3.0705938136030946E-2</v>
      </c>
      <c r="N183" s="18">
        <f t="shared" si="679"/>
        <v>2.5955626632255813E-3</v>
      </c>
      <c r="O183" s="18">
        <f t="shared" si="701"/>
        <v>0.79335612966612434</v>
      </c>
      <c r="P183" s="89">
        <f t="shared" si="692"/>
        <v>2.0645642546979204E-3</v>
      </c>
      <c r="Q183" s="88">
        <f t="shared" ref="Q183" si="936">MIN((I183*J183*Male_Mortality_Blend+K183*L183*(1-Male_Mortality_Blend))*(1-Mortality_Margin),1)</f>
        <v>2.9170641229229397E-2</v>
      </c>
      <c r="R183" s="18">
        <f t="shared" si="755"/>
        <v>2.4640063201551987E-3</v>
      </c>
      <c r="S183" s="18">
        <f t="shared" si="694"/>
        <v>0.80267233505526925</v>
      </c>
      <c r="T183" s="89">
        <f t="shared" si="695"/>
        <v>1.9826750303956198E-3</v>
      </c>
      <c r="V183" s="73">
        <f t="shared" si="681"/>
        <v>4895286.8431980712</v>
      </c>
      <c r="W183" s="74">
        <f t="shared" ref="W183" si="937">V183*Fee_Percent</f>
        <v>244764.34215990358</v>
      </c>
      <c r="X183" s="75">
        <f t="shared" si="710"/>
        <v>5140051.1853579748</v>
      </c>
      <c r="Y183" s="74">
        <f t="shared" si="683"/>
        <v>4952771.1128276568</v>
      </c>
      <c r="Z183" s="75">
        <f t="shared" si="684"/>
        <v>97905.736863961429</v>
      </c>
      <c r="AA183" s="82">
        <f t="shared" si="685"/>
        <v>89374.335666356608</v>
      </c>
      <c r="AC183" s="80">
        <f t="shared" ref="AC183" si="938">AC182/(1+NAER_Rate)^(1/12)</f>
        <v>0.52243794910069885</v>
      </c>
      <c r="AD183" s="82">
        <f t="shared" si="687"/>
        <v>2685357.7995510367</v>
      </c>
      <c r="AE183" s="74">
        <f t="shared" si="688"/>
        <v>2587515.582550867</v>
      </c>
      <c r="AF183" s="75">
        <f t="shared" si="689"/>
        <v>51149.672372400695</v>
      </c>
      <c r="AH183" s="113">
        <v>177</v>
      </c>
      <c r="AI183" s="114">
        <f>(SUM(AE184:$AE$913)+SUM(AF184:$AF$913)-SUM(AD184:$AD$913))*(1+NAER_Rate)^(AH183/12)</f>
        <v>1683549.3327598304</v>
      </c>
      <c r="AJ183" s="115">
        <f t="shared" si="676"/>
        <v>1683549.3327598304</v>
      </c>
    </row>
    <row r="184" spans="5:36" x14ac:dyDescent="0.35">
      <c r="E184" s="66">
        <f t="shared" si="705"/>
        <v>50860</v>
      </c>
      <c r="F184">
        <f t="shared" si="783"/>
        <v>15</v>
      </c>
      <c r="G184">
        <f t="shared" si="698"/>
        <v>178</v>
      </c>
      <c r="H184">
        <f t="shared" ref="H184" si="939">ROUNDDOWN(YEARFRAC(E184,DOB,1),0)</f>
        <v>79</v>
      </c>
      <c r="I184" s="31">
        <f>IF(H184&lt;=120,VLOOKUP(H184,'Mortality Data'!$B$6:$D$125,2,FALSE),1)</f>
        <v>4.4949999999999997E-2</v>
      </c>
      <c r="J184" s="17">
        <f>IF(H184&lt;=120,(1-VLOOKUP(H184,'Mortality Data'!$F$5:$H$125,2,FALSE))^(YEAR(E184)-Mortality_Table_Year),1)</f>
        <v>0.71789939822643556</v>
      </c>
      <c r="K184">
        <f>IF(H184&lt;=120,VLOOKUP(H184,'Mortality Data'!$B$5:$D$125,3,FALSE),1)</f>
        <v>3.6159999999999998E-2</v>
      </c>
      <c r="L184" s="33">
        <f>IF(H184&lt;=120,(1-VLOOKUP(H184,'Mortality Data'!$F$5:$H$125,3,FALSE))^(YEAR(E184)-Mortality_Table_Year),1)</f>
        <v>0.79631700241997871</v>
      </c>
      <c r="M184" s="88">
        <f t="shared" ref="M184" si="940">MIN(I184*J184*Male_Mortality_Blend+K184*L184*(1-Male_Mortality_Blend),1)</f>
        <v>3.0705938136030946E-2</v>
      </c>
      <c r="N184" s="18">
        <f t="shared" si="679"/>
        <v>2.5955626632255813E-3</v>
      </c>
      <c r="O184" s="18">
        <f t="shared" si="701"/>
        <v>0.79129692411732178</v>
      </c>
      <c r="P184" s="89">
        <f t="shared" si="692"/>
        <v>2.0592055488025673E-3</v>
      </c>
      <c r="Q184" s="88">
        <f t="shared" ref="Q184" si="941">MIN((I184*J184*Male_Mortality_Blend+K184*L184*(1-Male_Mortality_Blend))*(1-Mortality_Margin),1)</f>
        <v>2.9170641229229397E-2</v>
      </c>
      <c r="R184" s="18">
        <f t="shared" si="755"/>
        <v>2.4640063201551987E-3</v>
      </c>
      <c r="S184" s="18">
        <f t="shared" si="694"/>
        <v>0.80069454534867934</v>
      </c>
      <c r="T184" s="89">
        <f t="shared" si="695"/>
        <v>1.9777897065899053E-3</v>
      </c>
      <c r="V184" s="73">
        <f t="shared" si="681"/>
        <v>4882580.8194420869</v>
      </c>
      <c r="W184" s="74">
        <f t="shared" ref="W184" si="942">V184*Fee_Percent</f>
        <v>244129.04097210435</v>
      </c>
      <c r="X184" s="75">
        <f t="shared" si="710"/>
        <v>5126709.8604141911</v>
      </c>
      <c r="Y184" s="74">
        <f t="shared" si="683"/>
        <v>4940567.4535033675</v>
      </c>
      <c r="Z184" s="75">
        <f t="shared" si="684"/>
        <v>97651.616388841736</v>
      </c>
      <c r="AA184" s="82">
        <f t="shared" si="685"/>
        <v>88490.790521982126</v>
      </c>
      <c r="AC184" s="80">
        <f t="shared" ref="AC184" si="943">AC183/(1+NAER_Rate)^(1/12)</f>
        <v>0.52052511850206395</v>
      </c>
      <c r="AD184" s="82">
        <f t="shared" si="687"/>
        <v>2668581.2576177968</v>
      </c>
      <c r="AE184" s="74">
        <f t="shared" si="688"/>
        <v>2571689.4592022807</v>
      </c>
      <c r="AF184" s="75">
        <f t="shared" si="689"/>
        <v>50830.119192719932</v>
      </c>
      <c r="AH184" s="113">
        <v>178</v>
      </c>
      <c r="AI184" s="114">
        <f>(SUM(AE185:$AE$913)+SUM(AF185:$AF$913)-SUM(AD185:$AD$913))*(1+NAER_Rate)^(AH184/12)</f>
        <v>1778226.8461949555</v>
      </c>
      <c r="AJ184" s="115">
        <f t="shared" si="676"/>
        <v>1778226.8461949555</v>
      </c>
    </row>
    <row r="185" spans="5:36" x14ac:dyDescent="0.35">
      <c r="E185" s="66">
        <f t="shared" si="705"/>
        <v>50890</v>
      </c>
      <c r="F185">
        <f t="shared" si="783"/>
        <v>15</v>
      </c>
      <c r="G185">
        <f t="shared" si="698"/>
        <v>179</v>
      </c>
      <c r="H185">
        <f t="shared" ref="H185" si="944">ROUNDDOWN(YEARFRAC(E185,DOB,1),0)</f>
        <v>79</v>
      </c>
      <c r="I185" s="31">
        <f>IF(H185&lt;=120,VLOOKUP(H185,'Mortality Data'!$B$6:$D$125,2,FALSE),1)</f>
        <v>4.4949999999999997E-2</v>
      </c>
      <c r="J185" s="17">
        <f>IF(H185&lt;=120,(1-VLOOKUP(H185,'Mortality Data'!$F$5:$H$125,2,FALSE))^(YEAR(E185)-Mortality_Table_Year),1)</f>
        <v>0.71789939822643556</v>
      </c>
      <c r="K185">
        <f>IF(H185&lt;=120,VLOOKUP(H185,'Mortality Data'!$B$5:$D$125,3,FALSE),1)</f>
        <v>3.6159999999999998E-2</v>
      </c>
      <c r="L185" s="33">
        <f>IF(H185&lt;=120,(1-VLOOKUP(H185,'Mortality Data'!$F$5:$H$125,3,FALSE))^(YEAR(E185)-Mortality_Table_Year),1)</f>
        <v>0.79631700241997871</v>
      </c>
      <c r="M185" s="88">
        <f t="shared" ref="M185" si="945">MIN(I185*J185*Male_Mortality_Blend+K185*L185*(1-Male_Mortality_Blend),1)</f>
        <v>3.0705938136030946E-2</v>
      </c>
      <c r="N185" s="18">
        <f t="shared" si="679"/>
        <v>2.5955626632255813E-3</v>
      </c>
      <c r="O185" s="18">
        <f t="shared" si="701"/>
        <v>0.78924306336555761</v>
      </c>
      <c r="P185" s="89">
        <f t="shared" si="692"/>
        <v>2.0538607517641694E-3</v>
      </c>
      <c r="Q185" s="88">
        <f t="shared" ref="Q185" si="946">MIN((I185*J185*Male_Mortality_Blend+K185*L185*(1-Male_Mortality_Blend))*(1-Mortality_Margin),1)</f>
        <v>2.9170641229229397E-2</v>
      </c>
      <c r="R185" s="18">
        <f t="shared" si="755"/>
        <v>2.4640063201551987E-3</v>
      </c>
      <c r="S185" s="18">
        <f t="shared" si="694"/>
        <v>0.79872162892842635</v>
      </c>
      <c r="T185" s="89">
        <f t="shared" si="695"/>
        <v>1.9729164202529903E-3</v>
      </c>
      <c r="V185" s="73">
        <f t="shared" si="681"/>
        <v>4869907.7749669617</v>
      </c>
      <c r="W185" s="74">
        <f t="shared" ref="W185" si="947">V185*Fee_Percent</f>
        <v>243495.38874834811</v>
      </c>
      <c r="X185" s="75">
        <f t="shared" si="710"/>
        <v>5113403.1637153095</v>
      </c>
      <c r="Y185" s="74">
        <f t="shared" si="683"/>
        <v>4928393.864072782</v>
      </c>
      <c r="Z185" s="75">
        <f t="shared" si="684"/>
        <v>97398.155499339235</v>
      </c>
      <c r="AA185" s="82">
        <f t="shared" si="685"/>
        <v>87611.144143188372</v>
      </c>
      <c r="AC185" s="80">
        <f t="shared" ref="AC185" si="948">AC184/(1+NAER_Rate)^(1/12)</f>
        <v>0.51861929145457875</v>
      </c>
      <c r="AD185" s="82">
        <f t="shared" si="687"/>
        <v>2651909.5256876349</v>
      </c>
      <c r="AE185" s="74">
        <f t="shared" si="688"/>
        <v>2555960.1337945196</v>
      </c>
      <c r="AF185" s="75">
        <f t="shared" si="689"/>
        <v>50512.562394050197</v>
      </c>
      <c r="AH185" s="113">
        <v>179</v>
      </c>
      <c r="AI185" s="114">
        <f>(SUM(AE186:$AE$913)+SUM(AF186:$AF$913)-SUM(AD186:$AD$913))*(1+NAER_Rate)^(AH185/12)</f>
        <v>1872372.6350685921</v>
      </c>
      <c r="AJ185" s="115">
        <f t="shared" si="676"/>
        <v>1872372.6350685921</v>
      </c>
    </row>
    <row r="186" spans="5:36" x14ac:dyDescent="0.35">
      <c r="E186" s="66">
        <f t="shared" si="705"/>
        <v>50921</v>
      </c>
      <c r="F186">
        <f t="shared" si="783"/>
        <v>15</v>
      </c>
      <c r="G186">
        <f t="shared" si="698"/>
        <v>180</v>
      </c>
      <c r="H186">
        <f t="shared" ref="H186" si="949">ROUNDDOWN(YEARFRAC(E186,DOB,1),0)</f>
        <v>79</v>
      </c>
      <c r="I186" s="31">
        <f>IF(H186&lt;=120,VLOOKUP(H186,'Mortality Data'!$B$6:$D$125,2,FALSE),1)</f>
        <v>4.4949999999999997E-2</v>
      </c>
      <c r="J186" s="17">
        <f>IF(H186&lt;=120,(1-VLOOKUP(H186,'Mortality Data'!$F$5:$H$125,2,FALSE))^(YEAR(E186)-Mortality_Table_Year),1)</f>
        <v>0.71789939822643556</v>
      </c>
      <c r="K186">
        <f>IF(H186&lt;=120,VLOOKUP(H186,'Mortality Data'!$B$5:$D$125,3,FALSE),1)</f>
        <v>3.6159999999999998E-2</v>
      </c>
      <c r="L186" s="33">
        <f>IF(H186&lt;=120,(1-VLOOKUP(H186,'Mortality Data'!$F$5:$H$125,3,FALSE))^(YEAR(E186)-Mortality_Table_Year),1)</f>
        <v>0.79631700241997871</v>
      </c>
      <c r="M186" s="88">
        <f t="shared" ref="M186" si="950">MIN(I186*J186*Male_Mortality_Blend+K186*L186*(1-Male_Mortality_Blend),1)</f>
        <v>3.0705938136030946E-2</v>
      </c>
      <c r="N186" s="18">
        <f t="shared" si="679"/>
        <v>2.5955626632255813E-3</v>
      </c>
      <c r="O186" s="18">
        <f t="shared" si="701"/>
        <v>0.78719453353807622</v>
      </c>
      <c r="P186" s="89">
        <f t="shared" si="692"/>
        <v>2.0485298274813823E-3</v>
      </c>
      <c r="Q186" s="88">
        <f t="shared" ref="Q186" si="951">MIN((I186*J186*Male_Mortality_Blend+K186*L186*(1-Male_Mortality_Blend))*(1-Mortality_Margin),1)</f>
        <v>2.9170641229229397E-2</v>
      </c>
      <c r="R186" s="18">
        <f t="shared" si="755"/>
        <v>2.4640063201551987E-3</v>
      </c>
      <c r="S186" s="18">
        <f t="shared" si="694"/>
        <v>0.79675357378670209</v>
      </c>
      <c r="T186" s="89">
        <f t="shared" si="695"/>
        <v>1.9680551417242675E-3</v>
      </c>
      <c r="V186" s="73">
        <f t="shared" si="681"/>
        <v>4857267.6241729055</v>
      </c>
      <c r="W186" s="74">
        <f t="shared" ref="W186" si="952">V186*Fee_Percent</f>
        <v>242863.3812086453</v>
      </c>
      <c r="X186" s="75">
        <f t="shared" si="710"/>
        <v>5100131.0053815506</v>
      </c>
      <c r="Y186" s="74">
        <f t="shared" si="683"/>
        <v>4916250.2704434926</v>
      </c>
      <c r="Z186" s="75">
        <f t="shared" si="684"/>
        <v>97145.352483458104</v>
      </c>
      <c r="AA186" s="82">
        <f t="shared" si="685"/>
        <v>86735.382454600185</v>
      </c>
      <c r="AC186" s="80">
        <f t="shared" ref="AC186" si="953">AC185/(1+NAER_Rate)^(1/12)</f>
        <v>0.51672044231575887</v>
      </c>
      <c r="AD186" s="82">
        <f t="shared" si="687"/>
        <v>2635341.9489690708</v>
      </c>
      <c r="AE186" s="74">
        <f t="shared" si="688"/>
        <v>2540327.0142785306</v>
      </c>
      <c r="AF186" s="75">
        <f t="shared" si="689"/>
        <v>50196.989504172772</v>
      </c>
      <c r="AH186" s="113">
        <v>180</v>
      </c>
      <c r="AI186" s="114">
        <f>(SUM(AE187:$AE$913)+SUM(AF187:$AF$913)-SUM(AD187:$AD$913))*(1+NAER_Rate)^(AH186/12)</f>
        <v>1965988.6300836783</v>
      </c>
      <c r="AJ186" s="115">
        <f t="shared" si="676"/>
        <v>1965988.6300836783</v>
      </c>
    </row>
    <row r="187" spans="5:36" x14ac:dyDescent="0.35">
      <c r="E187" s="66">
        <f t="shared" si="705"/>
        <v>50951</v>
      </c>
      <c r="F187">
        <f t="shared" si="783"/>
        <v>16</v>
      </c>
      <c r="G187">
        <f t="shared" si="698"/>
        <v>181</v>
      </c>
      <c r="H187">
        <f t="shared" ref="H187" si="954">ROUNDDOWN(YEARFRAC(E187,DOB,1),0)</f>
        <v>79</v>
      </c>
      <c r="I187" s="31">
        <f>IF(H187&lt;=120,VLOOKUP(H187,'Mortality Data'!$B$6:$D$125,2,FALSE),1)</f>
        <v>4.4949999999999997E-2</v>
      </c>
      <c r="J187" s="17">
        <f>IF(H187&lt;=120,(1-VLOOKUP(H187,'Mortality Data'!$F$5:$H$125,2,FALSE))^(YEAR(E187)-Mortality_Table_Year),1)</f>
        <v>0.71789939822643556</v>
      </c>
      <c r="K187">
        <f>IF(H187&lt;=120,VLOOKUP(H187,'Mortality Data'!$B$5:$D$125,3,FALSE),1)</f>
        <v>3.6159999999999998E-2</v>
      </c>
      <c r="L187" s="33">
        <f>IF(H187&lt;=120,(1-VLOOKUP(H187,'Mortality Data'!$F$5:$H$125,3,FALSE))^(YEAR(E187)-Mortality_Table_Year),1)</f>
        <v>0.79631700241997871</v>
      </c>
      <c r="M187" s="88">
        <f t="shared" ref="M187" si="955">MIN(I187*J187*Male_Mortality_Blend+K187*L187*(1-Male_Mortality_Blend),1)</f>
        <v>3.0705938136030946E-2</v>
      </c>
      <c r="N187" s="18">
        <f t="shared" si="679"/>
        <v>2.5955626632255813E-3</v>
      </c>
      <c r="O187" s="18">
        <f t="shared" si="701"/>
        <v>0.78515132079812955</v>
      </c>
      <c r="P187" s="89">
        <f t="shared" si="692"/>
        <v>2.043212739946676E-3</v>
      </c>
      <c r="Q187" s="88">
        <f t="shared" ref="Q187" si="956">MIN((I187*J187*Male_Mortality_Blend+K187*L187*(1-Male_Mortality_Blend))*(1-Mortality_Margin),1)</f>
        <v>2.9170641229229397E-2</v>
      </c>
      <c r="R187" s="18">
        <f t="shared" si="755"/>
        <v>2.4640063201551987E-3</v>
      </c>
      <c r="S187" s="18">
        <f t="shared" si="694"/>
        <v>0.79479036794528546</v>
      </c>
      <c r="T187" s="89">
        <f t="shared" si="695"/>
        <v>1.9632058414166265E-3</v>
      </c>
      <c r="V187" s="73">
        <f t="shared" si="681"/>
        <v>4844660.2816823078</v>
      </c>
      <c r="W187" s="74">
        <f t="shared" ref="W187" si="957">V187*Fee_Percent</f>
        <v>242233.01408411539</v>
      </c>
      <c r="X187" s="75">
        <f t="shared" si="710"/>
        <v>5086893.2957664235</v>
      </c>
      <c r="Y187" s="74">
        <f t="shared" si="683"/>
        <v>4904136.598705655</v>
      </c>
      <c r="Z187" s="75">
        <f t="shared" si="684"/>
        <v>96893.205633646154</v>
      </c>
      <c r="AA187" s="82">
        <f t="shared" si="685"/>
        <v>85863.491427122615</v>
      </c>
      <c r="AC187" s="80">
        <f t="shared" ref="AC187" si="958">AC186/(1+NAER_Rate)^(1/12)</f>
        <v>0.51482854553700619</v>
      </c>
      <c r="AD187" s="82">
        <f t="shared" si="687"/>
        <v>2618877.8767613755</v>
      </c>
      <c r="AE187" s="74">
        <f t="shared" si="688"/>
        <v>2524789.512226433</v>
      </c>
      <c r="AF187" s="75">
        <f t="shared" si="689"/>
        <v>49883.388128788101</v>
      </c>
      <c r="AH187" s="113">
        <v>181</v>
      </c>
      <c r="AI187" s="114">
        <f>(SUM(AE188:$AE$913)+SUM(AF188:$AF$913)-SUM(AD188:$AD$913))*(1+NAER_Rate)^(AH187/12)</f>
        <v>2059076.7550097301</v>
      </c>
      <c r="AJ187" s="115">
        <f t="shared" si="676"/>
        <v>2059076.7550097301</v>
      </c>
    </row>
    <row r="188" spans="5:36" x14ac:dyDescent="0.35">
      <c r="E188" s="66">
        <f t="shared" si="705"/>
        <v>50982</v>
      </c>
      <c r="F188">
        <f t="shared" si="783"/>
        <v>16</v>
      </c>
      <c r="G188">
        <f t="shared" si="698"/>
        <v>182</v>
      </c>
      <c r="H188">
        <f t="shared" ref="H188" si="959">ROUNDDOWN(YEARFRAC(E188,DOB,1),0)</f>
        <v>79</v>
      </c>
      <c r="I188" s="31">
        <f>IF(H188&lt;=120,VLOOKUP(H188,'Mortality Data'!$B$6:$D$125,2,FALSE),1)</f>
        <v>4.4949999999999997E-2</v>
      </c>
      <c r="J188" s="17">
        <f>IF(H188&lt;=120,(1-VLOOKUP(H188,'Mortality Data'!$F$5:$H$125,2,FALSE))^(YEAR(E188)-Mortality_Table_Year),1)</f>
        <v>0.71789939822643556</v>
      </c>
      <c r="K188">
        <f>IF(H188&lt;=120,VLOOKUP(H188,'Mortality Data'!$B$5:$D$125,3,FALSE),1)</f>
        <v>3.6159999999999998E-2</v>
      </c>
      <c r="L188" s="33">
        <f>IF(H188&lt;=120,(1-VLOOKUP(H188,'Mortality Data'!$F$5:$H$125,3,FALSE))^(YEAR(E188)-Mortality_Table_Year),1)</f>
        <v>0.79631700241997871</v>
      </c>
      <c r="M188" s="88">
        <f t="shared" ref="M188" si="960">MIN(I188*J188*Male_Mortality_Blend+K188*L188*(1-Male_Mortality_Blend),1)</f>
        <v>3.0705938136030946E-2</v>
      </c>
      <c r="N188" s="18">
        <f t="shared" si="679"/>
        <v>2.5955626632255813E-3</v>
      </c>
      <c r="O188" s="18">
        <f t="shared" si="701"/>
        <v>0.78311341134488366</v>
      </c>
      <c r="P188" s="89">
        <f t="shared" si="692"/>
        <v>2.0379094532458897E-3</v>
      </c>
      <c r="Q188" s="88">
        <f t="shared" ref="Q188" si="961">MIN((I188*J188*Male_Mortality_Blend+K188*L188*(1-Male_Mortality_Blend))*(1-Mortality_Margin),1)</f>
        <v>2.9170641229229397E-2</v>
      </c>
      <c r="R188" s="18">
        <f t="shared" si="755"/>
        <v>2.4640063201551987E-3</v>
      </c>
      <c r="S188" s="18">
        <f t="shared" si="694"/>
        <v>0.79283199945546978</v>
      </c>
      <c r="T188" s="89">
        <f t="shared" si="695"/>
        <v>1.9583684898156761E-3</v>
      </c>
      <c r="V188" s="73">
        <f t="shared" si="681"/>
        <v>4832085.6623391612</v>
      </c>
      <c r="W188" s="74">
        <f t="shared" ref="W188" si="962">V188*Fee_Percent</f>
        <v>241604.28311695807</v>
      </c>
      <c r="X188" s="75">
        <f t="shared" si="710"/>
        <v>5073689.9454561193</v>
      </c>
      <c r="Y188" s="74">
        <f t="shared" si="683"/>
        <v>4892052.7751315404</v>
      </c>
      <c r="Z188" s="75">
        <f t="shared" si="684"/>
        <v>96641.713246783227</v>
      </c>
      <c r="AA188" s="82">
        <f t="shared" si="685"/>
        <v>84995.45707779564</v>
      </c>
      <c r="AC188" s="80">
        <f t="shared" ref="AC188" si="963">AC187/(1+NAER_Rate)^(1/12)</f>
        <v>0.51294357566326509</v>
      </c>
      <c r="AD188" s="82">
        <f t="shared" si="687"/>
        <v>2602516.6624290184</v>
      </c>
      <c r="AE188" s="74">
        <f t="shared" si="688"/>
        <v>2509347.0428093714</v>
      </c>
      <c r="AF188" s="75">
        <f t="shared" si="689"/>
        <v>49571.745951028919</v>
      </c>
      <c r="AH188" s="113">
        <v>182</v>
      </c>
      <c r="AI188" s="114">
        <f>(SUM(AE189:$AE$913)+SUM(AF189:$AF$913)-SUM(AD189:$AD$913))*(1+NAER_Rate)^(AH188/12)</f>
        <v>2151638.926703041</v>
      </c>
      <c r="AJ188" s="115">
        <f t="shared" si="676"/>
        <v>2151638.926703041</v>
      </c>
    </row>
    <row r="189" spans="5:36" x14ac:dyDescent="0.35">
      <c r="E189" s="66">
        <f t="shared" si="705"/>
        <v>51013</v>
      </c>
      <c r="F189">
        <f t="shared" si="783"/>
        <v>16</v>
      </c>
      <c r="G189">
        <f t="shared" si="698"/>
        <v>183</v>
      </c>
      <c r="H189">
        <f t="shared" ref="H189" si="964">ROUNDDOWN(YEARFRAC(E189,DOB,1),0)</f>
        <v>79</v>
      </c>
      <c r="I189" s="31">
        <f>IF(H189&lt;=120,VLOOKUP(H189,'Mortality Data'!$B$6:$D$125,2,FALSE),1)</f>
        <v>4.4949999999999997E-2</v>
      </c>
      <c r="J189" s="17">
        <f>IF(H189&lt;=120,(1-VLOOKUP(H189,'Mortality Data'!$F$5:$H$125,2,FALSE))^(YEAR(E189)-Mortality_Table_Year),1)</f>
        <v>0.71789939822643556</v>
      </c>
      <c r="K189">
        <f>IF(H189&lt;=120,VLOOKUP(H189,'Mortality Data'!$B$5:$D$125,3,FALSE),1)</f>
        <v>3.6159999999999998E-2</v>
      </c>
      <c r="L189" s="33">
        <f>IF(H189&lt;=120,(1-VLOOKUP(H189,'Mortality Data'!$F$5:$H$125,3,FALSE))^(YEAR(E189)-Mortality_Table_Year),1)</f>
        <v>0.79631700241997871</v>
      </c>
      <c r="M189" s="88">
        <f t="shared" ref="M189" si="965">MIN(I189*J189*Male_Mortality_Blend+K189*L189*(1-Male_Mortality_Blend),1)</f>
        <v>3.0705938136030946E-2</v>
      </c>
      <c r="N189" s="18">
        <f t="shared" si="679"/>
        <v>2.5955626632255813E-3</v>
      </c>
      <c r="O189" s="18">
        <f t="shared" si="701"/>
        <v>0.78108079141332565</v>
      </c>
      <c r="P189" s="89">
        <f t="shared" si="692"/>
        <v>2.0326199315580107E-3</v>
      </c>
      <c r="Q189" s="88">
        <f t="shared" ref="Q189" si="966">MIN((I189*J189*Male_Mortality_Blend+K189*L189*(1-Male_Mortality_Blend))*(1-Mortality_Margin),1)</f>
        <v>2.9170641229229397E-2</v>
      </c>
      <c r="R189" s="18">
        <f t="shared" si="755"/>
        <v>2.4640063201551987E-3</v>
      </c>
      <c r="S189" s="18">
        <f t="shared" si="694"/>
        <v>0.79087845639799026</v>
      </c>
      <c r="T189" s="89">
        <f t="shared" si="695"/>
        <v>1.9535430574795232E-3</v>
      </c>
      <c r="V189" s="73">
        <f t="shared" si="681"/>
        <v>4819543.6812084857</v>
      </c>
      <c r="W189" s="74">
        <f t="shared" ref="W189" si="967">V189*Fee_Percent</f>
        <v>240977.1840604243</v>
      </c>
      <c r="X189" s="75">
        <f t="shared" si="710"/>
        <v>5060520.8652689103</v>
      </c>
      <c r="Y189" s="74">
        <f t="shared" si="683"/>
        <v>4879998.7261750838</v>
      </c>
      <c r="Z189" s="75">
        <f t="shared" si="684"/>
        <v>96390.873624169719</v>
      </c>
      <c r="AA189" s="82">
        <f t="shared" si="685"/>
        <v>84131.265469657257</v>
      </c>
      <c r="AC189" s="80">
        <f t="shared" ref="AC189" si="968">AC188/(1+NAER_Rate)^(1/12)</f>
        <v>0.51106550733267997</v>
      </c>
      <c r="AD189" s="82">
        <f t="shared" si="687"/>
        <v>2586257.6633762685</v>
      </c>
      <c r="AE189" s="74">
        <f t="shared" si="688"/>
        <v>2493999.0247755013</v>
      </c>
      <c r="AF189" s="75">
        <f t="shared" si="689"/>
        <v>49262.050730976538</v>
      </c>
      <c r="AH189" s="113">
        <v>183</v>
      </c>
      <c r="AI189" s="114">
        <f>(SUM(AE190:$AE$913)+SUM(AF190:$AF$913)-SUM(AD190:$AD$913))*(1+NAER_Rate)^(AH189/12)</f>
        <v>2243677.0551268957</v>
      </c>
      <c r="AJ189" s="115">
        <f t="shared" si="676"/>
        <v>2243677.0551268957</v>
      </c>
    </row>
    <row r="190" spans="5:36" x14ac:dyDescent="0.35">
      <c r="E190" s="66">
        <f t="shared" si="705"/>
        <v>51043</v>
      </c>
      <c r="F190">
        <f t="shared" si="783"/>
        <v>16</v>
      </c>
      <c r="G190">
        <f t="shared" si="698"/>
        <v>184</v>
      </c>
      <c r="H190">
        <f t="shared" ref="H190" si="969">ROUNDDOWN(YEARFRAC(E190,DOB,1),0)</f>
        <v>79</v>
      </c>
      <c r="I190" s="31">
        <f>IF(H190&lt;=120,VLOOKUP(H190,'Mortality Data'!$B$6:$D$125,2,FALSE),1)</f>
        <v>4.4949999999999997E-2</v>
      </c>
      <c r="J190" s="17">
        <f>IF(H190&lt;=120,(1-VLOOKUP(H190,'Mortality Data'!$F$5:$H$125,2,FALSE))^(YEAR(E190)-Mortality_Table_Year),1)</f>
        <v>0.71789939822643556</v>
      </c>
      <c r="K190">
        <f>IF(H190&lt;=120,VLOOKUP(H190,'Mortality Data'!$B$5:$D$125,3,FALSE),1)</f>
        <v>3.6159999999999998E-2</v>
      </c>
      <c r="L190" s="33">
        <f>IF(H190&lt;=120,(1-VLOOKUP(H190,'Mortality Data'!$F$5:$H$125,3,FALSE))^(YEAR(E190)-Mortality_Table_Year),1)</f>
        <v>0.79631700241997871</v>
      </c>
      <c r="M190" s="88">
        <f t="shared" ref="M190" si="970">MIN(I190*J190*Male_Mortality_Blend+K190*L190*(1-Male_Mortality_Blend),1)</f>
        <v>3.0705938136030946E-2</v>
      </c>
      <c r="N190" s="18">
        <f t="shared" si="679"/>
        <v>2.5955626632255813E-3</v>
      </c>
      <c r="O190" s="18">
        <f t="shared" si="701"/>
        <v>0.77905344727417059</v>
      </c>
      <c r="P190" s="89">
        <f t="shared" si="692"/>
        <v>2.0273441391550628E-3</v>
      </c>
      <c r="Q190" s="88">
        <f t="shared" ref="Q190" si="971">MIN((I190*J190*Male_Mortality_Blend+K190*L190*(1-Male_Mortality_Blend))*(1-Mortality_Margin),1)</f>
        <v>2.9170641229229397E-2</v>
      </c>
      <c r="R190" s="18">
        <f t="shared" si="755"/>
        <v>2.4640063201551987E-3</v>
      </c>
      <c r="S190" s="18">
        <f t="shared" si="694"/>
        <v>0.78892972688295104</v>
      </c>
      <c r="T190" s="89">
        <f t="shared" si="695"/>
        <v>1.9487295150392159E-3</v>
      </c>
      <c r="V190" s="73">
        <f t="shared" si="681"/>
        <v>4807034.2535757571</v>
      </c>
      <c r="W190" s="74">
        <f t="shared" ref="W190" si="972">V190*Fee_Percent</f>
        <v>240351.71267878788</v>
      </c>
      <c r="X190" s="75">
        <f t="shared" si="710"/>
        <v>5047385.9662545454</v>
      </c>
      <c r="Y190" s="74">
        <f t="shared" si="683"/>
        <v>4867974.3784714388</v>
      </c>
      <c r="Z190" s="75">
        <f t="shared" si="684"/>
        <v>96140.685071515138</v>
      </c>
      <c r="AA190" s="82">
        <f t="shared" si="685"/>
        <v>83270.902711591683</v>
      </c>
      <c r="AC190" s="80">
        <f t="shared" ref="AC190" si="973">AC189/(1+NAER_Rate)^(1/12)</f>
        <v>0.50919431527625381</v>
      </c>
      <c r="AD190" s="82">
        <f t="shared" si="687"/>
        <v>2570100.2410219559</v>
      </c>
      <c r="AE190" s="74">
        <f t="shared" si="688"/>
        <v>2478744.8804281116</v>
      </c>
      <c r="AF190" s="75">
        <f t="shared" si="689"/>
        <v>48954.290305180104</v>
      </c>
      <c r="AH190" s="113">
        <v>184</v>
      </c>
      <c r="AI190" s="114">
        <f>(SUM(AE191:$AE$913)+SUM(AF191:$AF$913)-SUM(AD191:$AD$913))*(1+NAER_Rate)^(AH190/12)</f>
        <v>2335193.043372198</v>
      </c>
      <c r="AJ190" s="115">
        <f t="shared" si="676"/>
        <v>2335193.043372198</v>
      </c>
    </row>
    <row r="191" spans="5:36" x14ac:dyDescent="0.35">
      <c r="E191" s="66">
        <f t="shared" si="705"/>
        <v>51074</v>
      </c>
      <c r="F191">
        <f t="shared" si="783"/>
        <v>16</v>
      </c>
      <c r="G191">
        <f t="shared" si="698"/>
        <v>185</v>
      </c>
      <c r="H191">
        <f t="shared" ref="H191" si="974">ROUNDDOWN(YEARFRAC(E191,DOB,1),0)</f>
        <v>79</v>
      </c>
      <c r="I191" s="31">
        <f>IF(H191&lt;=120,VLOOKUP(H191,'Mortality Data'!$B$6:$D$125,2,FALSE),1)</f>
        <v>4.4949999999999997E-2</v>
      </c>
      <c r="J191" s="17">
        <f>IF(H191&lt;=120,(1-VLOOKUP(H191,'Mortality Data'!$F$5:$H$125,2,FALSE))^(YEAR(E191)-Mortality_Table_Year),1)</f>
        <v>0.71789939822643556</v>
      </c>
      <c r="K191">
        <f>IF(H191&lt;=120,VLOOKUP(H191,'Mortality Data'!$B$5:$D$125,3,FALSE),1)</f>
        <v>3.6159999999999998E-2</v>
      </c>
      <c r="L191" s="33">
        <f>IF(H191&lt;=120,(1-VLOOKUP(H191,'Mortality Data'!$F$5:$H$125,3,FALSE))^(YEAR(E191)-Mortality_Table_Year),1)</f>
        <v>0.79631700241997871</v>
      </c>
      <c r="M191" s="88">
        <f t="shared" ref="M191" si="975">MIN(I191*J191*Male_Mortality_Blend+K191*L191*(1-Male_Mortality_Blend),1)</f>
        <v>3.0705938136030946E-2</v>
      </c>
      <c r="N191" s="18">
        <f t="shared" si="679"/>
        <v>2.5955626632255813E-3</v>
      </c>
      <c r="O191" s="18">
        <f t="shared" si="701"/>
        <v>0.77703136523376859</v>
      </c>
      <c r="P191" s="89">
        <f t="shared" si="692"/>
        <v>2.0220820404019957E-3</v>
      </c>
      <c r="Q191" s="88">
        <f t="shared" ref="Q191" si="976">MIN((I191*J191*Male_Mortality_Blend+K191*L191*(1-Male_Mortality_Blend))*(1-Mortality_Margin),1)</f>
        <v>2.9170641229229397E-2</v>
      </c>
      <c r="R191" s="18">
        <f t="shared" si="755"/>
        <v>2.4640063201551987E-3</v>
      </c>
      <c r="S191" s="18">
        <f t="shared" si="694"/>
        <v>0.78698579904975319</v>
      </c>
      <c r="T191" s="89">
        <f t="shared" si="695"/>
        <v>1.943927833197856E-3</v>
      </c>
      <c r="V191" s="73">
        <f t="shared" si="681"/>
        <v>4794557.2949463297</v>
      </c>
      <c r="W191" s="74">
        <f t="shared" ref="W191" si="977">V191*Fee_Percent</f>
        <v>239727.86474731649</v>
      </c>
      <c r="X191" s="75">
        <f t="shared" si="710"/>
        <v>5034285.1596936462</v>
      </c>
      <c r="Y191" s="74">
        <f t="shared" si="683"/>
        <v>4855979.6588365324</v>
      </c>
      <c r="Z191" s="75">
        <f t="shared" si="684"/>
        <v>95891.145898926596</v>
      </c>
      <c r="AA191" s="82">
        <f t="shared" si="685"/>
        <v>82414.354958186857</v>
      </c>
      <c r="AC191" s="80">
        <f t="shared" ref="AC191" si="978">AC190/(1+NAER_Rate)^(1/12)</f>
        <v>0.50732997431750848</v>
      </c>
      <c r="AD191" s="82">
        <f t="shared" si="687"/>
        <v>2554043.7607743917</v>
      </c>
      <c r="AE191" s="74">
        <f t="shared" si="688"/>
        <v>2463584.0356038813</v>
      </c>
      <c r="AF191" s="75">
        <f t="shared" si="689"/>
        <v>48648.452586178886</v>
      </c>
      <c r="AH191" s="113">
        <v>185</v>
      </c>
      <c r="AI191" s="114">
        <f>(SUM(AE192:$AE$913)+SUM(AF192:$AF$913)-SUM(AD192:$AD$913))*(1+NAER_Rate)^(AH191/12)</f>
        <v>2426188.7876780373</v>
      </c>
      <c r="AJ191" s="115">
        <f t="shared" si="676"/>
        <v>2426188.7876780373</v>
      </c>
    </row>
    <row r="192" spans="5:36" x14ac:dyDescent="0.35">
      <c r="E192" s="66">
        <f t="shared" si="705"/>
        <v>51104</v>
      </c>
      <c r="F192">
        <f t="shared" si="783"/>
        <v>16</v>
      </c>
      <c r="G192">
        <f t="shared" si="698"/>
        <v>186</v>
      </c>
      <c r="H192">
        <f t="shared" ref="H192" si="979">ROUNDDOWN(YEARFRAC(E192,DOB,1),0)</f>
        <v>79</v>
      </c>
      <c r="I192" s="31">
        <f>IF(H192&lt;=120,VLOOKUP(H192,'Mortality Data'!$B$6:$D$125,2,FALSE),1)</f>
        <v>4.4949999999999997E-2</v>
      </c>
      <c r="J192" s="17">
        <f>IF(H192&lt;=120,(1-VLOOKUP(H192,'Mortality Data'!$F$5:$H$125,2,FALSE))^(YEAR(E192)-Mortality_Table_Year),1)</f>
        <v>0.71789939822643556</v>
      </c>
      <c r="K192">
        <f>IF(H192&lt;=120,VLOOKUP(H192,'Mortality Data'!$B$5:$D$125,3,FALSE),1)</f>
        <v>3.6159999999999998E-2</v>
      </c>
      <c r="L192" s="33">
        <f>IF(H192&lt;=120,(1-VLOOKUP(H192,'Mortality Data'!$F$5:$H$125,3,FALSE))^(YEAR(E192)-Mortality_Table_Year),1)</f>
        <v>0.79631700241997871</v>
      </c>
      <c r="M192" s="88">
        <f t="shared" ref="M192" si="980">MIN(I192*J192*Male_Mortality_Blend+K192*L192*(1-Male_Mortality_Blend),1)</f>
        <v>3.0705938136030946E-2</v>
      </c>
      <c r="N192" s="18">
        <f t="shared" si="679"/>
        <v>2.5955626632255813E-3</v>
      </c>
      <c r="O192" s="18">
        <f t="shared" si="701"/>
        <v>0.77501453163401257</v>
      </c>
      <c r="P192" s="89">
        <f t="shared" si="692"/>
        <v>2.0168335997560183E-3</v>
      </c>
      <c r="Q192" s="88">
        <f t="shared" ref="Q192" si="981">MIN((I192*J192*Male_Mortality_Blend+K192*L192*(1-Male_Mortality_Blend))*(1-Mortality_Margin),1)</f>
        <v>2.9170641229229397E-2</v>
      </c>
      <c r="R192" s="18">
        <f t="shared" si="755"/>
        <v>2.4640063201551987E-3</v>
      </c>
      <c r="S192" s="18">
        <f t="shared" si="694"/>
        <v>0.78504666106702226</v>
      </c>
      <c r="T192" s="89">
        <f t="shared" si="695"/>
        <v>1.9391379827309319E-3</v>
      </c>
      <c r="V192" s="73">
        <f t="shared" si="681"/>
        <v>4782112.721044871</v>
      </c>
      <c r="W192" s="74">
        <f t="shared" ref="W192" si="982">V192*Fee_Percent</f>
        <v>239105.63605224356</v>
      </c>
      <c r="X192" s="75">
        <f t="shared" si="710"/>
        <v>5021218.3570971144</v>
      </c>
      <c r="Y192" s="74">
        <f t="shared" si="683"/>
        <v>4844014.4942666143</v>
      </c>
      <c r="Z192" s="75">
        <f t="shared" si="684"/>
        <v>95642.254420897429</v>
      </c>
      <c r="AA192" s="82">
        <f t="shared" si="685"/>
        <v>81561.608409603126</v>
      </c>
      <c r="AC192" s="80">
        <f t="shared" ref="AC192" si="983">AC191/(1+NAER_Rate)^(1/12)</f>
        <v>0.5054724593721458</v>
      </c>
      <c r="AD192" s="82">
        <f t="shared" si="687"/>
        <v>2538087.592006444</v>
      </c>
      <c r="AE192" s="74">
        <f t="shared" si="688"/>
        <v>2448515.9196512667</v>
      </c>
      <c r="AF192" s="75">
        <f t="shared" si="689"/>
        <v>48344.525562027506</v>
      </c>
      <c r="AH192" s="113">
        <v>186</v>
      </c>
      <c r="AI192" s="114">
        <f>(SUM(AE193:$AE$913)+SUM(AF193:$AF$913)-SUM(AD193:$AD$913))*(1+NAER_Rate)^(AH192/12)</f>
        <v>2516666.1774517875</v>
      </c>
      <c r="AJ192" s="115">
        <f t="shared" si="676"/>
        <v>2516666.1774517875</v>
      </c>
    </row>
    <row r="193" spans="5:36" x14ac:dyDescent="0.35">
      <c r="E193" s="66">
        <f t="shared" si="705"/>
        <v>51135</v>
      </c>
      <c r="F193">
        <f t="shared" si="783"/>
        <v>16</v>
      </c>
      <c r="G193">
        <f t="shared" si="698"/>
        <v>187</v>
      </c>
      <c r="H193">
        <f t="shared" ref="H193" si="984">ROUNDDOWN(YEARFRAC(E193,DOB,1),0)</f>
        <v>80</v>
      </c>
      <c r="I193" s="31">
        <f>IF(H193&lt;=120,VLOOKUP(H193,'Mortality Data'!$B$6:$D$125,2,FALSE),1)</f>
        <v>5.0349999999999999E-2</v>
      </c>
      <c r="J193" s="17">
        <f>IF(H193&lt;=120,(1-VLOOKUP(H193,'Mortality Data'!$F$5:$H$125,2,FALSE))^(YEAR(E193)-Mortality_Table_Year),1)</f>
        <v>0.7218342815849651</v>
      </c>
      <c r="K193">
        <f>IF(H193&lt;=120,VLOOKUP(H193,'Mortality Data'!$B$5:$D$125,3,FALSE),1)</f>
        <v>4.0529999999999997E-2</v>
      </c>
      <c r="L193" s="33">
        <f>IF(H193&lt;=120,(1-VLOOKUP(H193,'Mortality Data'!$F$5:$H$125,3,FALSE))^(YEAR(E193)-Mortality_Table_Year),1)</f>
        <v>0.80722971449360315</v>
      </c>
      <c r="M193" s="88">
        <f t="shared" ref="M193" si="985">MIN(I193*J193*Male_Mortality_Blend+K193*L193*(1-Male_Mortality_Blend),1)</f>
        <v>3.4712054990583226E-2</v>
      </c>
      <c r="N193" s="18">
        <f t="shared" si="679"/>
        <v>2.9397399391314361E-3</v>
      </c>
      <c r="O193" s="18">
        <f t="shared" si="701"/>
        <v>0.77273619046196085</v>
      </c>
      <c r="P193" s="89">
        <f t="shared" si="692"/>
        <v>2.2783411720517233E-3</v>
      </c>
      <c r="Q193" s="88">
        <f t="shared" ref="Q193" si="986">MIN((I193*J193*Male_Mortality_Blend+K193*L193*(1-Male_Mortality_Blend))*(1-Mortality_Margin),1)</f>
        <v>3.2976452241054062E-2</v>
      </c>
      <c r="R193" s="18">
        <f t="shared" si="755"/>
        <v>2.7904687566475683E-3</v>
      </c>
      <c r="S193" s="18">
        <f t="shared" si="694"/>
        <v>0.78285601288680429</v>
      </c>
      <c r="T193" s="89">
        <f t="shared" si="695"/>
        <v>2.1906481802179689E-3</v>
      </c>
      <c r="V193" s="73">
        <f t="shared" si="681"/>
        <v>4768054.5532853864</v>
      </c>
      <c r="W193" s="74">
        <f t="shared" ref="W193" si="987">V193*Fee_Percent</f>
        <v>238402.72766426933</v>
      </c>
      <c r="X193" s="75">
        <f t="shared" si="710"/>
        <v>5006457.2809496559</v>
      </c>
      <c r="Y193" s="74">
        <f t="shared" si="683"/>
        <v>4830497.4231636152</v>
      </c>
      <c r="Z193" s="75">
        <f t="shared" si="684"/>
        <v>95361.091065707733</v>
      </c>
      <c r="AA193" s="82">
        <f t="shared" si="685"/>
        <v>80598.766720333137</v>
      </c>
      <c r="AC193" s="80">
        <f t="shared" ref="AC193" si="988">AC192/(1+NAER_Rate)^(1/12)</f>
        <v>0.5036217454477101</v>
      </c>
      <c r="AD193" s="82">
        <f t="shared" si="687"/>
        <v>2521360.7543412624</v>
      </c>
      <c r="AE193" s="74">
        <f t="shared" si="688"/>
        <v>2432743.5436343257</v>
      </c>
      <c r="AF193" s="75">
        <f t="shared" si="689"/>
        <v>48025.919130309761</v>
      </c>
      <c r="AH193" s="113">
        <v>187</v>
      </c>
      <c r="AI193" s="114">
        <f>(SUM(AE194:$AE$913)+SUM(AF194:$AF$913)-SUM(AD194:$AD$913))*(1+NAER_Rate)^(AH193/12)</f>
        <v>2606513.2126987744</v>
      </c>
      <c r="AJ193" s="115">
        <f t="shared" si="676"/>
        <v>2606513.2126987744</v>
      </c>
    </row>
    <row r="194" spans="5:36" x14ac:dyDescent="0.35">
      <c r="E194" s="66">
        <f t="shared" si="705"/>
        <v>51166</v>
      </c>
      <c r="F194">
        <f t="shared" si="783"/>
        <v>16</v>
      </c>
      <c r="G194">
        <f t="shared" si="698"/>
        <v>188</v>
      </c>
      <c r="H194">
        <f t="shared" ref="H194" si="989">ROUNDDOWN(YEARFRAC(E194,DOB,1),0)</f>
        <v>80</v>
      </c>
      <c r="I194" s="31">
        <f>IF(H194&lt;=120,VLOOKUP(H194,'Mortality Data'!$B$6:$D$125,2,FALSE),1)</f>
        <v>5.0349999999999999E-2</v>
      </c>
      <c r="J194" s="17">
        <f>IF(H194&lt;=120,(1-VLOOKUP(H194,'Mortality Data'!$F$5:$H$125,2,FALSE))^(YEAR(E194)-Mortality_Table_Year),1)</f>
        <v>0.71317227020594554</v>
      </c>
      <c r="K194">
        <f>IF(H194&lt;=120,VLOOKUP(H194,'Mortality Data'!$B$5:$D$125,3,FALSE),1)</f>
        <v>4.0529999999999997E-2</v>
      </c>
      <c r="L194" s="33">
        <f>IF(H194&lt;=120,(1-VLOOKUP(H194,'Mortality Data'!$F$5:$H$125,3,FALSE))^(YEAR(E194)-Mortality_Table_Year),1)</f>
        <v>0.80085259974910372</v>
      </c>
      <c r="M194" s="88">
        <f t="shared" ref="M194" si="990">MIN(I194*J194*Male_Mortality_Blend+K194*L194*(1-Male_Mortality_Blend),1)</f>
        <v>3.4355873233202175E-2</v>
      </c>
      <c r="N194" s="18">
        <f t="shared" si="679"/>
        <v>2.9090863371774578E-3</v>
      </c>
      <c r="O194" s="18">
        <f t="shared" si="701"/>
        <v>0.77048823416804535</v>
      </c>
      <c r="P194" s="89">
        <f t="shared" si="692"/>
        <v>2.2479562939154984E-3</v>
      </c>
      <c r="Q194" s="88">
        <f t="shared" ref="Q194" si="991">MIN((I194*J194*Male_Mortality_Blend+K194*L194*(1-Male_Mortality_Blend))*(1-Mortality_Margin),1)</f>
        <v>3.2638079571542064E-2</v>
      </c>
      <c r="R194" s="18">
        <f t="shared" si="755"/>
        <v>2.7613954946292818E-3</v>
      </c>
      <c r="S194" s="18">
        <f t="shared" si="694"/>
        <v>0.78069423781987524</v>
      </c>
      <c r="T194" s="89">
        <f t="shared" si="695"/>
        <v>2.1617750669290503E-3</v>
      </c>
      <c r="V194" s="73">
        <f t="shared" si="681"/>
        <v>4754183.8709295066</v>
      </c>
      <c r="W194" s="74">
        <f t="shared" ref="W194" si="992">V194*Fee_Percent</f>
        <v>237709.19354647535</v>
      </c>
      <c r="X194" s="75">
        <f t="shared" si="710"/>
        <v>4991893.0644759815</v>
      </c>
      <c r="Y194" s="74">
        <f t="shared" si="683"/>
        <v>4817158.509342473</v>
      </c>
      <c r="Z194" s="75">
        <f t="shared" si="684"/>
        <v>95083.67741859013</v>
      </c>
      <c r="AA194" s="82">
        <f t="shared" si="685"/>
        <v>79650.877714917995</v>
      </c>
      <c r="AC194" s="80">
        <f t="shared" ref="AC194" si="993">AC193/(1+NAER_Rate)^(1/12)</f>
        <v>0.50177780764325208</v>
      </c>
      <c r="AD194" s="82">
        <f t="shared" si="687"/>
        <v>2504821.1578823132</v>
      </c>
      <c r="AE194" s="74">
        <f t="shared" si="688"/>
        <v>2417143.2358879023</v>
      </c>
      <c r="AF194" s="75">
        <f t="shared" si="689"/>
        <v>47710.879197758353</v>
      </c>
      <c r="AH194" s="113">
        <v>188</v>
      </c>
      <c r="AI194" s="114">
        <f>(SUM(AE195:$AE$913)+SUM(AF195:$AF$913)-SUM(AD195:$AD$913))*(1+NAER_Rate)^(AH194/12)</f>
        <v>2695742.5296700574</v>
      </c>
      <c r="AJ194" s="115">
        <f t="shared" si="676"/>
        <v>2695742.5296700574</v>
      </c>
    </row>
    <row r="195" spans="5:36" x14ac:dyDescent="0.35">
      <c r="E195" s="66">
        <f t="shared" si="705"/>
        <v>51195</v>
      </c>
      <c r="F195">
        <f t="shared" si="783"/>
        <v>16</v>
      </c>
      <c r="G195">
        <f t="shared" si="698"/>
        <v>189</v>
      </c>
      <c r="H195">
        <f t="shared" ref="H195" si="994">ROUNDDOWN(YEARFRAC(E195,DOB,1),0)</f>
        <v>80</v>
      </c>
      <c r="I195" s="31">
        <f>IF(H195&lt;=120,VLOOKUP(H195,'Mortality Data'!$B$6:$D$125,2,FALSE),1)</f>
        <v>5.0349999999999999E-2</v>
      </c>
      <c r="J195" s="17">
        <f>IF(H195&lt;=120,(1-VLOOKUP(H195,'Mortality Data'!$F$5:$H$125,2,FALSE))^(YEAR(E195)-Mortality_Table_Year),1)</f>
        <v>0.71317227020594554</v>
      </c>
      <c r="K195">
        <f>IF(H195&lt;=120,VLOOKUP(H195,'Mortality Data'!$B$5:$D$125,3,FALSE),1)</f>
        <v>4.0529999999999997E-2</v>
      </c>
      <c r="L195" s="33">
        <f>IF(H195&lt;=120,(1-VLOOKUP(H195,'Mortality Data'!$F$5:$H$125,3,FALSE))^(YEAR(E195)-Mortality_Table_Year),1)</f>
        <v>0.80085259974910372</v>
      </c>
      <c r="M195" s="88">
        <f t="shared" ref="M195" si="995">MIN(I195*J195*Male_Mortality_Blend+K195*L195*(1-Male_Mortality_Blend),1)</f>
        <v>3.4355873233202175E-2</v>
      </c>
      <c r="N195" s="18">
        <f t="shared" si="679"/>
        <v>2.9090863371774578E-3</v>
      </c>
      <c r="O195" s="18">
        <f t="shared" si="701"/>
        <v>0.7682468173730711</v>
      </c>
      <c r="P195" s="89">
        <f t="shared" si="692"/>
        <v>2.2414167949742492E-3</v>
      </c>
      <c r="Q195" s="88">
        <f t="shared" ref="Q195" si="996">MIN((I195*J195*Male_Mortality_Blend+K195*L195*(1-Male_Mortality_Blend))*(1-Mortality_Margin),1)</f>
        <v>3.2638079571542064E-2</v>
      </c>
      <c r="R195" s="18">
        <f t="shared" si="755"/>
        <v>2.7613954946292818E-3</v>
      </c>
      <c r="S195" s="18">
        <f t="shared" si="694"/>
        <v>0.77853843226887642</v>
      </c>
      <c r="T195" s="89">
        <f t="shared" si="695"/>
        <v>2.1558055509988128E-3</v>
      </c>
      <c r="V195" s="73">
        <f t="shared" si="681"/>
        <v>4740353.5395861566</v>
      </c>
      <c r="W195" s="74">
        <f t="shared" ref="W195" si="997">V195*Fee_Percent</f>
        <v>237017.67697930784</v>
      </c>
      <c r="X195" s="75">
        <f t="shared" si="710"/>
        <v>4977371.2165654646</v>
      </c>
      <c r="Y195" s="74">
        <f t="shared" si="683"/>
        <v>4803856.4295378597</v>
      </c>
      <c r="Z195" s="75">
        <f t="shared" si="684"/>
        <v>94807.070791723134</v>
      </c>
      <c r="AA195" s="82">
        <f t="shared" si="685"/>
        <v>78707.716235881671</v>
      </c>
      <c r="AC195" s="80">
        <f t="shared" ref="AC195" si="998">AC194/(1+NAER_Rate)^(1/12)</f>
        <v>0.49994062114899351</v>
      </c>
      <c r="AD195" s="82">
        <f t="shared" si="687"/>
        <v>2488390.0576988598</v>
      </c>
      <c r="AE195" s="74">
        <f t="shared" si="688"/>
        <v>2401642.967293744</v>
      </c>
      <c r="AF195" s="75">
        <f t="shared" si="689"/>
        <v>47397.905860930667</v>
      </c>
      <c r="AH195" s="113">
        <v>189</v>
      </c>
      <c r="AI195" s="114">
        <f>(SUM(AE196:$AE$913)+SUM(AF196:$AF$913)-SUM(AD196:$AD$913))*(1+NAER_Rate)^(AH195/12)</f>
        <v>2784356.5858951071</v>
      </c>
      <c r="AJ195" s="115">
        <f t="shared" si="676"/>
        <v>2784356.5858951071</v>
      </c>
    </row>
    <row r="196" spans="5:36" x14ac:dyDescent="0.35">
      <c r="E196" s="66">
        <f t="shared" si="705"/>
        <v>51226</v>
      </c>
      <c r="F196">
        <f t="shared" si="783"/>
        <v>16</v>
      </c>
      <c r="G196">
        <f t="shared" si="698"/>
        <v>190</v>
      </c>
      <c r="H196">
        <f t="shared" ref="H196" si="999">ROUNDDOWN(YEARFRAC(E196,DOB,1),0)</f>
        <v>80</v>
      </c>
      <c r="I196" s="31">
        <f>IF(H196&lt;=120,VLOOKUP(H196,'Mortality Data'!$B$6:$D$125,2,FALSE),1)</f>
        <v>5.0349999999999999E-2</v>
      </c>
      <c r="J196" s="17">
        <f>IF(H196&lt;=120,(1-VLOOKUP(H196,'Mortality Data'!$F$5:$H$125,2,FALSE))^(YEAR(E196)-Mortality_Table_Year),1)</f>
        <v>0.71317227020594554</v>
      </c>
      <c r="K196">
        <f>IF(H196&lt;=120,VLOOKUP(H196,'Mortality Data'!$B$5:$D$125,3,FALSE),1)</f>
        <v>4.0529999999999997E-2</v>
      </c>
      <c r="L196" s="33">
        <f>IF(H196&lt;=120,(1-VLOOKUP(H196,'Mortality Data'!$F$5:$H$125,3,FALSE))^(YEAR(E196)-Mortality_Table_Year),1)</f>
        <v>0.80085259974910372</v>
      </c>
      <c r="M196" s="88">
        <f t="shared" ref="M196" si="1000">MIN(I196*J196*Male_Mortality_Blend+K196*L196*(1-Male_Mortality_Blend),1)</f>
        <v>3.4355873233202175E-2</v>
      </c>
      <c r="N196" s="18">
        <f t="shared" si="679"/>
        <v>2.9090863371774578E-3</v>
      </c>
      <c r="O196" s="18">
        <f t="shared" si="701"/>
        <v>0.76601192105307103</v>
      </c>
      <c r="P196" s="89">
        <f t="shared" si="692"/>
        <v>2.2348963200000682E-3</v>
      </c>
      <c r="Q196" s="88">
        <f t="shared" ref="Q196" si="1001">MIN((I196*J196*Male_Mortality_Blend+K196*L196*(1-Male_Mortality_Blend))*(1-Mortality_Margin),1)</f>
        <v>3.2638079571542064E-2</v>
      </c>
      <c r="R196" s="18">
        <f t="shared" si="755"/>
        <v>2.7613954946292818E-3</v>
      </c>
      <c r="S196" s="18">
        <f t="shared" si="694"/>
        <v>0.77638857974961339</v>
      </c>
      <c r="T196" s="89">
        <f t="shared" si="695"/>
        <v>2.1498525192630291E-3</v>
      </c>
      <c r="V196" s="73">
        <f t="shared" si="681"/>
        <v>4726563.4418707555</v>
      </c>
      <c r="W196" s="74">
        <f t="shared" ref="W196" si="1002">V196*Fee_Percent</f>
        <v>236328.17209353778</v>
      </c>
      <c r="X196" s="75">
        <f t="shared" si="710"/>
        <v>4962891.6139642932</v>
      </c>
      <c r="Y196" s="74">
        <f t="shared" si="683"/>
        <v>4790591.0820364878</v>
      </c>
      <c r="Z196" s="75">
        <f t="shared" si="684"/>
        <v>94531.268837415118</v>
      </c>
      <c r="AA196" s="82">
        <f t="shared" si="685"/>
        <v>77769.263090390712</v>
      </c>
      <c r="AC196" s="80">
        <f t="shared" ref="AC196" si="1003">AC195/(1+NAER_Rate)^(1/12)</f>
        <v>0.49811016124599361</v>
      </c>
      <c r="AD196" s="82">
        <f t="shared" si="687"/>
        <v>2472066.7420781436</v>
      </c>
      <c r="AE196" s="74">
        <f t="shared" si="688"/>
        <v>2386242.0963368141</v>
      </c>
      <c r="AF196" s="75">
        <f t="shared" si="689"/>
        <v>47086.985563393217</v>
      </c>
      <c r="AH196" s="113">
        <v>190</v>
      </c>
      <c r="AI196" s="114">
        <f>(SUM(AE197:$AE$913)+SUM(AF197:$AF$913)-SUM(AD197:$AD$913))*(1+NAER_Rate)^(AH196/12)</f>
        <v>2872357.8287414713</v>
      </c>
      <c r="AJ196" s="115">
        <f t="shared" si="676"/>
        <v>2872357.8287414713</v>
      </c>
    </row>
    <row r="197" spans="5:36" x14ac:dyDescent="0.35">
      <c r="E197" s="66">
        <f t="shared" si="705"/>
        <v>51256</v>
      </c>
      <c r="F197">
        <f t="shared" si="783"/>
        <v>16</v>
      </c>
      <c r="G197">
        <f t="shared" si="698"/>
        <v>191</v>
      </c>
      <c r="H197">
        <f t="shared" ref="H197" si="1004">ROUNDDOWN(YEARFRAC(E197,DOB,1),0)</f>
        <v>80</v>
      </c>
      <c r="I197" s="31">
        <f>IF(H197&lt;=120,VLOOKUP(H197,'Mortality Data'!$B$6:$D$125,2,FALSE),1)</f>
        <v>5.0349999999999999E-2</v>
      </c>
      <c r="J197" s="17">
        <f>IF(H197&lt;=120,(1-VLOOKUP(H197,'Mortality Data'!$F$5:$H$125,2,FALSE))^(YEAR(E197)-Mortality_Table_Year),1)</f>
        <v>0.71317227020594554</v>
      </c>
      <c r="K197">
        <f>IF(H197&lt;=120,VLOOKUP(H197,'Mortality Data'!$B$5:$D$125,3,FALSE),1)</f>
        <v>4.0529999999999997E-2</v>
      </c>
      <c r="L197" s="33">
        <f>IF(H197&lt;=120,(1-VLOOKUP(H197,'Mortality Data'!$F$5:$H$125,3,FALSE))^(YEAR(E197)-Mortality_Table_Year),1)</f>
        <v>0.80085259974910372</v>
      </c>
      <c r="M197" s="88">
        <f t="shared" ref="M197" si="1005">MIN(I197*J197*Male_Mortality_Blend+K197*L197*(1-Male_Mortality_Blend),1)</f>
        <v>3.4355873233202175E-2</v>
      </c>
      <c r="N197" s="18">
        <f t="shared" si="679"/>
        <v>2.9090863371774578E-3</v>
      </c>
      <c r="O197" s="18">
        <f t="shared" si="701"/>
        <v>0.76378352623942047</v>
      </c>
      <c r="P197" s="89">
        <f t="shared" si="692"/>
        <v>2.2283948136505582E-3</v>
      </c>
      <c r="Q197" s="88">
        <f t="shared" ref="Q197" si="1006">MIN((I197*J197*Male_Mortality_Blend+K197*L197*(1-Male_Mortality_Blend))*(1-Mortality_Margin),1)</f>
        <v>3.2638079571542064E-2</v>
      </c>
      <c r="R197" s="18">
        <f t="shared" si="755"/>
        <v>2.7613954946292818E-3</v>
      </c>
      <c r="S197" s="18">
        <f t="shared" si="694"/>
        <v>0.77424466382341117</v>
      </c>
      <c r="T197" s="89">
        <f t="shared" si="695"/>
        <v>2.1439159262022223E-3</v>
      </c>
      <c r="V197" s="73">
        <f t="shared" si="681"/>
        <v>4712813.4607402068</v>
      </c>
      <c r="W197" s="74">
        <f t="shared" ref="W197" si="1007">V197*Fee_Percent</f>
        <v>235640.67303701036</v>
      </c>
      <c r="X197" s="75">
        <f t="shared" si="710"/>
        <v>4948454.133777217</v>
      </c>
      <c r="Y197" s="74">
        <f t="shared" si="683"/>
        <v>4777362.3654059414</v>
      </c>
      <c r="Z197" s="75">
        <f t="shared" si="684"/>
        <v>94256.269214804139</v>
      </c>
      <c r="AA197" s="82">
        <f t="shared" si="685"/>
        <v>76835.499156471342</v>
      </c>
      <c r="AC197" s="80">
        <f t="shared" ref="AC197" si="1008">AC196/(1+NAER_Rate)^(1/12)</f>
        <v>0.49628640330581641</v>
      </c>
      <c r="AD197" s="82">
        <f t="shared" si="687"/>
        <v>2455850.5039760945</v>
      </c>
      <c r="AE197" s="74">
        <f t="shared" si="688"/>
        <v>2370939.9856158821</v>
      </c>
      <c r="AF197" s="75">
        <f t="shared" si="689"/>
        <v>46778.104837639898</v>
      </c>
      <c r="AH197" s="113">
        <v>191</v>
      </c>
      <c r="AI197" s="114">
        <f>(SUM(AE198:$AE$913)+SUM(AF198:$AF$913)-SUM(AD198:$AD$913))*(1+NAER_Rate)^(AH197/12)</f>
        <v>2959748.6954483562</v>
      </c>
      <c r="AJ197" s="115">
        <f t="shared" si="676"/>
        <v>2959748.6954483562</v>
      </c>
    </row>
    <row r="198" spans="5:36" x14ac:dyDescent="0.35">
      <c r="E198" s="66">
        <f t="shared" si="705"/>
        <v>51287</v>
      </c>
      <c r="F198">
        <f t="shared" si="783"/>
        <v>16</v>
      </c>
      <c r="G198">
        <f t="shared" si="698"/>
        <v>192</v>
      </c>
      <c r="H198">
        <f t="shared" ref="H198" si="1009">ROUNDDOWN(YEARFRAC(E198,DOB,1),0)</f>
        <v>80</v>
      </c>
      <c r="I198" s="31">
        <f>IF(H198&lt;=120,VLOOKUP(H198,'Mortality Data'!$B$6:$D$125,2,FALSE),1)</f>
        <v>5.0349999999999999E-2</v>
      </c>
      <c r="J198" s="17">
        <f>IF(H198&lt;=120,(1-VLOOKUP(H198,'Mortality Data'!$F$5:$H$125,2,FALSE))^(YEAR(E198)-Mortality_Table_Year),1)</f>
        <v>0.71317227020594554</v>
      </c>
      <c r="K198">
        <f>IF(H198&lt;=120,VLOOKUP(H198,'Mortality Data'!$B$5:$D$125,3,FALSE),1)</f>
        <v>4.0529999999999997E-2</v>
      </c>
      <c r="L198" s="33">
        <f>IF(H198&lt;=120,(1-VLOOKUP(H198,'Mortality Data'!$F$5:$H$125,3,FALSE))^(YEAR(E198)-Mortality_Table_Year),1)</f>
        <v>0.80085259974910372</v>
      </c>
      <c r="M198" s="88">
        <f t="shared" ref="M198" si="1010">MIN(I198*J198*Male_Mortality_Blend+K198*L198*(1-Male_Mortality_Blend),1)</f>
        <v>3.4355873233202175E-2</v>
      </c>
      <c r="N198" s="18">
        <f t="shared" si="679"/>
        <v>2.9090863371774578E-3</v>
      </c>
      <c r="O198" s="18">
        <f t="shared" si="701"/>
        <v>0.76156161401867617</v>
      </c>
      <c r="P198" s="89">
        <f t="shared" si="692"/>
        <v>2.2219122207443043E-3</v>
      </c>
      <c r="Q198" s="88">
        <f t="shared" ref="Q198" si="1011">MIN((I198*J198*Male_Mortality_Blend+K198*L198*(1-Male_Mortality_Blend))*(1-Mortality_Margin),1)</f>
        <v>3.2638079571542064E-2</v>
      </c>
      <c r="R198" s="18">
        <f t="shared" si="755"/>
        <v>2.7613954946292818E-3</v>
      </c>
      <c r="S198" s="18">
        <f t="shared" si="694"/>
        <v>0.77210666809698847</v>
      </c>
      <c r="T198" s="89">
        <f t="shared" si="695"/>
        <v>2.1379957264227034E-3</v>
      </c>
      <c r="V198" s="73">
        <f t="shared" si="681"/>
        <v>4699103.4794919016</v>
      </c>
      <c r="W198" s="74">
        <f t="shared" ref="W198" si="1012">V198*Fee_Percent</f>
        <v>234955.17397459509</v>
      </c>
      <c r="X198" s="75">
        <f t="shared" si="710"/>
        <v>4934058.6534664966</v>
      </c>
      <c r="Y198" s="74">
        <f t="shared" si="683"/>
        <v>4764170.1784938974</v>
      </c>
      <c r="Z198" s="75">
        <f t="shared" si="684"/>
        <v>93982.069589838036</v>
      </c>
      <c r="AA198" s="82">
        <f t="shared" si="685"/>
        <v>75906.4053827608</v>
      </c>
      <c r="AC198" s="80">
        <f t="shared" ref="AC198" si="1013">AC197/(1+NAER_Rate)^(1/12)</f>
        <v>0.49446932279019934</v>
      </c>
      <c r="AD198" s="82">
        <f t="shared" si="687"/>
        <v>2439740.6409867015</v>
      </c>
      <c r="AE198" s="74">
        <f t="shared" si="688"/>
        <v>2355736.0018171407</v>
      </c>
      <c r="AF198" s="75">
        <f t="shared" si="689"/>
        <v>46471.250304508598</v>
      </c>
      <c r="AH198" s="113">
        <v>192</v>
      </c>
      <c r="AI198" s="114">
        <f>(SUM(AE199:$AE$913)+SUM(AF199:$AF$913)-SUM(AD199:$AD$913))*(1+NAER_Rate)^(AH198/12)</f>
        <v>3046531.6131600807</v>
      </c>
      <c r="AJ198" s="115">
        <f t="shared" ref="AJ198:AJ261" si="1014">MAX(AI198,0,SUM(Y199:Y210)*2%)</f>
        <v>3046531.6131600807</v>
      </c>
    </row>
    <row r="199" spans="5:36" x14ac:dyDescent="0.35">
      <c r="E199" s="66">
        <f t="shared" si="705"/>
        <v>51317</v>
      </c>
      <c r="F199">
        <f t="shared" si="783"/>
        <v>17</v>
      </c>
      <c r="G199">
        <f t="shared" si="698"/>
        <v>193</v>
      </c>
      <c r="H199">
        <f t="shared" ref="H199" si="1015">ROUNDDOWN(YEARFRAC(E199,DOB,1),0)</f>
        <v>80</v>
      </c>
      <c r="I199" s="31">
        <f>IF(H199&lt;=120,VLOOKUP(H199,'Mortality Data'!$B$6:$D$125,2,FALSE),1)</f>
        <v>5.0349999999999999E-2</v>
      </c>
      <c r="J199" s="17">
        <f>IF(H199&lt;=120,(1-VLOOKUP(H199,'Mortality Data'!$F$5:$H$125,2,FALSE))^(YEAR(E199)-Mortality_Table_Year),1)</f>
        <v>0.71317227020594554</v>
      </c>
      <c r="K199">
        <f>IF(H199&lt;=120,VLOOKUP(H199,'Mortality Data'!$B$5:$D$125,3,FALSE),1)</f>
        <v>4.0529999999999997E-2</v>
      </c>
      <c r="L199" s="33">
        <f>IF(H199&lt;=120,(1-VLOOKUP(H199,'Mortality Data'!$F$5:$H$125,3,FALSE))^(YEAR(E199)-Mortality_Table_Year),1)</f>
        <v>0.80085259974910372</v>
      </c>
      <c r="M199" s="88">
        <f t="shared" ref="M199" si="1016">MIN(I199*J199*Male_Mortality_Blend+K199*L199*(1-Male_Mortality_Blend),1)</f>
        <v>3.4355873233202175E-2</v>
      </c>
      <c r="N199" s="18">
        <f t="shared" ref="N199:N262" si="1017">1-(1-M199)^(1/12)</f>
        <v>2.9090863371774578E-3</v>
      </c>
      <c r="O199" s="18">
        <f t="shared" si="701"/>
        <v>0.75934616553241563</v>
      </c>
      <c r="P199" s="89">
        <f t="shared" si="692"/>
        <v>2.2154484862605406E-3</v>
      </c>
      <c r="Q199" s="88">
        <f t="shared" ref="Q199" si="1018">MIN((I199*J199*Male_Mortality_Blend+K199*L199*(1-Male_Mortality_Blend))*(1-Mortality_Margin),1)</f>
        <v>3.2638079571542064E-2</v>
      </c>
      <c r="R199" s="18">
        <f t="shared" si="755"/>
        <v>2.7613954946292818E-3</v>
      </c>
      <c r="S199" s="18">
        <f t="shared" si="694"/>
        <v>0.76997457622233223</v>
      </c>
      <c r="T199" s="89">
        <f t="shared" si="695"/>
        <v>2.132091874656239E-3</v>
      </c>
      <c r="V199" s="73">
        <f t="shared" ref="V199:V262" si="1019">Payment_Amount*O199</f>
        <v>4685433.381762729</v>
      </c>
      <c r="W199" s="74">
        <f t="shared" ref="W199" si="1020">V199*Fee_Percent</f>
        <v>234271.66908813646</v>
      </c>
      <c r="X199" s="75">
        <f t="shared" si="710"/>
        <v>4919705.0508508654</v>
      </c>
      <c r="Y199" s="74">
        <f t="shared" ref="Y199:Y262" si="1021">Payment_Amount*S199</f>
        <v>4751014.4204273578</v>
      </c>
      <c r="Z199" s="75">
        <f t="shared" ref="Z199:Z262" si="1022">V199*Admin_Expense_Percent</f>
        <v>93708.667635254576</v>
      </c>
      <c r="AA199" s="82">
        <f t="shared" ref="AA199:AA262" si="1023">X199-SUM(Y199:Z199)</f>
        <v>74981.962788253091</v>
      </c>
      <c r="AC199" s="80">
        <f t="shared" ref="AC199" si="1024">AC198/(1+NAER_Rate)^(1/12)</f>
        <v>0.49265889525072315</v>
      </c>
      <c r="AD199" s="82">
        <f t="shared" ref="AD199:AD262" si="1025">X199*AC199</f>
        <v>2423736.4553115903</v>
      </c>
      <c r="AE199" s="74">
        <f t="shared" ref="AE199:AE262" si="1026">Payment_Amount*S199*AC199</f>
        <v>2340629.515687997</v>
      </c>
      <c r="AF199" s="75">
        <f t="shared" ref="AF199:AF262" si="1027">Z199*AC199</f>
        <v>46166.408672601712</v>
      </c>
      <c r="AH199" s="113">
        <v>193</v>
      </c>
      <c r="AI199" s="114">
        <f>(SUM(AE200:$AE$913)+SUM(AF200:$AF$913)-SUM(AD200:$AD$913))*(1+NAER_Rate)^(AH199/12)</f>
        <v>3132708.9989591064</v>
      </c>
      <c r="AJ199" s="115">
        <f t="shared" si="1014"/>
        <v>3132708.9989591064</v>
      </c>
    </row>
    <row r="200" spans="5:36" x14ac:dyDescent="0.35">
      <c r="E200" s="66">
        <f t="shared" si="705"/>
        <v>51348</v>
      </c>
      <c r="F200">
        <f t="shared" si="783"/>
        <v>17</v>
      </c>
      <c r="G200">
        <f t="shared" si="698"/>
        <v>194</v>
      </c>
      <c r="H200">
        <f t="shared" ref="H200" si="1028">ROUNDDOWN(YEARFRAC(E200,DOB,1),0)</f>
        <v>80</v>
      </c>
      <c r="I200" s="31">
        <f>IF(H200&lt;=120,VLOOKUP(H200,'Mortality Data'!$B$6:$D$125,2,FALSE),1)</f>
        <v>5.0349999999999999E-2</v>
      </c>
      <c r="J200" s="17">
        <f>IF(H200&lt;=120,(1-VLOOKUP(H200,'Mortality Data'!$F$5:$H$125,2,FALSE))^(YEAR(E200)-Mortality_Table_Year),1)</f>
        <v>0.71317227020594554</v>
      </c>
      <c r="K200">
        <f>IF(H200&lt;=120,VLOOKUP(H200,'Mortality Data'!$B$5:$D$125,3,FALSE),1)</f>
        <v>4.0529999999999997E-2</v>
      </c>
      <c r="L200" s="33">
        <f>IF(H200&lt;=120,(1-VLOOKUP(H200,'Mortality Data'!$F$5:$H$125,3,FALSE))^(YEAR(E200)-Mortality_Table_Year),1)</f>
        <v>0.80085259974910372</v>
      </c>
      <c r="M200" s="88">
        <f t="shared" ref="M200" si="1029">MIN(I200*J200*Male_Mortality_Blend+K200*L200*(1-Male_Mortality_Blend),1)</f>
        <v>3.4355873233202175E-2</v>
      </c>
      <c r="N200" s="18">
        <f t="shared" si="1017"/>
        <v>2.9090863371774578E-3</v>
      </c>
      <c r="O200" s="18">
        <f t="shared" si="701"/>
        <v>0.75713716197707714</v>
      </c>
      <c r="P200" s="89">
        <f t="shared" ref="P200:P263" si="1030">O199-O200</f>
        <v>2.2090035553384846E-3</v>
      </c>
      <c r="Q200" s="88">
        <f t="shared" ref="Q200" si="1031">MIN((I200*J200*Male_Mortality_Blend+K200*L200*(1-Male_Mortality_Blend))*(1-Mortality_Margin),1)</f>
        <v>3.2638079571542064E-2</v>
      </c>
      <c r="R200" s="18">
        <f t="shared" si="755"/>
        <v>2.7613954946292818E-3</v>
      </c>
      <c r="S200" s="18">
        <f t="shared" ref="S200:S263" si="1032">S199*(1-Q200)^(1/12)</f>
        <v>0.76784837189657285</v>
      </c>
      <c r="T200" s="89">
        <f t="shared" ref="T200:T263" si="1033">S199-S200</f>
        <v>2.1262043257593843E-3</v>
      </c>
      <c r="V200" s="73">
        <f t="shared" si="1019"/>
        <v>4671803.0515280878</v>
      </c>
      <c r="W200" s="74">
        <f t="shared" ref="W200" si="1034">V200*Fee_Percent</f>
        <v>233590.15257640439</v>
      </c>
      <c r="X200" s="75">
        <f t="shared" si="710"/>
        <v>4905393.2041044924</v>
      </c>
      <c r="Y200" s="74">
        <f t="shared" si="1021"/>
        <v>4737894.9906118708</v>
      </c>
      <c r="Z200" s="75">
        <f t="shared" si="1022"/>
        <v>93436.061030561759</v>
      </c>
      <c r="AA200" s="82">
        <f t="shared" si="1023"/>
        <v>74062.152462059632</v>
      </c>
      <c r="AC200" s="80">
        <f t="shared" ref="AC200" si="1035">AC199/(1+NAER_Rate)^(1/12)</f>
        <v>0.4908550963284829</v>
      </c>
      <c r="AD200" s="82">
        <f t="shared" si="1025"/>
        <v>2407837.253729796</v>
      </c>
      <c r="AE200" s="74">
        <f t="shared" si="1026"/>
        <v>2325619.9020110266</v>
      </c>
      <c r="AF200" s="75">
        <f t="shared" si="1027"/>
        <v>45863.566737710396</v>
      </c>
      <c r="AH200" s="113">
        <v>194</v>
      </c>
      <c r="AI200" s="114">
        <f>(SUM(AE201:$AE$913)+SUM(AF201:$AF$913)-SUM(AD201:$AD$913))*(1+NAER_Rate)^(AH200/12)</f>
        <v>3218283.2598993382</v>
      </c>
      <c r="AJ200" s="115">
        <f t="shared" si="1014"/>
        <v>3218283.2598993382</v>
      </c>
    </row>
    <row r="201" spans="5:36" x14ac:dyDescent="0.35">
      <c r="E201" s="66">
        <f t="shared" si="705"/>
        <v>51379</v>
      </c>
      <c r="F201">
        <f t="shared" si="783"/>
        <v>17</v>
      </c>
      <c r="G201">
        <f t="shared" ref="G201:G264" si="1036">G200+1</f>
        <v>195</v>
      </c>
      <c r="H201">
        <f t="shared" ref="H201" si="1037">ROUNDDOWN(YEARFRAC(E201,DOB,1),0)</f>
        <v>80</v>
      </c>
      <c r="I201" s="31">
        <f>IF(H201&lt;=120,VLOOKUP(H201,'Mortality Data'!$B$6:$D$125,2,FALSE),1)</f>
        <v>5.0349999999999999E-2</v>
      </c>
      <c r="J201" s="17">
        <f>IF(H201&lt;=120,(1-VLOOKUP(H201,'Mortality Data'!$F$5:$H$125,2,FALSE))^(YEAR(E201)-Mortality_Table_Year),1)</f>
        <v>0.71317227020594554</v>
      </c>
      <c r="K201">
        <f>IF(H201&lt;=120,VLOOKUP(H201,'Mortality Data'!$B$5:$D$125,3,FALSE),1)</f>
        <v>4.0529999999999997E-2</v>
      </c>
      <c r="L201" s="33">
        <f>IF(H201&lt;=120,(1-VLOOKUP(H201,'Mortality Data'!$F$5:$H$125,3,FALSE))^(YEAR(E201)-Mortality_Table_Year),1)</f>
        <v>0.80085259974910372</v>
      </c>
      <c r="M201" s="88">
        <f t="shared" ref="M201" si="1038">MIN(I201*J201*Male_Mortality_Blend+K201*L201*(1-Male_Mortality_Blend),1)</f>
        <v>3.4355873233202175E-2</v>
      </c>
      <c r="N201" s="18">
        <f t="shared" si="1017"/>
        <v>2.9090863371774578E-3</v>
      </c>
      <c r="O201" s="18">
        <f t="shared" ref="O201:O264" si="1039">O200*(1-M201)^(1/12)</f>
        <v>0.75493458460380036</v>
      </c>
      <c r="P201" s="89">
        <f t="shared" si="1030"/>
        <v>2.2025773732767817E-3</v>
      </c>
      <c r="Q201" s="88">
        <f t="shared" ref="Q201" si="1040">MIN((I201*J201*Male_Mortality_Blend+K201*L201*(1-Male_Mortality_Blend))*(1-Mortality_Margin),1)</f>
        <v>3.2638079571542064E-2</v>
      </c>
      <c r="R201" s="18">
        <f t="shared" si="755"/>
        <v>2.7613954946292818E-3</v>
      </c>
      <c r="S201" s="18">
        <f t="shared" si="1032"/>
        <v>0.76572803886185925</v>
      </c>
      <c r="T201" s="89">
        <f t="shared" si="1033"/>
        <v>2.1203330347135951E-3</v>
      </c>
      <c r="V201" s="73">
        <f t="shared" si="1019"/>
        <v>4658212.3731009038</v>
      </c>
      <c r="W201" s="74">
        <f t="shared" ref="W201" si="1041">V201*Fee_Percent</f>
        <v>232910.6186550452</v>
      </c>
      <c r="X201" s="75">
        <f t="shared" si="710"/>
        <v>4891122.9917559493</v>
      </c>
      <c r="Y201" s="74">
        <f t="shared" si="1021"/>
        <v>4724811.7887307694</v>
      </c>
      <c r="Z201" s="75">
        <f t="shared" si="1022"/>
        <v>93164.247462018073</v>
      </c>
      <c r="AA201" s="82">
        <f t="shared" si="1023"/>
        <v>73146.955563161522</v>
      </c>
      <c r="AC201" s="80">
        <f t="shared" ref="AC201" si="1042">AC200/(1+NAER_Rate)^(1/12)</f>
        <v>0.48905790175376024</v>
      </c>
      <c r="AD201" s="82">
        <f t="shared" si="1025"/>
        <v>2392042.347567739</v>
      </c>
      <c r="AE201" s="74">
        <f t="shared" si="1026"/>
        <v>2310706.5395781007</v>
      </c>
      <c r="AF201" s="75">
        <f t="shared" si="1027"/>
        <v>45562.71138224264</v>
      </c>
      <c r="AH201" s="113">
        <v>195</v>
      </c>
      <c r="AI201" s="114">
        <f>(SUM(AE202:$AE$913)+SUM(AF202:$AF$913)-SUM(AD202:$AD$913))*(1+NAER_Rate)^(AH201/12)</f>
        <v>3303256.7930391668</v>
      </c>
      <c r="AJ201" s="115">
        <f t="shared" si="1014"/>
        <v>3303256.7930391668</v>
      </c>
    </row>
    <row r="202" spans="5:36" x14ac:dyDescent="0.35">
      <c r="E202" s="66">
        <f t="shared" ref="E202:E265" si="1043">EOMONTH(E201,1)</f>
        <v>51409</v>
      </c>
      <c r="F202">
        <f t="shared" si="783"/>
        <v>17</v>
      </c>
      <c r="G202">
        <f t="shared" si="1036"/>
        <v>196</v>
      </c>
      <c r="H202">
        <f t="shared" ref="H202" si="1044">ROUNDDOWN(YEARFRAC(E202,DOB,1),0)</f>
        <v>80</v>
      </c>
      <c r="I202" s="31">
        <f>IF(H202&lt;=120,VLOOKUP(H202,'Mortality Data'!$B$6:$D$125,2,FALSE),1)</f>
        <v>5.0349999999999999E-2</v>
      </c>
      <c r="J202" s="17">
        <f>IF(H202&lt;=120,(1-VLOOKUP(H202,'Mortality Data'!$F$5:$H$125,2,FALSE))^(YEAR(E202)-Mortality_Table_Year),1)</f>
        <v>0.71317227020594554</v>
      </c>
      <c r="K202">
        <f>IF(H202&lt;=120,VLOOKUP(H202,'Mortality Data'!$B$5:$D$125,3,FALSE),1)</f>
        <v>4.0529999999999997E-2</v>
      </c>
      <c r="L202" s="33">
        <f>IF(H202&lt;=120,(1-VLOOKUP(H202,'Mortality Data'!$F$5:$H$125,3,FALSE))^(YEAR(E202)-Mortality_Table_Year),1)</f>
        <v>0.80085259974910372</v>
      </c>
      <c r="M202" s="88">
        <f t="shared" ref="M202" si="1045">MIN(I202*J202*Male_Mortality_Blend+K202*L202*(1-Male_Mortality_Blend),1)</f>
        <v>3.4355873233202175E-2</v>
      </c>
      <c r="N202" s="18">
        <f t="shared" si="1017"/>
        <v>2.9090863371774578E-3</v>
      </c>
      <c r="O202" s="18">
        <f t="shared" si="1039"/>
        <v>0.75273841471826675</v>
      </c>
      <c r="P202" s="89">
        <f t="shared" si="1030"/>
        <v>2.1961698855336165E-3</v>
      </c>
      <c r="Q202" s="88">
        <f t="shared" ref="Q202" si="1046">MIN((I202*J202*Male_Mortality_Blend+K202*L202*(1-Male_Mortality_Blend))*(1-Mortality_Margin),1)</f>
        <v>3.2638079571542064E-2</v>
      </c>
      <c r="R202" s="18">
        <f t="shared" si="755"/>
        <v>2.7613954946292818E-3</v>
      </c>
      <c r="S202" s="18">
        <f t="shared" si="1032"/>
        <v>0.7636135609052348</v>
      </c>
      <c r="T202" s="89">
        <f t="shared" si="1033"/>
        <v>2.1144779566244498E-3</v>
      </c>
      <c r="V202" s="73">
        <f t="shared" si="1019"/>
        <v>4644661.2311306447</v>
      </c>
      <c r="W202" s="74">
        <f t="shared" ref="W202" si="1047">V202*Fee_Percent</f>
        <v>232233.06155653225</v>
      </c>
      <c r="X202" s="75">
        <f t="shared" ref="X202:X265" si="1048">V202+W202</f>
        <v>4876894.2926871767</v>
      </c>
      <c r="Y202" s="74">
        <f t="shared" si="1021"/>
        <v>4711764.7147443965</v>
      </c>
      <c r="Z202" s="75">
        <f t="shared" si="1022"/>
        <v>92893.224622612892</v>
      </c>
      <c r="AA202" s="82">
        <f t="shared" si="1023"/>
        <v>72236.3533201674</v>
      </c>
      <c r="AC202" s="80">
        <f t="shared" ref="AC202" si="1049">AC201/(1+NAER_Rate)^(1/12)</f>
        <v>0.48726728734569691</v>
      </c>
      <c r="AD202" s="82">
        <f t="shared" si="1025"/>
        <v>2376351.052669392</v>
      </c>
      <c r="AE202" s="74">
        <f t="shared" si="1026"/>
        <v>2295888.8111646734</v>
      </c>
      <c r="AF202" s="75">
        <f t="shared" si="1027"/>
        <v>45263.829574655087</v>
      </c>
      <c r="AH202" s="113">
        <v>196</v>
      </c>
      <c r="AI202" s="114">
        <f>(SUM(AE203:$AE$913)+SUM(AF203:$AF$913)-SUM(AD203:$AD$913))*(1+NAER_Rate)^(AH202/12)</f>
        <v>3387631.9854745539</v>
      </c>
      <c r="AJ202" s="115">
        <f t="shared" si="1014"/>
        <v>3387631.9854745539</v>
      </c>
    </row>
    <row r="203" spans="5:36" x14ac:dyDescent="0.35">
      <c r="E203" s="66">
        <f t="shared" si="1043"/>
        <v>51440</v>
      </c>
      <c r="F203">
        <f t="shared" si="783"/>
        <v>17</v>
      </c>
      <c r="G203">
        <f t="shared" si="1036"/>
        <v>197</v>
      </c>
      <c r="H203">
        <f t="shared" ref="H203" si="1050">ROUNDDOWN(YEARFRAC(E203,DOB,1),0)</f>
        <v>80</v>
      </c>
      <c r="I203" s="31">
        <f>IF(H203&lt;=120,VLOOKUP(H203,'Mortality Data'!$B$6:$D$125,2,FALSE),1)</f>
        <v>5.0349999999999999E-2</v>
      </c>
      <c r="J203" s="17">
        <f>IF(H203&lt;=120,(1-VLOOKUP(H203,'Mortality Data'!$F$5:$H$125,2,FALSE))^(YEAR(E203)-Mortality_Table_Year),1)</f>
        <v>0.71317227020594554</v>
      </c>
      <c r="K203">
        <f>IF(H203&lt;=120,VLOOKUP(H203,'Mortality Data'!$B$5:$D$125,3,FALSE),1)</f>
        <v>4.0529999999999997E-2</v>
      </c>
      <c r="L203" s="33">
        <f>IF(H203&lt;=120,(1-VLOOKUP(H203,'Mortality Data'!$F$5:$H$125,3,FALSE))^(YEAR(E203)-Mortality_Table_Year),1)</f>
        <v>0.80085259974910372</v>
      </c>
      <c r="M203" s="88">
        <f t="shared" ref="M203" si="1051">MIN(I203*J203*Male_Mortality_Blend+K203*L203*(1-Male_Mortality_Blend),1)</f>
        <v>3.4355873233202175E-2</v>
      </c>
      <c r="N203" s="18">
        <f t="shared" si="1017"/>
        <v>2.9090863371774578E-3</v>
      </c>
      <c r="O203" s="18">
        <f t="shared" si="1039"/>
        <v>0.75054863368054126</v>
      </c>
      <c r="P203" s="89">
        <f t="shared" si="1030"/>
        <v>2.1897810377254912E-3</v>
      </c>
      <c r="Q203" s="88">
        <f t="shared" ref="Q203" si="1052">MIN((I203*J203*Male_Mortality_Blend+K203*L203*(1-Male_Mortality_Blend))*(1-Mortality_Margin),1)</f>
        <v>3.2638079571542064E-2</v>
      </c>
      <c r="R203" s="18">
        <f t="shared" si="755"/>
        <v>2.7613954946292818E-3</v>
      </c>
      <c r="S203" s="18">
        <f t="shared" si="1032"/>
        <v>0.76150492185851326</v>
      </c>
      <c r="T203" s="89">
        <f t="shared" si="1033"/>
        <v>2.1086390467215388E-3</v>
      </c>
      <c r="V203" s="73">
        <f t="shared" si="1019"/>
        <v>4631149.5106023448</v>
      </c>
      <c r="W203" s="74">
        <f t="shared" ref="W203" si="1053">V203*Fee_Percent</f>
        <v>231557.47553011726</v>
      </c>
      <c r="X203" s="75">
        <f t="shared" si="1048"/>
        <v>4862706.9861324616</v>
      </c>
      <c r="Y203" s="74">
        <f t="shared" si="1021"/>
        <v>4698753.6688893484</v>
      </c>
      <c r="Z203" s="75">
        <f t="shared" si="1022"/>
        <v>92622.990212046891</v>
      </c>
      <c r="AA203" s="82">
        <f t="shared" si="1023"/>
        <v>71330.327031066641</v>
      </c>
      <c r="AC203" s="80">
        <f t="shared" ref="AC203" si="1054">AC202/(1+NAER_Rate)^(1/12)</f>
        <v>0.48548322901196928</v>
      </c>
      <c r="AD203" s="82">
        <f t="shared" si="1025"/>
        <v>2360762.6893666489</v>
      </c>
      <c r="AE203" s="74">
        <f t="shared" si="1026"/>
        <v>2281166.1035042382</v>
      </c>
      <c r="AF203" s="75">
        <f t="shared" si="1027"/>
        <v>44966.908368888551</v>
      </c>
      <c r="AH203" s="113">
        <v>197</v>
      </c>
      <c r="AI203" s="114">
        <f>(SUM(AE204:$AE$913)+SUM(AF204:$AF$913)-SUM(AD204:$AD$913))*(1+NAER_Rate)^(AH203/12)</f>
        <v>3471411.2143711038</v>
      </c>
      <c r="AJ203" s="115">
        <f t="shared" si="1014"/>
        <v>3471411.2143711038</v>
      </c>
    </row>
    <row r="204" spans="5:36" x14ac:dyDescent="0.35">
      <c r="E204" s="66">
        <f t="shared" si="1043"/>
        <v>51470</v>
      </c>
      <c r="F204">
        <f t="shared" si="783"/>
        <v>17</v>
      </c>
      <c r="G204">
        <f t="shared" si="1036"/>
        <v>198</v>
      </c>
      <c r="H204">
        <f t="shared" ref="H204" si="1055">ROUNDDOWN(YEARFRAC(E204,DOB,1),0)</f>
        <v>80</v>
      </c>
      <c r="I204" s="31">
        <f>IF(H204&lt;=120,VLOOKUP(H204,'Mortality Data'!$B$6:$D$125,2,FALSE),1)</f>
        <v>5.0349999999999999E-2</v>
      </c>
      <c r="J204" s="17">
        <f>IF(H204&lt;=120,(1-VLOOKUP(H204,'Mortality Data'!$F$5:$H$125,2,FALSE))^(YEAR(E204)-Mortality_Table_Year),1)</f>
        <v>0.71317227020594554</v>
      </c>
      <c r="K204">
        <f>IF(H204&lt;=120,VLOOKUP(H204,'Mortality Data'!$B$5:$D$125,3,FALSE),1)</f>
        <v>4.0529999999999997E-2</v>
      </c>
      <c r="L204" s="33">
        <f>IF(H204&lt;=120,(1-VLOOKUP(H204,'Mortality Data'!$F$5:$H$125,3,FALSE))^(YEAR(E204)-Mortality_Table_Year),1)</f>
        <v>0.80085259974910372</v>
      </c>
      <c r="M204" s="88">
        <f t="shared" ref="M204" si="1056">MIN(I204*J204*Male_Mortality_Blend+K204*L204*(1-Male_Mortality_Blend),1)</f>
        <v>3.4355873233202175E-2</v>
      </c>
      <c r="N204" s="18">
        <f t="shared" si="1017"/>
        <v>2.9090863371774578E-3</v>
      </c>
      <c r="O204" s="18">
        <f t="shared" si="1039"/>
        <v>0.74836522290491403</v>
      </c>
      <c r="P204" s="89">
        <f t="shared" si="1030"/>
        <v>2.1834107756272259E-3</v>
      </c>
      <c r="Q204" s="88">
        <f t="shared" ref="Q204" si="1057">MIN((I204*J204*Male_Mortality_Blend+K204*L204*(1-Male_Mortality_Blend))*(1-Mortality_Margin),1)</f>
        <v>3.2638079571542064E-2</v>
      </c>
      <c r="R204" s="18">
        <f t="shared" si="755"/>
        <v>2.7613954946292818E-3</v>
      </c>
      <c r="S204" s="18">
        <f t="shared" si="1032"/>
        <v>0.75940210559815513</v>
      </c>
      <c r="T204" s="89">
        <f t="shared" si="1033"/>
        <v>2.1028162603581313E-3</v>
      </c>
      <c r="V204" s="73">
        <f t="shared" si="1019"/>
        <v>4617677.0968356263</v>
      </c>
      <c r="W204" s="74">
        <f t="shared" ref="W204" si="1058">V204*Fee_Percent</f>
        <v>230883.85484178131</v>
      </c>
      <c r="X204" s="75">
        <f t="shared" si="1048"/>
        <v>4848560.9516774081</v>
      </c>
      <c r="Y204" s="74">
        <f t="shared" si="1021"/>
        <v>4685778.5516777048</v>
      </c>
      <c r="Z204" s="75">
        <f t="shared" si="1022"/>
        <v>92353.541936712529</v>
      </c>
      <c r="AA204" s="82">
        <f t="shared" si="1023"/>
        <v>70428.858062990941</v>
      </c>
      <c r="AC204" s="80">
        <f t="shared" ref="AC204" si="1059">AC203/(1+NAER_Rate)^(1/12)</f>
        <v>0.48370570274846431</v>
      </c>
      <c r="AD204" s="82">
        <f t="shared" si="1025"/>
        <v>2345276.5824498837</v>
      </c>
      <c r="AE204" s="74">
        <f t="shared" si="1026"/>
        <v>2266537.8072629455</v>
      </c>
      <c r="AF204" s="75">
        <f t="shared" si="1027"/>
        <v>44671.934903807305</v>
      </c>
      <c r="AH204" s="113">
        <v>198</v>
      </c>
      <c r="AI204" s="114">
        <f>(SUM(AE205:$AE$913)+SUM(AF205:$AF$913)-SUM(AD205:$AD$913))*(1+NAER_Rate)^(AH204/12)</f>
        <v>3554596.8469975581</v>
      </c>
      <c r="AJ204" s="115">
        <f t="shared" si="1014"/>
        <v>3554596.8469975581</v>
      </c>
    </row>
    <row r="205" spans="5:36" x14ac:dyDescent="0.35">
      <c r="E205" s="66">
        <f t="shared" si="1043"/>
        <v>51501</v>
      </c>
      <c r="F205">
        <f t="shared" si="783"/>
        <v>17</v>
      </c>
      <c r="G205">
        <f t="shared" si="1036"/>
        <v>199</v>
      </c>
      <c r="H205">
        <f t="shared" ref="H205" si="1060">ROUNDDOWN(YEARFRAC(E205,DOB,1),0)</f>
        <v>81</v>
      </c>
      <c r="I205" s="31">
        <f>IF(H205&lt;=120,VLOOKUP(H205,'Mortality Data'!$B$6:$D$125,2,FALSE),1)</f>
        <v>5.6460000000000003E-2</v>
      </c>
      <c r="J205" s="17">
        <f>IF(H205&lt;=120,(1-VLOOKUP(H205,'Mortality Data'!$F$5:$H$125,2,FALSE))^(YEAR(E205)-Mortality_Table_Year),1)</f>
        <v>0.71926059876664583</v>
      </c>
      <c r="K205">
        <f>IF(H205&lt;=120,VLOOKUP(H205,'Mortality Data'!$B$5:$D$125,3,FALSE),1)</f>
        <v>4.5330000000000002E-2</v>
      </c>
      <c r="L205" s="33">
        <f>IF(H205&lt;=120,(1-VLOOKUP(H205,'Mortality Data'!$F$5:$H$125,3,FALSE))^(YEAR(E205)-Mortality_Table_Year),1)</f>
        <v>0.80994295495094804</v>
      </c>
      <c r="M205" s="88">
        <f t="shared" ref="M205" si="1061">MIN(I205*J205*Male_Mortality_Blend+K205*L205*(1-Male_Mortality_Blend),1)</f>
        <v>3.885682074006757E-2</v>
      </c>
      <c r="N205" s="18">
        <f t="shared" si="1017"/>
        <v>3.2972098291610408E-3</v>
      </c>
      <c r="O205" s="18">
        <f t="shared" si="1039"/>
        <v>0.74589770573614966</v>
      </c>
      <c r="P205" s="89">
        <f t="shared" si="1030"/>
        <v>2.467517168764366E-3</v>
      </c>
      <c r="Q205" s="88">
        <f t="shared" ref="Q205" si="1062">MIN((I205*J205*Male_Mortality_Blend+K205*L205*(1-Male_Mortality_Blend))*(1-Mortality_Margin),1)</f>
        <v>3.691397970306419E-2</v>
      </c>
      <c r="R205" s="18">
        <f t="shared" si="755"/>
        <v>3.1294717827978769E-3</v>
      </c>
      <c r="S205" s="18">
        <f t="shared" si="1032"/>
        <v>0.75702557813688842</v>
      </c>
      <c r="T205" s="89">
        <f t="shared" si="1033"/>
        <v>2.3765274612667087E-3</v>
      </c>
      <c r="V205" s="73">
        <f t="shared" si="1019"/>
        <v>4602451.6465240475</v>
      </c>
      <c r="W205" s="74">
        <f t="shared" ref="W205" si="1063">V205*Fee_Percent</f>
        <v>230122.58232620239</v>
      </c>
      <c r="X205" s="75">
        <f t="shared" si="1048"/>
        <v>4832574.2288502501</v>
      </c>
      <c r="Y205" s="74">
        <f t="shared" si="1021"/>
        <v>4671114.5399197899</v>
      </c>
      <c r="Z205" s="75">
        <f t="shared" si="1022"/>
        <v>92049.032930480957</v>
      </c>
      <c r="AA205" s="82">
        <f t="shared" si="1023"/>
        <v>69410.655999979004</v>
      </c>
      <c r="AC205" s="80">
        <f t="shared" ref="AC205" si="1064">AC204/(1+NAER_Rate)^(1/12)</f>
        <v>0.4819346846389565</v>
      </c>
      <c r="AD205" s="82">
        <f t="shared" si="1025"/>
        <v>2328985.1369752935</v>
      </c>
      <c r="AE205" s="74">
        <f t="shared" si="1026"/>
        <v>2251172.1127086882</v>
      </c>
      <c r="AF205" s="75">
        <f t="shared" si="1027"/>
        <v>44361.621656672265</v>
      </c>
      <c r="AH205" s="113">
        <v>199</v>
      </c>
      <c r="AI205" s="114">
        <f>(SUM(AE206:$AE$913)+SUM(AF206:$AF$913)-SUM(AD206:$AD$913))*(1+NAER_Rate)^(AH205/12)</f>
        <v>3637069.9689056072</v>
      </c>
      <c r="AJ205" s="115">
        <f t="shared" si="1014"/>
        <v>3637069.9689056072</v>
      </c>
    </row>
    <row r="206" spans="5:36" x14ac:dyDescent="0.35">
      <c r="E206" s="66">
        <f t="shared" si="1043"/>
        <v>51532</v>
      </c>
      <c r="F206">
        <f t="shared" si="783"/>
        <v>17</v>
      </c>
      <c r="G206">
        <f t="shared" si="1036"/>
        <v>200</v>
      </c>
      <c r="H206">
        <f t="shared" ref="H206" si="1065">ROUNDDOWN(YEARFRAC(E206,DOB,1),0)</f>
        <v>81</v>
      </c>
      <c r="I206" s="31">
        <f>IF(H206&lt;=120,VLOOKUP(H206,'Mortality Data'!$B$6:$D$125,2,FALSE),1)</f>
        <v>5.6460000000000003E-2</v>
      </c>
      <c r="J206" s="17">
        <f>IF(H206&lt;=120,(1-VLOOKUP(H206,'Mortality Data'!$F$5:$H$125,2,FALSE))^(YEAR(E206)-Mortality_Table_Year),1)</f>
        <v>0.7108452497610761</v>
      </c>
      <c r="K206">
        <f>IF(H206&lt;=120,VLOOKUP(H206,'Mortality Data'!$B$5:$D$125,3,FALSE),1)</f>
        <v>4.5330000000000002E-2</v>
      </c>
      <c r="L206" s="33">
        <f>IF(H206&lt;=120,(1-VLOOKUP(H206,'Mortality Data'!$F$5:$H$125,3,FALSE))^(YEAR(E206)-Mortality_Table_Year),1)</f>
        <v>0.803868382788816</v>
      </c>
      <c r="M206" s="88">
        <f t="shared" ref="M206" si="1066">MIN(I206*J206*Male_Mortality_Blend+K206*L206*(1-Male_Mortality_Blend),1)</f>
        <v>3.8471586747148359E-2</v>
      </c>
      <c r="N206" s="18">
        <f t="shared" si="1017"/>
        <v>3.2639253953765657E-3</v>
      </c>
      <c r="O206" s="18">
        <f t="shared" si="1039"/>
        <v>0.74346315127204432</v>
      </c>
      <c r="P206" s="89">
        <f t="shared" si="1030"/>
        <v>2.4345544641053429E-3</v>
      </c>
      <c r="Q206" s="88">
        <f t="shared" ref="Q206" si="1067">MIN((I206*J206*Male_Mortality_Blend+K206*L206*(1-Male_Mortality_Blend))*(1-Mortality_Margin),1)</f>
        <v>3.6548007409790938E-2</v>
      </c>
      <c r="R206" s="18">
        <f t="shared" si="755"/>
        <v>3.0979097467657146E-3</v>
      </c>
      <c r="S206" s="18">
        <f t="shared" si="1032"/>
        <v>0.75468038121982717</v>
      </c>
      <c r="T206" s="89">
        <f t="shared" si="1033"/>
        <v>2.3451969170612541E-3</v>
      </c>
      <c r="V206" s="73">
        <f t="shared" si="1019"/>
        <v>4587429.5877139652</v>
      </c>
      <c r="W206" s="74">
        <f t="shared" ref="W206" si="1068">V206*Fee_Percent</f>
        <v>229371.47938569827</v>
      </c>
      <c r="X206" s="75">
        <f t="shared" si="1048"/>
        <v>4816801.0670996634</v>
      </c>
      <c r="Y206" s="74">
        <f t="shared" si="1021"/>
        <v>4656643.848658313</v>
      </c>
      <c r="Z206" s="75">
        <f t="shared" si="1022"/>
        <v>91748.591754279303</v>
      </c>
      <c r="AA206" s="82">
        <f t="shared" si="1023"/>
        <v>68408.626687071286</v>
      </c>
      <c r="AC206" s="80">
        <f t="shared" ref="AC206" si="1069">AC205/(1+NAER_Rate)^(1/12)</f>
        <v>0.48017015085478615</v>
      </c>
      <c r="AD206" s="82">
        <f t="shared" si="1025"/>
        <v>2312884.0950267403</v>
      </c>
      <c r="AE206" s="74">
        <f t="shared" si="1026"/>
        <v>2235981.3792872741</v>
      </c>
      <c r="AF206" s="75">
        <f t="shared" si="1027"/>
        <v>44054.935143366485</v>
      </c>
      <c r="AH206" s="113">
        <v>200</v>
      </c>
      <c r="AI206" s="114">
        <f>(SUM(AE207:$AE$913)+SUM(AF207:$AF$913)-SUM(AD207:$AD$913))*(1+NAER_Rate)^(AH206/12)</f>
        <v>3718844.1345044109</v>
      </c>
      <c r="AJ206" s="115">
        <f t="shared" si="1014"/>
        <v>3718844.1345044109</v>
      </c>
    </row>
    <row r="207" spans="5:36" x14ac:dyDescent="0.35">
      <c r="E207" s="66">
        <f t="shared" si="1043"/>
        <v>51560</v>
      </c>
      <c r="F207">
        <f t="shared" si="783"/>
        <v>17</v>
      </c>
      <c r="G207">
        <f t="shared" si="1036"/>
        <v>201</v>
      </c>
      <c r="H207">
        <f t="shared" ref="H207" si="1070">ROUNDDOWN(YEARFRAC(E207,DOB,1),0)</f>
        <v>81</v>
      </c>
      <c r="I207" s="31">
        <f>IF(H207&lt;=120,VLOOKUP(H207,'Mortality Data'!$B$6:$D$125,2,FALSE),1)</f>
        <v>5.6460000000000003E-2</v>
      </c>
      <c r="J207" s="17">
        <f>IF(H207&lt;=120,(1-VLOOKUP(H207,'Mortality Data'!$F$5:$H$125,2,FALSE))^(YEAR(E207)-Mortality_Table_Year),1)</f>
        <v>0.7108452497610761</v>
      </c>
      <c r="K207">
        <f>IF(H207&lt;=120,VLOOKUP(H207,'Mortality Data'!$B$5:$D$125,3,FALSE),1)</f>
        <v>4.5330000000000002E-2</v>
      </c>
      <c r="L207" s="33">
        <f>IF(H207&lt;=120,(1-VLOOKUP(H207,'Mortality Data'!$F$5:$H$125,3,FALSE))^(YEAR(E207)-Mortality_Table_Year),1)</f>
        <v>0.803868382788816</v>
      </c>
      <c r="M207" s="88">
        <f t="shared" ref="M207" si="1071">MIN(I207*J207*Male_Mortality_Blend+K207*L207*(1-Male_Mortality_Blend),1)</f>
        <v>3.8471586747148359E-2</v>
      </c>
      <c r="N207" s="18">
        <f t="shared" si="1017"/>
        <v>3.2639253953765657E-3</v>
      </c>
      <c r="O207" s="18">
        <f t="shared" si="1039"/>
        <v>0.74103654301208077</v>
      </c>
      <c r="P207" s="89">
        <f t="shared" si="1030"/>
        <v>2.4266082599635475E-3</v>
      </c>
      <c r="Q207" s="88">
        <f t="shared" ref="Q207" si="1072">MIN((I207*J207*Male_Mortality_Blend+K207*L207*(1-Male_Mortality_Blend))*(1-Mortality_Margin),1)</f>
        <v>3.6548007409790938E-2</v>
      </c>
      <c r="R207" s="18">
        <f t="shared" si="755"/>
        <v>3.0979097467657146E-3</v>
      </c>
      <c r="S207" s="18">
        <f t="shared" si="1032"/>
        <v>0.75234244951115337</v>
      </c>
      <c r="T207" s="89">
        <f t="shared" si="1033"/>
        <v>2.3379317086738016E-3</v>
      </c>
      <c r="V207" s="73">
        <f t="shared" si="1019"/>
        <v>4572456.5597831234</v>
      </c>
      <c r="W207" s="74">
        <f t="shared" ref="W207" si="1073">V207*Fee_Percent</f>
        <v>228622.82798915618</v>
      </c>
      <c r="X207" s="75">
        <f t="shared" si="1048"/>
        <v>4801079.3877722798</v>
      </c>
      <c r="Y207" s="74">
        <f t="shared" si="1021"/>
        <v>4642217.9862923371</v>
      </c>
      <c r="Z207" s="75">
        <f t="shared" si="1022"/>
        <v>91449.13119566247</v>
      </c>
      <c r="AA207" s="82">
        <f t="shared" si="1023"/>
        <v>67412.270284280181</v>
      </c>
      <c r="AC207" s="80">
        <f t="shared" ref="AC207" si="1074">AC206/(1+NAER_Rate)^(1/12)</f>
        <v>0.47841207765453875</v>
      </c>
      <c r="AD207" s="82">
        <f t="shared" si="1025"/>
        <v>2296894.3648885172</v>
      </c>
      <c r="AE207" s="74">
        <f t="shared" si="1026"/>
        <v>2220893.151747386</v>
      </c>
      <c r="AF207" s="75">
        <f t="shared" si="1027"/>
        <v>43750.368855019376</v>
      </c>
      <c r="AH207" s="113">
        <v>201</v>
      </c>
      <c r="AI207" s="114">
        <f>(SUM(AE208:$AE$913)+SUM(AF208:$AF$913)-SUM(AD208:$AD$913))*(1+NAER_Rate)^(AH207/12)</f>
        <v>3799922.4481729935</v>
      </c>
      <c r="AJ207" s="115">
        <f t="shared" si="1014"/>
        <v>3799922.4481729935</v>
      </c>
    </row>
    <row r="208" spans="5:36" x14ac:dyDescent="0.35">
      <c r="E208" s="66">
        <f t="shared" si="1043"/>
        <v>51591</v>
      </c>
      <c r="F208">
        <f t="shared" si="783"/>
        <v>17</v>
      </c>
      <c r="G208">
        <f t="shared" si="1036"/>
        <v>202</v>
      </c>
      <c r="H208">
        <f t="shared" ref="H208" si="1075">ROUNDDOWN(YEARFRAC(E208,DOB,1),0)</f>
        <v>81</v>
      </c>
      <c r="I208" s="31">
        <f>IF(H208&lt;=120,VLOOKUP(H208,'Mortality Data'!$B$6:$D$125,2,FALSE),1)</f>
        <v>5.6460000000000003E-2</v>
      </c>
      <c r="J208" s="17">
        <f>IF(H208&lt;=120,(1-VLOOKUP(H208,'Mortality Data'!$F$5:$H$125,2,FALSE))^(YEAR(E208)-Mortality_Table_Year),1)</f>
        <v>0.7108452497610761</v>
      </c>
      <c r="K208">
        <f>IF(H208&lt;=120,VLOOKUP(H208,'Mortality Data'!$B$5:$D$125,3,FALSE),1)</f>
        <v>4.5330000000000002E-2</v>
      </c>
      <c r="L208" s="33">
        <f>IF(H208&lt;=120,(1-VLOOKUP(H208,'Mortality Data'!$F$5:$H$125,3,FALSE))^(YEAR(E208)-Mortality_Table_Year),1)</f>
        <v>0.803868382788816</v>
      </c>
      <c r="M208" s="88">
        <f t="shared" ref="M208" si="1076">MIN(I208*J208*Male_Mortality_Blend+K208*L208*(1-Male_Mortality_Blend),1)</f>
        <v>3.8471586747148359E-2</v>
      </c>
      <c r="N208" s="18">
        <f t="shared" si="1017"/>
        <v>3.2639253953765657E-3</v>
      </c>
      <c r="O208" s="18">
        <f t="shared" si="1039"/>
        <v>0.73861785502044164</v>
      </c>
      <c r="P208" s="89">
        <f t="shared" si="1030"/>
        <v>2.4186879916391346E-3</v>
      </c>
      <c r="Q208" s="88">
        <f t="shared" ref="Q208" si="1077">MIN((I208*J208*Male_Mortality_Blend+K208*L208*(1-Male_Mortality_Blend))*(1-Mortality_Margin),1)</f>
        <v>3.6548007409790938E-2</v>
      </c>
      <c r="R208" s="18">
        <f t="shared" si="755"/>
        <v>3.0979097467657146E-3</v>
      </c>
      <c r="S208" s="18">
        <f t="shared" si="1032"/>
        <v>0.75001176050390717</v>
      </c>
      <c r="T208" s="89">
        <f t="shared" si="1033"/>
        <v>2.3306890072462005E-3</v>
      </c>
      <c r="V208" s="73">
        <f t="shared" si="1019"/>
        <v>4557532.4026983911</v>
      </c>
      <c r="W208" s="74">
        <f t="shared" ref="W208" si="1078">V208*Fee_Percent</f>
        <v>227876.62013491956</v>
      </c>
      <c r="X208" s="75">
        <f t="shared" si="1048"/>
        <v>4785409.022833311</v>
      </c>
      <c r="Y208" s="74">
        <f t="shared" si="1021"/>
        <v>4627836.813945991</v>
      </c>
      <c r="Z208" s="75">
        <f t="shared" si="1022"/>
        <v>91150.64805396783</v>
      </c>
      <c r="AA208" s="82">
        <f t="shared" si="1023"/>
        <v>66421.560833352618</v>
      </c>
      <c r="AC208" s="80">
        <f t="shared" ref="AC208" si="1079">AC207/(1+NAER_Rate)^(1/12)</f>
        <v>0.47666044138372543</v>
      </c>
      <c r="AD208" s="82">
        <f t="shared" si="1025"/>
        <v>2281015.1770253885</v>
      </c>
      <c r="AE208" s="74">
        <f t="shared" si="1026"/>
        <v>2205906.7383873495</v>
      </c>
      <c r="AF208" s="75">
        <f t="shared" si="1027"/>
        <v>43447.90813381692</v>
      </c>
      <c r="AH208" s="113">
        <v>202</v>
      </c>
      <c r="AI208" s="114">
        <f>(SUM(AE209:$AE$913)+SUM(AF209:$AF$913)-SUM(AD209:$AD$913))*(1+NAER_Rate)^(AH208/12)</f>
        <v>3880307.9997398308</v>
      </c>
      <c r="AJ208" s="115">
        <f t="shared" si="1014"/>
        <v>3880307.9997398308</v>
      </c>
    </row>
    <row r="209" spans="5:36" x14ac:dyDescent="0.35">
      <c r="E209" s="66">
        <f t="shared" si="1043"/>
        <v>51621</v>
      </c>
      <c r="F209">
        <f t="shared" si="783"/>
        <v>17</v>
      </c>
      <c r="G209">
        <f t="shared" si="1036"/>
        <v>203</v>
      </c>
      <c r="H209">
        <f t="shared" ref="H209" si="1080">ROUNDDOWN(YEARFRAC(E209,DOB,1),0)</f>
        <v>81</v>
      </c>
      <c r="I209" s="31">
        <f>IF(H209&lt;=120,VLOOKUP(H209,'Mortality Data'!$B$6:$D$125,2,FALSE),1)</f>
        <v>5.6460000000000003E-2</v>
      </c>
      <c r="J209" s="17">
        <f>IF(H209&lt;=120,(1-VLOOKUP(H209,'Mortality Data'!$F$5:$H$125,2,FALSE))^(YEAR(E209)-Mortality_Table_Year),1)</f>
        <v>0.7108452497610761</v>
      </c>
      <c r="K209">
        <f>IF(H209&lt;=120,VLOOKUP(H209,'Mortality Data'!$B$5:$D$125,3,FALSE),1)</f>
        <v>4.5330000000000002E-2</v>
      </c>
      <c r="L209" s="33">
        <f>IF(H209&lt;=120,(1-VLOOKUP(H209,'Mortality Data'!$F$5:$H$125,3,FALSE))^(YEAR(E209)-Mortality_Table_Year),1)</f>
        <v>0.803868382788816</v>
      </c>
      <c r="M209" s="88">
        <f t="shared" ref="M209" si="1081">MIN(I209*J209*Male_Mortality_Blend+K209*L209*(1-Male_Mortality_Blend),1)</f>
        <v>3.8471586747148359E-2</v>
      </c>
      <c r="N209" s="18">
        <f t="shared" si="1017"/>
        <v>3.2639253953765657E-3</v>
      </c>
      <c r="O209" s="18">
        <f t="shared" si="1039"/>
        <v>0.73620706144596182</v>
      </c>
      <c r="P209" s="89">
        <f t="shared" si="1030"/>
        <v>2.4107935744798192E-3</v>
      </c>
      <c r="Q209" s="88">
        <f t="shared" ref="Q209" si="1082">MIN((I209*J209*Male_Mortality_Blend+K209*L209*(1-Male_Mortality_Blend))*(1-Mortality_Margin),1)</f>
        <v>3.6548007409790938E-2</v>
      </c>
      <c r="R209" s="18">
        <f t="shared" si="755"/>
        <v>3.0979097467657146E-3</v>
      </c>
      <c r="S209" s="18">
        <f t="shared" si="1032"/>
        <v>0.74768829176085316</v>
      </c>
      <c r="T209" s="89">
        <f t="shared" si="1033"/>
        <v>2.3234687430540024E-3</v>
      </c>
      <c r="V209" s="73">
        <f t="shared" si="1019"/>
        <v>4542656.9569489723</v>
      </c>
      <c r="W209" s="74">
        <f t="shared" ref="W209" si="1083">V209*Fee_Percent</f>
        <v>227132.84784744863</v>
      </c>
      <c r="X209" s="75">
        <f t="shared" si="1048"/>
        <v>4769789.804796421</v>
      </c>
      <c r="Y209" s="74">
        <f t="shared" si="1021"/>
        <v>4613500.1931736264</v>
      </c>
      <c r="Z209" s="75">
        <f t="shared" si="1022"/>
        <v>90853.139138979444</v>
      </c>
      <c r="AA209" s="82">
        <f t="shared" si="1023"/>
        <v>65436.472483814694</v>
      </c>
      <c r="AC209" s="80">
        <f t="shared" ref="AC209" si="1084">AC208/(1+NAER_Rate)^(1/12)</f>
        <v>0.47491521847446494</v>
      </c>
      <c r="AD209" s="82">
        <f t="shared" si="1025"/>
        <v>2265245.7672221679</v>
      </c>
      <c r="AE209" s="74">
        <f t="shared" si="1026"/>
        <v>2191021.4521730389</v>
      </c>
      <c r="AF209" s="75">
        <f t="shared" si="1027"/>
        <v>43147.538423279388</v>
      </c>
      <c r="AH209" s="113">
        <v>203</v>
      </c>
      <c r="AI209" s="114">
        <f>(SUM(AE210:$AE$913)+SUM(AF210:$AF$913)-SUM(AD210:$AD$913))*(1+NAER_Rate)^(AH209/12)</f>
        <v>3960003.8645378514</v>
      </c>
      <c r="AJ209" s="115">
        <f t="shared" si="1014"/>
        <v>3960003.8645378514</v>
      </c>
    </row>
    <row r="210" spans="5:36" x14ac:dyDescent="0.35">
      <c r="E210" s="66">
        <f t="shared" si="1043"/>
        <v>51652</v>
      </c>
      <c r="F210">
        <f t="shared" si="783"/>
        <v>17</v>
      </c>
      <c r="G210">
        <f t="shared" si="1036"/>
        <v>204</v>
      </c>
      <c r="H210">
        <f t="shared" ref="H210" si="1085">ROUNDDOWN(YEARFRAC(E210,DOB,1),0)</f>
        <v>81</v>
      </c>
      <c r="I210" s="31">
        <f>IF(H210&lt;=120,VLOOKUP(H210,'Mortality Data'!$B$6:$D$125,2,FALSE),1)</f>
        <v>5.6460000000000003E-2</v>
      </c>
      <c r="J210" s="17">
        <f>IF(H210&lt;=120,(1-VLOOKUP(H210,'Mortality Data'!$F$5:$H$125,2,FALSE))^(YEAR(E210)-Mortality_Table_Year),1)</f>
        <v>0.7108452497610761</v>
      </c>
      <c r="K210">
        <f>IF(H210&lt;=120,VLOOKUP(H210,'Mortality Data'!$B$5:$D$125,3,FALSE),1)</f>
        <v>4.5330000000000002E-2</v>
      </c>
      <c r="L210" s="33">
        <f>IF(H210&lt;=120,(1-VLOOKUP(H210,'Mortality Data'!$F$5:$H$125,3,FALSE))^(YEAR(E210)-Mortality_Table_Year),1)</f>
        <v>0.803868382788816</v>
      </c>
      <c r="M210" s="88">
        <f t="shared" ref="M210" si="1086">MIN(I210*J210*Male_Mortality_Blend+K210*L210*(1-Male_Mortality_Blend),1)</f>
        <v>3.8471586747148359E-2</v>
      </c>
      <c r="N210" s="18">
        <f t="shared" si="1017"/>
        <v>3.2639253953765657E-3</v>
      </c>
      <c r="O210" s="18">
        <f t="shared" si="1039"/>
        <v>0.73380413652185283</v>
      </c>
      <c r="P210" s="89">
        <f t="shared" si="1030"/>
        <v>2.4029249241089845E-3</v>
      </c>
      <c r="Q210" s="88">
        <f t="shared" ref="Q210" si="1087">MIN((I210*J210*Male_Mortality_Blend+K210*L210*(1-Male_Mortality_Blend))*(1-Mortality_Margin),1)</f>
        <v>3.6548007409790938E-2</v>
      </c>
      <c r="R210" s="18">
        <f t="shared" si="755"/>
        <v>3.0979097467657146E-3</v>
      </c>
      <c r="S210" s="18">
        <f t="shared" si="1032"/>
        <v>0.74537202091426458</v>
      </c>
      <c r="T210" s="89">
        <f t="shared" si="1033"/>
        <v>2.3162708465885862E-3</v>
      </c>
      <c r="V210" s="73">
        <f t="shared" si="1019"/>
        <v>4527830.0635447027</v>
      </c>
      <c r="W210" s="74">
        <f t="shared" ref="W210" si="1088">V210*Fee_Percent</f>
        <v>226391.50317723514</v>
      </c>
      <c r="X210" s="75">
        <f t="shared" si="1048"/>
        <v>4754221.5667219376</v>
      </c>
      <c r="Y210" s="74">
        <f t="shared" si="1021"/>
        <v>4599207.9859584877</v>
      </c>
      <c r="Z210" s="75">
        <f t="shared" si="1022"/>
        <v>90556.601270894054</v>
      </c>
      <c r="AA210" s="82">
        <f t="shared" si="1023"/>
        <v>64456.979492555372</v>
      </c>
      <c r="AC210" s="80">
        <f t="shared" ref="AC210" si="1089">AC209/(1+NAER_Rate)^(1/12)</f>
        <v>0.47317638544516633</v>
      </c>
      <c r="AD210" s="82">
        <f t="shared" si="1025"/>
        <v>2249585.3765469422</v>
      </c>
      <c r="AE210" s="74">
        <f t="shared" si="1026"/>
        <v>2176236.6107063806</v>
      </c>
      <c r="AF210" s="75">
        <f t="shared" si="1027"/>
        <v>42849.245267560807</v>
      </c>
      <c r="AH210" s="113">
        <v>204</v>
      </c>
      <c r="AI210" s="114">
        <f>(SUM(AE211:$AE$913)+SUM(AF211:$AF$913)-SUM(AD211:$AD$913))*(1+NAER_Rate)^(AH210/12)</f>
        <v>4039013.1034574872</v>
      </c>
      <c r="AJ210" s="115">
        <f t="shared" si="1014"/>
        <v>4039013.1034574872</v>
      </c>
    </row>
    <row r="211" spans="5:36" x14ac:dyDescent="0.35">
      <c r="E211" s="66">
        <f t="shared" si="1043"/>
        <v>51682</v>
      </c>
      <c r="F211">
        <f t="shared" si="783"/>
        <v>18</v>
      </c>
      <c r="G211">
        <f t="shared" si="1036"/>
        <v>205</v>
      </c>
      <c r="H211">
        <f t="shared" ref="H211" si="1090">ROUNDDOWN(YEARFRAC(E211,DOB,1),0)</f>
        <v>81</v>
      </c>
      <c r="I211" s="31">
        <f>IF(H211&lt;=120,VLOOKUP(H211,'Mortality Data'!$B$6:$D$125,2,FALSE),1)</f>
        <v>5.6460000000000003E-2</v>
      </c>
      <c r="J211" s="17">
        <f>IF(H211&lt;=120,(1-VLOOKUP(H211,'Mortality Data'!$F$5:$H$125,2,FALSE))^(YEAR(E211)-Mortality_Table_Year),1)</f>
        <v>0.7108452497610761</v>
      </c>
      <c r="K211">
        <f>IF(H211&lt;=120,VLOOKUP(H211,'Mortality Data'!$B$5:$D$125,3,FALSE),1)</f>
        <v>4.5330000000000002E-2</v>
      </c>
      <c r="L211" s="33">
        <f>IF(H211&lt;=120,(1-VLOOKUP(H211,'Mortality Data'!$F$5:$H$125,3,FALSE))^(YEAR(E211)-Mortality_Table_Year),1)</f>
        <v>0.803868382788816</v>
      </c>
      <c r="M211" s="88">
        <f t="shared" ref="M211" si="1091">MIN(I211*J211*Male_Mortality_Blend+K211*L211*(1-Male_Mortality_Blend),1)</f>
        <v>3.8471586747148359E-2</v>
      </c>
      <c r="N211" s="18">
        <f t="shared" si="1017"/>
        <v>3.2639253953765657E-3</v>
      </c>
      <c r="O211" s="18">
        <f t="shared" si="1039"/>
        <v>0.73140905456542682</v>
      </c>
      <c r="P211" s="89">
        <f t="shared" si="1030"/>
        <v>2.3950819564260151E-3</v>
      </c>
      <c r="Q211" s="88">
        <f t="shared" ref="Q211" si="1092">MIN((I211*J211*Male_Mortality_Blend+K211*L211*(1-Male_Mortality_Blend))*(1-Mortality_Margin),1)</f>
        <v>3.6548007409790938E-2</v>
      </c>
      <c r="R211" s="18">
        <f t="shared" ref="R211:R274" si="1093">1-(1-Q211)^(1/12)</f>
        <v>3.0979097467657146E-3</v>
      </c>
      <c r="S211" s="18">
        <f t="shared" si="1032"/>
        <v>0.74306292566570786</v>
      </c>
      <c r="T211" s="89">
        <f t="shared" si="1033"/>
        <v>2.309095248556714E-3</v>
      </c>
      <c r="V211" s="73">
        <f t="shared" si="1019"/>
        <v>4513051.5640143501</v>
      </c>
      <c r="W211" s="74">
        <f t="shared" ref="W211" si="1094">V211*Fee_Percent</f>
        <v>225652.57820071751</v>
      </c>
      <c r="X211" s="75">
        <f t="shared" si="1048"/>
        <v>4738704.1422150675</v>
      </c>
      <c r="Y211" s="74">
        <f t="shared" si="1021"/>
        <v>4584960.0547113847</v>
      </c>
      <c r="Z211" s="75">
        <f t="shared" si="1022"/>
        <v>90261.031280287003</v>
      </c>
      <c r="AA211" s="82">
        <f t="shared" si="1023"/>
        <v>63483.056223396212</v>
      </c>
      <c r="AC211" s="80">
        <f t="shared" ref="AC211" si="1095">AC210/(1+NAER_Rate)^(1/12)</f>
        <v>0.47144391890021303</v>
      </c>
      <c r="AD211" s="82">
        <f t="shared" si="1025"/>
        <v>2234033.2513145437</v>
      </c>
      <c r="AE211" s="74">
        <f t="shared" si="1026"/>
        <v>2161551.5361940702</v>
      </c>
      <c r="AF211" s="75">
        <f t="shared" si="1027"/>
        <v>42553.01431075322</v>
      </c>
      <c r="AH211" s="113">
        <v>205</v>
      </c>
      <c r="AI211" s="114">
        <f>(SUM(AE212:$AE$913)+SUM(AF212:$AF$913)-SUM(AD212:$AD$913))*(1+NAER_Rate)^(AH211/12)</f>
        <v>4117338.7630018876</v>
      </c>
      <c r="AJ211" s="115">
        <f t="shared" si="1014"/>
        <v>4117338.7630018876</v>
      </c>
    </row>
    <row r="212" spans="5:36" x14ac:dyDescent="0.35">
      <c r="E212" s="66">
        <f t="shared" si="1043"/>
        <v>51713</v>
      </c>
      <c r="F212">
        <f t="shared" si="783"/>
        <v>18</v>
      </c>
      <c r="G212">
        <f t="shared" si="1036"/>
        <v>206</v>
      </c>
      <c r="H212">
        <f t="shared" ref="H212" si="1096">ROUNDDOWN(YEARFRAC(E212,DOB,1),0)</f>
        <v>81</v>
      </c>
      <c r="I212" s="31">
        <f>IF(H212&lt;=120,VLOOKUP(H212,'Mortality Data'!$B$6:$D$125,2,FALSE),1)</f>
        <v>5.6460000000000003E-2</v>
      </c>
      <c r="J212" s="17">
        <f>IF(H212&lt;=120,(1-VLOOKUP(H212,'Mortality Data'!$F$5:$H$125,2,FALSE))^(YEAR(E212)-Mortality_Table_Year),1)</f>
        <v>0.7108452497610761</v>
      </c>
      <c r="K212">
        <f>IF(H212&lt;=120,VLOOKUP(H212,'Mortality Data'!$B$5:$D$125,3,FALSE),1)</f>
        <v>4.5330000000000002E-2</v>
      </c>
      <c r="L212" s="33">
        <f>IF(H212&lt;=120,(1-VLOOKUP(H212,'Mortality Data'!$F$5:$H$125,3,FALSE))^(YEAR(E212)-Mortality_Table_Year),1)</f>
        <v>0.803868382788816</v>
      </c>
      <c r="M212" s="88">
        <f t="shared" ref="M212" si="1097">MIN(I212*J212*Male_Mortality_Blend+K212*L212*(1-Male_Mortality_Blend),1)</f>
        <v>3.8471586747148359E-2</v>
      </c>
      <c r="N212" s="18">
        <f t="shared" si="1017"/>
        <v>3.2639253953765657E-3</v>
      </c>
      <c r="O212" s="18">
        <f t="shared" si="1039"/>
        <v>0.72902178997782241</v>
      </c>
      <c r="P212" s="89">
        <f t="shared" si="1030"/>
        <v>2.3872645876044096E-3</v>
      </c>
      <c r="Q212" s="88">
        <f t="shared" ref="Q212" si="1098">MIN((I212*J212*Male_Mortality_Blend+K212*L212*(1-Male_Mortality_Blend))*(1-Mortality_Margin),1)</f>
        <v>3.6548007409790938E-2</v>
      </c>
      <c r="R212" s="18">
        <f t="shared" si="1093"/>
        <v>3.0979097467657146E-3</v>
      </c>
      <c r="S212" s="18">
        <f t="shared" si="1032"/>
        <v>0.74076098378582778</v>
      </c>
      <c r="T212" s="89">
        <f t="shared" si="1033"/>
        <v>2.3019418798800872E-3</v>
      </c>
      <c r="V212" s="73">
        <f t="shared" si="1019"/>
        <v>4498321.30040392</v>
      </c>
      <c r="W212" s="74">
        <f t="shared" ref="W212" si="1099">V212*Fee_Percent</f>
        <v>224916.06502019602</v>
      </c>
      <c r="X212" s="75">
        <f t="shared" si="1048"/>
        <v>4723237.3654241161</v>
      </c>
      <c r="Y212" s="74">
        <f t="shared" si="1021"/>
        <v>4570756.2622693628</v>
      </c>
      <c r="Z212" s="75">
        <f t="shared" si="1022"/>
        <v>89966.426008078401</v>
      </c>
      <c r="AA212" s="82">
        <f t="shared" si="1023"/>
        <v>62514.677146675065</v>
      </c>
      <c r="AC212" s="80">
        <f t="shared" ref="AC212" si="1100">AC211/(1+NAER_Rate)^(1/12)</f>
        <v>0.46971779552964821</v>
      </c>
      <c r="AD212" s="82">
        <f t="shared" si="1025"/>
        <v>2218588.6430502795</v>
      </c>
      <c r="AE212" s="74">
        <f t="shared" si="1026"/>
        <v>2146965.5554164997</v>
      </c>
      <c r="AF212" s="75">
        <f t="shared" si="1027"/>
        <v>42258.831296195793</v>
      </c>
      <c r="AH212" s="113">
        <v>206</v>
      </c>
      <c r="AI212" s="114">
        <f>(SUM(AE213:$AE$913)+SUM(AF213:$AF$913)-SUM(AD213:$AD$913))*(1+NAER_Rate)^(AH212/12)</f>
        <v>4194983.8753397493</v>
      </c>
      <c r="AJ212" s="115">
        <f t="shared" si="1014"/>
        <v>4194983.8753397493</v>
      </c>
    </row>
    <row r="213" spans="5:36" x14ac:dyDescent="0.35">
      <c r="E213" s="66">
        <f t="shared" si="1043"/>
        <v>51744</v>
      </c>
      <c r="F213">
        <f t="shared" si="783"/>
        <v>18</v>
      </c>
      <c r="G213">
        <f t="shared" si="1036"/>
        <v>207</v>
      </c>
      <c r="H213">
        <f t="shared" ref="H213" si="1101">ROUNDDOWN(YEARFRAC(E213,DOB,1),0)</f>
        <v>81</v>
      </c>
      <c r="I213" s="31">
        <f>IF(H213&lt;=120,VLOOKUP(H213,'Mortality Data'!$B$6:$D$125,2,FALSE),1)</f>
        <v>5.6460000000000003E-2</v>
      </c>
      <c r="J213" s="17">
        <f>IF(H213&lt;=120,(1-VLOOKUP(H213,'Mortality Data'!$F$5:$H$125,2,FALSE))^(YEAR(E213)-Mortality_Table_Year),1)</f>
        <v>0.7108452497610761</v>
      </c>
      <c r="K213">
        <f>IF(H213&lt;=120,VLOOKUP(H213,'Mortality Data'!$B$5:$D$125,3,FALSE),1)</f>
        <v>4.5330000000000002E-2</v>
      </c>
      <c r="L213" s="33">
        <f>IF(H213&lt;=120,(1-VLOOKUP(H213,'Mortality Data'!$F$5:$H$125,3,FALSE))^(YEAR(E213)-Mortality_Table_Year),1)</f>
        <v>0.803868382788816</v>
      </c>
      <c r="M213" s="88">
        <f t="shared" ref="M213" si="1102">MIN(I213*J213*Male_Mortality_Blend+K213*L213*(1-Male_Mortality_Blend),1)</f>
        <v>3.8471586747148359E-2</v>
      </c>
      <c r="N213" s="18">
        <f t="shared" si="1017"/>
        <v>3.2639253953765657E-3</v>
      </c>
      <c r="O213" s="18">
        <f t="shared" si="1039"/>
        <v>0.72664231724373096</v>
      </c>
      <c r="P213" s="89">
        <f t="shared" si="1030"/>
        <v>2.3794727340914479E-3</v>
      </c>
      <c r="Q213" s="88">
        <f t="shared" ref="Q213" si="1103">MIN((I213*J213*Male_Mortality_Blend+K213*L213*(1-Male_Mortality_Blend))*(1-Mortality_Margin),1)</f>
        <v>3.6548007409790938E-2</v>
      </c>
      <c r="R213" s="18">
        <f t="shared" si="1093"/>
        <v>3.0979097467657146E-3</v>
      </c>
      <c r="S213" s="18">
        <f t="shared" si="1032"/>
        <v>0.73846617311413387</v>
      </c>
      <c r="T213" s="89">
        <f t="shared" si="1033"/>
        <v>2.2948106716939032E-3</v>
      </c>
      <c r="V213" s="73">
        <f t="shared" si="1019"/>
        <v>4483639.1152749686</v>
      </c>
      <c r="W213" s="74">
        <f t="shared" ref="W213" si="1104">V213*Fee_Percent</f>
        <v>224181.95576374844</v>
      </c>
      <c r="X213" s="75">
        <f t="shared" si="1048"/>
        <v>4707821.0710387174</v>
      </c>
      <c r="Y213" s="74">
        <f t="shared" si="1021"/>
        <v>4556596.4718943881</v>
      </c>
      <c r="Z213" s="75">
        <f t="shared" si="1022"/>
        <v>89672.782305499379</v>
      </c>
      <c r="AA213" s="82">
        <f t="shared" si="1023"/>
        <v>61551.816838829778</v>
      </c>
      <c r="AC213" s="80">
        <f t="shared" ref="AC213" si="1105">AC212/(1+NAER_Rate)^(1/12)</f>
        <v>0.46799799210886101</v>
      </c>
      <c r="AD213" s="82">
        <f t="shared" si="1025"/>
        <v>2203250.8084539073</v>
      </c>
      <c r="AE213" s="74">
        <f t="shared" si="1026"/>
        <v>2132477.9996968936</v>
      </c>
      <c r="AF213" s="75">
        <f t="shared" si="1027"/>
        <v>41966.682065788707</v>
      </c>
      <c r="AH213" s="113">
        <v>207</v>
      </c>
      <c r="AI213" s="114">
        <f>(SUM(AE214:$AE$913)+SUM(AF214:$AF$913)-SUM(AD214:$AD$913))*(1+NAER_Rate)^(AH213/12)</f>
        <v>4271951.4583582869</v>
      </c>
      <c r="AJ213" s="115">
        <f t="shared" si="1014"/>
        <v>4271951.4583582869</v>
      </c>
    </row>
    <row r="214" spans="5:36" x14ac:dyDescent="0.35">
      <c r="E214" s="66">
        <f t="shared" si="1043"/>
        <v>51774</v>
      </c>
      <c r="F214">
        <f t="shared" si="783"/>
        <v>18</v>
      </c>
      <c r="G214">
        <f t="shared" si="1036"/>
        <v>208</v>
      </c>
      <c r="H214">
        <f t="shared" ref="H214" si="1106">ROUNDDOWN(YEARFRAC(E214,DOB,1),0)</f>
        <v>81</v>
      </c>
      <c r="I214" s="31">
        <f>IF(H214&lt;=120,VLOOKUP(H214,'Mortality Data'!$B$6:$D$125,2,FALSE),1)</f>
        <v>5.6460000000000003E-2</v>
      </c>
      <c r="J214" s="17">
        <f>IF(H214&lt;=120,(1-VLOOKUP(H214,'Mortality Data'!$F$5:$H$125,2,FALSE))^(YEAR(E214)-Mortality_Table_Year),1)</f>
        <v>0.7108452497610761</v>
      </c>
      <c r="K214">
        <f>IF(H214&lt;=120,VLOOKUP(H214,'Mortality Data'!$B$5:$D$125,3,FALSE),1)</f>
        <v>4.5330000000000002E-2</v>
      </c>
      <c r="L214" s="33">
        <f>IF(H214&lt;=120,(1-VLOOKUP(H214,'Mortality Data'!$F$5:$H$125,3,FALSE))^(YEAR(E214)-Mortality_Table_Year),1)</f>
        <v>0.803868382788816</v>
      </c>
      <c r="M214" s="88">
        <f t="shared" ref="M214" si="1107">MIN(I214*J214*Male_Mortality_Blend+K214*L214*(1-Male_Mortality_Blend),1)</f>
        <v>3.8471586747148359E-2</v>
      </c>
      <c r="N214" s="18">
        <f t="shared" si="1017"/>
        <v>3.2639253953765657E-3</v>
      </c>
      <c r="O214" s="18">
        <f t="shared" si="1039"/>
        <v>0.72427061093112388</v>
      </c>
      <c r="P214" s="89">
        <f t="shared" si="1030"/>
        <v>2.3717063126070803E-3</v>
      </c>
      <c r="Q214" s="88">
        <f t="shared" ref="Q214" si="1108">MIN((I214*J214*Male_Mortality_Blend+K214*L214*(1-Male_Mortality_Blend))*(1-Mortality_Margin),1)</f>
        <v>3.6548007409790938E-2</v>
      </c>
      <c r="R214" s="18">
        <f t="shared" si="1093"/>
        <v>3.0979097467657146E-3</v>
      </c>
      <c r="S214" s="18">
        <f t="shared" si="1032"/>
        <v>0.7361784715587868</v>
      </c>
      <c r="T214" s="89">
        <f t="shared" si="1033"/>
        <v>2.287701555347077E-3</v>
      </c>
      <c r="V214" s="73">
        <f t="shared" si="1019"/>
        <v>4469004.8517029192</v>
      </c>
      <c r="W214" s="74">
        <f t="shared" ref="W214" si="1109">V214*Fee_Percent</f>
        <v>223450.24258514598</v>
      </c>
      <c r="X214" s="75">
        <f t="shared" si="1048"/>
        <v>4692455.0942880651</v>
      </c>
      <c r="Y214" s="74">
        <f t="shared" si="1021"/>
        <v>4542480.5472720275</v>
      </c>
      <c r="Z214" s="75">
        <f t="shared" si="1022"/>
        <v>89380.097034058388</v>
      </c>
      <c r="AA214" s="82">
        <f t="shared" si="1023"/>
        <v>60594.449981979094</v>
      </c>
      <c r="AC214" s="80">
        <f t="shared" ref="AC214" si="1110">AC213/(1+NAER_Rate)^(1/12)</f>
        <v>0.46628448549827406</v>
      </c>
      <c r="AD214" s="82">
        <f t="shared" si="1025"/>
        <v>2188019.0093638655</v>
      </c>
      <c r="AE214" s="74">
        <f t="shared" si="1026"/>
        <v>2118088.2048706557</v>
      </c>
      <c r="AF214" s="75">
        <f t="shared" si="1027"/>
        <v>41676.552559311727</v>
      </c>
      <c r="AH214" s="113">
        <v>208</v>
      </c>
      <c r="AI214" s="114">
        <f>(SUM(AE215:$AE$913)+SUM(AF215:$AF$913)-SUM(AD215:$AD$913))*(1+NAER_Rate)^(AH214/12)</f>
        <v>4348244.5157177234</v>
      </c>
      <c r="AJ214" s="115">
        <f t="shared" si="1014"/>
        <v>4348244.5157177234</v>
      </c>
    </row>
    <row r="215" spans="5:36" x14ac:dyDescent="0.35">
      <c r="E215" s="66">
        <f t="shared" si="1043"/>
        <v>51805</v>
      </c>
      <c r="F215">
        <f t="shared" si="783"/>
        <v>18</v>
      </c>
      <c r="G215">
        <f t="shared" si="1036"/>
        <v>209</v>
      </c>
      <c r="H215">
        <f t="shared" ref="H215" si="1111">ROUNDDOWN(YEARFRAC(E215,DOB,1),0)</f>
        <v>81</v>
      </c>
      <c r="I215" s="31">
        <f>IF(H215&lt;=120,VLOOKUP(H215,'Mortality Data'!$B$6:$D$125,2,FALSE),1)</f>
        <v>5.6460000000000003E-2</v>
      </c>
      <c r="J215" s="17">
        <f>IF(H215&lt;=120,(1-VLOOKUP(H215,'Mortality Data'!$F$5:$H$125,2,FALSE))^(YEAR(E215)-Mortality_Table_Year),1)</f>
        <v>0.7108452497610761</v>
      </c>
      <c r="K215">
        <f>IF(H215&lt;=120,VLOOKUP(H215,'Mortality Data'!$B$5:$D$125,3,FALSE),1)</f>
        <v>4.5330000000000002E-2</v>
      </c>
      <c r="L215" s="33">
        <f>IF(H215&lt;=120,(1-VLOOKUP(H215,'Mortality Data'!$F$5:$H$125,3,FALSE))^(YEAR(E215)-Mortality_Table_Year),1)</f>
        <v>0.803868382788816</v>
      </c>
      <c r="M215" s="88">
        <f t="shared" ref="M215" si="1112">MIN(I215*J215*Male_Mortality_Blend+K215*L215*(1-Male_Mortality_Blend),1)</f>
        <v>3.8471586747148359E-2</v>
      </c>
      <c r="N215" s="18">
        <f t="shared" si="1017"/>
        <v>3.2639253953765657E-3</v>
      </c>
      <c r="O215" s="18">
        <f t="shared" si="1039"/>
        <v>0.72190664569098084</v>
      </c>
      <c r="P215" s="89">
        <f t="shared" si="1030"/>
        <v>2.36396524014304E-3</v>
      </c>
      <c r="Q215" s="88">
        <f t="shared" ref="Q215" si="1113">MIN((I215*J215*Male_Mortality_Blend+K215*L215*(1-Male_Mortality_Blend))*(1-Mortality_Margin),1)</f>
        <v>3.6548007409790938E-2</v>
      </c>
      <c r="R215" s="18">
        <f t="shared" si="1093"/>
        <v>3.0979097467657146E-3</v>
      </c>
      <c r="S215" s="18">
        <f t="shared" si="1032"/>
        <v>0.73389785709638578</v>
      </c>
      <c r="T215" s="89">
        <f t="shared" si="1033"/>
        <v>2.2806144624010205E-3</v>
      </c>
      <c r="V215" s="73">
        <f t="shared" si="1019"/>
        <v>4454418.3532753848</v>
      </c>
      <c r="W215" s="74">
        <f t="shared" ref="W215" si="1114">V215*Fee_Percent</f>
        <v>222720.91766376924</v>
      </c>
      <c r="X215" s="75">
        <f t="shared" si="1048"/>
        <v>4677139.2709391536</v>
      </c>
      <c r="Y215" s="74">
        <f t="shared" si="1021"/>
        <v>4528408.3525101403</v>
      </c>
      <c r="Z215" s="75">
        <f t="shared" si="1022"/>
        <v>89088.3670655077</v>
      </c>
      <c r="AA215" s="82">
        <f t="shared" si="1023"/>
        <v>59642.551363505423</v>
      </c>
      <c r="AC215" s="80">
        <f t="shared" ref="AC215" si="1115">AC214/(1+NAER_Rate)^(1/12)</f>
        <v>0.46457725264303235</v>
      </c>
      <c r="AD215" s="82">
        <f t="shared" si="1025"/>
        <v>2172892.5127217472</v>
      </c>
      <c r="AE215" s="74">
        <f t="shared" si="1026"/>
        <v>2103795.5112549211</v>
      </c>
      <c r="AF215" s="75">
        <f t="shared" si="1027"/>
        <v>41388.428813747574</v>
      </c>
      <c r="AH215" s="113">
        <v>209</v>
      </c>
      <c r="AI215" s="114">
        <f>(SUM(AE216:$AE$913)+SUM(AF216:$AF$913)-SUM(AD216:$AD$913))*(1+NAER_Rate)^(AH215/12)</f>
        <v>4423866.0369029995</v>
      </c>
      <c r="AJ215" s="115">
        <f t="shared" si="1014"/>
        <v>4423866.0369029995</v>
      </c>
    </row>
    <row r="216" spans="5:36" x14ac:dyDescent="0.35">
      <c r="E216" s="66">
        <f t="shared" si="1043"/>
        <v>51835</v>
      </c>
      <c r="F216">
        <f t="shared" si="783"/>
        <v>18</v>
      </c>
      <c r="G216">
        <f t="shared" si="1036"/>
        <v>210</v>
      </c>
      <c r="H216">
        <f t="shared" ref="H216" si="1116">ROUNDDOWN(YEARFRAC(E216,DOB,1),0)</f>
        <v>81</v>
      </c>
      <c r="I216" s="31">
        <f>IF(H216&lt;=120,VLOOKUP(H216,'Mortality Data'!$B$6:$D$125,2,FALSE),1)</f>
        <v>5.6460000000000003E-2</v>
      </c>
      <c r="J216" s="17">
        <f>IF(H216&lt;=120,(1-VLOOKUP(H216,'Mortality Data'!$F$5:$H$125,2,FALSE))^(YEAR(E216)-Mortality_Table_Year),1)</f>
        <v>0.7108452497610761</v>
      </c>
      <c r="K216">
        <f>IF(H216&lt;=120,VLOOKUP(H216,'Mortality Data'!$B$5:$D$125,3,FALSE),1)</f>
        <v>4.5330000000000002E-2</v>
      </c>
      <c r="L216" s="33">
        <f>IF(H216&lt;=120,(1-VLOOKUP(H216,'Mortality Data'!$F$5:$H$125,3,FALSE))^(YEAR(E216)-Mortality_Table_Year),1)</f>
        <v>0.803868382788816</v>
      </c>
      <c r="M216" s="88">
        <f t="shared" ref="M216" si="1117">MIN(I216*J216*Male_Mortality_Blend+K216*L216*(1-Male_Mortality_Blend),1)</f>
        <v>3.8471586747148359E-2</v>
      </c>
      <c r="N216" s="18">
        <f t="shared" si="1017"/>
        <v>3.2639253953765657E-3</v>
      </c>
      <c r="O216" s="18">
        <f t="shared" si="1039"/>
        <v>0.71955039625701889</v>
      </c>
      <c r="P216" s="89">
        <f t="shared" si="1030"/>
        <v>2.3562494339619544E-3</v>
      </c>
      <c r="Q216" s="88">
        <f t="shared" ref="Q216" si="1118">MIN((I216*J216*Male_Mortality_Blend+K216*L216*(1-Male_Mortality_Blend))*(1-Mortality_Margin),1)</f>
        <v>3.6548007409790938E-2</v>
      </c>
      <c r="R216" s="18">
        <f t="shared" si="1093"/>
        <v>3.0979097467657146E-3</v>
      </c>
      <c r="S216" s="18">
        <f t="shared" si="1032"/>
        <v>0.73162430777175635</v>
      </c>
      <c r="T216" s="89">
        <f t="shared" si="1033"/>
        <v>2.2735493246294203E-3</v>
      </c>
      <c r="V216" s="73">
        <f t="shared" si="1019"/>
        <v>4439879.4640904972</v>
      </c>
      <c r="W216" s="74">
        <f t="shared" ref="W216" si="1119">V216*Fee_Percent</f>
        <v>221993.97320452487</v>
      </c>
      <c r="X216" s="75">
        <f t="shared" si="1048"/>
        <v>4661873.4372950224</v>
      </c>
      <c r="Y216" s="74">
        <f t="shared" si="1021"/>
        <v>4514379.7521375641</v>
      </c>
      <c r="Z216" s="75">
        <f t="shared" si="1022"/>
        <v>88797.589281809953</v>
      </c>
      <c r="AA216" s="82">
        <f t="shared" si="1023"/>
        <v>58696.095875648782</v>
      </c>
      <c r="AC216" s="80">
        <f t="shared" ref="AC216" si="1120">AC215/(1+NAER_Rate)^(1/12)</f>
        <v>0.46287627057269265</v>
      </c>
      <c r="AD216" s="82">
        <f t="shared" si="1025"/>
        <v>2157870.5905370195</v>
      </c>
      <c r="AE216" s="74">
        <f t="shared" si="1026"/>
        <v>2089599.2636183123</v>
      </c>
      <c r="AF216" s="75">
        <f t="shared" si="1027"/>
        <v>41102.296962609893</v>
      </c>
      <c r="AH216" s="113">
        <v>210</v>
      </c>
      <c r="AI216" s="114">
        <f>(SUM(AE217:$AE$913)+SUM(AF217:$AF$913)-SUM(AD217:$AD$913))*(1+NAER_Rate)^(AH216/12)</f>
        <v>4498818.9972772766</v>
      </c>
      <c r="AJ216" s="115">
        <f t="shared" si="1014"/>
        <v>4498818.9972772766</v>
      </c>
    </row>
    <row r="217" spans="5:36" x14ac:dyDescent="0.35">
      <c r="E217" s="66">
        <f t="shared" si="1043"/>
        <v>51866</v>
      </c>
      <c r="F217">
        <f t="shared" ref="F217:F280" si="1121">F205+1</f>
        <v>18</v>
      </c>
      <c r="G217">
        <f t="shared" si="1036"/>
        <v>211</v>
      </c>
      <c r="H217">
        <f t="shared" ref="H217" si="1122">ROUNDDOWN(YEARFRAC(E217,DOB,1),0)</f>
        <v>82</v>
      </c>
      <c r="I217" s="31">
        <f>IF(H217&lt;=120,VLOOKUP(H217,'Mortality Data'!$B$6:$D$125,2,FALSE),1)</f>
        <v>6.3320000000000001E-2</v>
      </c>
      <c r="J217" s="17">
        <f>IF(H217&lt;=120,(1-VLOOKUP(H217,'Mortality Data'!$F$5:$H$125,2,FALSE))^(YEAR(E217)-Mortality_Table_Year),1)</f>
        <v>0.71923612167148987</v>
      </c>
      <c r="K217">
        <f>IF(H217&lt;=120,VLOOKUP(H217,'Mortality Data'!$B$5:$D$125,3,FALSE),1)</f>
        <v>5.0639999999999998E-2</v>
      </c>
      <c r="L217" s="33">
        <f>IF(H217&lt;=120,(1-VLOOKUP(H217,'Mortality Data'!$F$5:$H$125,3,FALSE))^(YEAR(E217)-Mortality_Table_Year),1)</f>
        <v>0.8109447867338484</v>
      </c>
      <c r="M217" s="88">
        <f t="shared" ref="M217" si="1123">MIN(I217*J217*Male_Mortality_Blend+K217*L217*(1-Male_Mortality_Blend),1)</f>
        <v>4.352792697342224E-2</v>
      </c>
      <c r="N217" s="18">
        <f t="shared" si="1017"/>
        <v>3.7017721169871898E-3</v>
      </c>
      <c r="O217" s="18">
        <f t="shared" si="1039"/>
        <v>0.71688678466338762</v>
      </c>
      <c r="P217" s="89">
        <f t="shared" si="1030"/>
        <v>2.6636115936312654E-3</v>
      </c>
      <c r="Q217" s="88">
        <f t="shared" ref="Q217" si="1124">MIN((I217*J217*Male_Mortality_Blend+K217*L217*(1-Male_Mortality_Blend))*(1-Mortality_Margin),1)</f>
        <v>4.1351530624751123E-2</v>
      </c>
      <c r="R217" s="18">
        <f t="shared" si="1093"/>
        <v>3.5130506526593885E-3</v>
      </c>
      <c r="S217" s="18">
        <f t="shared" si="1032"/>
        <v>0.72905407451983728</v>
      </c>
      <c r="T217" s="89">
        <f t="shared" si="1033"/>
        <v>2.570233251919074E-3</v>
      </c>
      <c r="V217" s="73">
        <f t="shared" si="1019"/>
        <v>4423444.0420875438</v>
      </c>
      <c r="W217" s="74">
        <f t="shared" ref="W217" si="1125">V217*Fee_Percent</f>
        <v>221172.20210437721</v>
      </c>
      <c r="X217" s="75">
        <f t="shared" si="1048"/>
        <v>4644616.2441919213</v>
      </c>
      <c r="Y217" s="74">
        <f t="shared" si="1021"/>
        <v>4498520.5074029639</v>
      </c>
      <c r="Z217" s="75">
        <f t="shared" si="1022"/>
        <v>88468.88084175087</v>
      </c>
      <c r="AA217" s="82">
        <f t="shared" si="1023"/>
        <v>57626.855947206728</v>
      </c>
      <c r="AC217" s="80">
        <f t="shared" ref="AC217" si="1126">AC216/(1+NAER_Rate)^(1/12)</f>
        <v>0.46118151640091487</v>
      </c>
      <c r="AD217" s="82">
        <f t="shared" si="1025"/>
        <v>2142011.1625967524</v>
      </c>
      <c r="AE217" s="74">
        <f t="shared" si="1026"/>
        <v>2074634.5091647119</v>
      </c>
      <c r="AF217" s="75">
        <f t="shared" si="1027"/>
        <v>40800.21262089051</v>
      </c>
      <c r="AH217" s="113">
        <v>211</v>
      </c>
      <c r="AI217" s="114">
        <f>(SUM(AE218:$AE$913)+SUM(AF218:$AF$913)-SUM(AD218:$AD$913))*(1+NAER_Rate)^(AH217/12)</f>
        <v>4572978.1555665564</v>
      </c>
      <c r="AJ217" s="115">
        <f t="shared" si="1014"/>
        <v>4572978.1555665564</v>
      </c>
    </row>
    <row r="218" spans="5:36" x14ac:dyDescent="0.35">
      <c r="E218" s="66">
        <f t="shared" si="1043"/>
        <v>51897</v>
      </c>
      <c r="F218">
        <f t="shared" si="1121"/>
        <v>18</v>
      </c>
      <c r="G218">
        <f t="shared" si="1036"/>
        <v>212</v>
      </c>
      <c r="H218">
        <f t="shared" ref="H218" si="1127">ROUNDDOWN(YEARFRAC(E218,DOB,1),0)</f>
        <v>82</v>
      </c>
      <c r="I218" s="31">
        <f>IF(H218&lt;=120,VLOOKUP(H218,'Mortality Data'!$B$6:$D$125,2,FALSE),1)</f>
        <v>6.3320000000000001E-2</v>
      </c>
      <c r="J218" s="17">
        <f>IF(H218&lt;=120,(1-VLOOKUP(H218,'Mortality Data'!$F$5:$H$125,2,FALSE))^(YEAR(E218)-Mortality_Table_Year),1)</f>
        <v>0.71110875349660208</v>
      </c>
      <c r="K218">
        <f>IF(H218&lt;=120,VLOOKUP(H218,'Mortality Data'!$B$5:$D$125,3,FALSE),1)</f>
        <v>5.0639999999999998E-2</v>
      </c>
      <c r="L218" s="33">
        <f>IF(H218&lt;=120,(1-VLOOKUP(H218,'Mortality Data'!$F$5:$H$125,3,FALSE))^(YEAR(E218)-Mortality_Table_Year),1)</f>
        <v>0.80510598426936486</v>
      </c>
      <c r="M218" s="88">
        <f t="shared" ref="M218" si="1128">MIN(I218*J218*Male_Mortality_Blend+K218*L218*(1-Male_Mortality_Blend),1)</f>
        <v>4.3111828618802951E-2</v>
      </c>
      <c r="N218" s="18">
        <f t="shared" si="1017"/>
        <v>3.6656606412037718E-3</v>
      </c>
      <c r="O218" s="18">
        <f t="shared" si="1039"/>
        <v>0.71425892099264787</v>
      </c>
      <c r="P218" s="89">
        <f t="shared" si="1030"/>
        <v>2.6278636707397496E-3</v>
      </c>
      <c r="Q218" s="88">
        <f t="shared" ref="Q218" si="1129">MIN((I218*J218*Male_Mortality_Blend+K218*L218*(1-Male_Mortality_Blend))*(1-Mortality_Margin),1)</f>
        <v>4.0956237187862801E-2</v>
      </c>
      <c r="R218" s="18">
        <f t="shared" si="1093"/>
        <v>3.4788157950566001E-3</v>
      </c>
      <c r="S218" s="18">
        <f t="shared" si="1032"/>
        <v>0.72651782968994727</v>
      </c>
      <c r="T218" s="89">
        <f t="shared" si="1033"/>
        <v>2.5362448298900109E-3</v>
      </c>
      <c r="V218" s="73">
        <f t="shared" si="1019"/>
        <v>4407229.1973638954</v>
      </c>
      <c r="W218" s="74">
        <f t="shared" ref="W218" si="1130">V218*Fee_Percent</f>
        <v>220361.45986819477</v>
      </c>
      <c r="X218" s="75">
        <f t="shared" si="1048"/>
        <v>4627590.6572320899</v>
      </c>
      <c r="Y218" s="74">
        <f t="shared" si="1021"/>
        <v>4482870.9832074242</v>
      </c>
      <c r="Z218" s="75">
        <f t="shared" si="1022"/>
        <v>88144.583947277904</v>
      </c>
      <c r="AA218" s="82">
        <f t="shared" si="1023"/>
        <v>56575.0900773881</v>
      </c>
      <c r="AC218" s="80">
        <f t="shared" ref="AC218" si="1131">AC217/(1+NAER_Rate)^(1/12)</f>
        <v>0.45949296732515377</v>
      </c>
      <c r="AD218" s="82">
        <f t="shared" si="1025"/>
        <v>2126345.3626577314</v>
      </c>
      <c r="AE218" s="74">
        <f t="shared" si="1026"/>
        <v>2059847.690209809</v>
      </c>
      <c r="AF218" s="75">
        <f t="shared" si="1027"/>
        <v>40501.81643157584</v>
      </c>
      <c r="AH218" s="113">
        <v>212</v>
      </c>
      <c r="AI218" s="114">
        <f>(SUM(AE219:$AE$913)+SUM(AF219:$AF$913)-SUM(AD219:$AD$913))*(1+NAER_Rate)^(AH218/12)</f>
        <v>4646358.0687579913</v>
      </c>
      <c r="AJ218" s="115">
        <f t="shared" si="1014"/>
        <v>4646358.0687579913</v>
      </c>
    </row>
    <row r="219" spans="5:36" x14ac:dyDescent="0.35">
      <c r="E219" s="66">
        <f t="shared" si="1043"/>
        <v>51925</v>
      </c>
      <c r="F219">
        <f t="shared" si="1121"/>
        <v>18</v>
      </c>
      <c r="G219">
        <f t="shared" si="1036"/>
        <v>213</v>
      </c>
      <c r="H219">
        <f t="shared" ref="H219" si="1132">ROUNDDOWN(YEARFRAC(E219,DOB,1),0)</f>
        <v>82</v>
      </c>
      <c r="I219" s="31">
        <f>IF(H219&lt;=120,VLOOKUP(H219,'Mortality Data'!$B$6:$D$125,2,FALSE),1)</f>
        <v>6.3320000000000001E-2</v>
      </c>
      <c r="J219" s="17">
        <f>IF(H219&lt;=120,(1-VLOOKUP(H219,'Mortality Data'!$F$5:$H$125,2,FALSE))^(YEAR(E219)-Mortality_Table_Year),1)</f>
        <v>0.71110875349660208</v>
      </c>
      <c r="K219">
        <f>IF(H219&lt;=120,VLOOKUP(H219,'Mortality Data'!$B$5:$D$125,3,FALSE),1)</f>
        <v>5.0639999999999998E-2</v>
      </c>
      <c r="L219" s="33">
        <f>IF(H219&lt;=120,(1-VLOOKUP(H219,'Mortality Data'!$F$5:$H$125,3,FALSE))^(YEAR(E219)-Mortality_Table_Year),1)</f>
        <v>0.80510598426936486</v>
      </c>
      <c r="M219" s="88">
        <f t="shared" ref="M219" si="1133">MIN(I219*J219*Male_Mortality_Blend+K219*L219*(1-Male_Mortality_Blend),1)</f>
        <v>4.3111828618802951E-2</v>
      </c>
      <c r="N219" s="18">
        <f t="shared" si="1017"/>
        <v>3.6656606412037718E-3</v>
      </c>
      <c r="O219" s="18">
        <f t="shared" si="1039"/>
        <v>0.71164069017833642</v>
      </c>
      <c r="P219" s="89">
        <f t="shared" si="1030"/>
        <v>2.6182308143114508E-3</v>
      </c>
      <c r="Q219" s="88">
        <f t="shared" ref="Q219" si="1134">MIN((I219*J219*Male_Mortality_Blend+K219*L219*(1-Male_Mortality_Blend))*(1-Mortality_Margin),1)</f>
        <v>4.0956237187862801E-2</v>
      </c>
      <c r="R219" s="18">
        <f t="shared" si="1093"/>
        <v>3.4788157950566001E-3</v>
      </c>
      <c r="S219" s="18">
        <f t="shared" si="1032"/>
        <v>0.72399040798863168</v>
      </c>
      <c r="T219" s="89">
        <f t="shared" si="1033"/>
        <v>2.5274217013155909E-3</v>
      </c>
      <c r="V219" s="73">
        <f t="shared" si="1019"/>
        <v>4391073.7907583546</v>
      </c>
      <c r="W219" s="74">
        <f t="shared" ref="W219" si="1135">V219*Fee_Percent</f>
        <v>219553.68953791773</v>
      </c>
      <c r="X219" s="75">
        <f t="shared" si="1048"/>
        <v>4610627.4802962728</v>
      </c>
      <c r="Y219" s="74">
        <f t="shared" si="1021"/>
        <v>4467275.9008238418</v>
      </c>
      <c r="Z219" s="75">
        <f t="shared" si="1022"/>
        <v>87821.475815167098</v>
      </c>
      <c r="AA219" s="82">
        <f t="shared" si="1023"/>
        <v>55530.103657264262</v>
      </c>
      <c r="AC219" s="80">
        <f t="shared" ref="AC219" si="1136">AC218/(1+NAER_Rate)^(1/12)</f>
        <v>0.45781060062635243</v>
      </c>
      <c r="AD219" s="82">
        <f t="shared" si="1025"/>
        <v>2110794.1360188024</v>
      </c>
      <c r="AE219" s="74">
        <f t="shared" si="1026"/>
        <v>2045166.2633197927</v>
      </c>
      <c r="AF219" s="75">
        <f t="shared" si="1027"/>
        <v>40205.602590834329</v>
      </c>
      <c r="AH219" s="113">
        <v>213</v>
      </c>
      <c r="AI219" s="114">
        <f>(SUM(AE220:$AE$913)+SUM(AF220:$AF$913)-SUM(AD220:$AD$913))*(1+NAER_Rate)^(AH219/12)</f>
        <v>4718962.652724159</v>
      </c>
      <c r="AJ219" s="115">
        <f t="shared" si="1014"/>
        <v>4718962.652724159</v>
      </c>
    </row>
    <row r="220" spans="5:36" x14ac:dyDescent="0.35">
      <c r="E220" s="66">
        <f t="shared" si="1043"/>
        <v>51956</v>
      </c>
      <c r="F220">
        <f t="shared" si="1121"/>
        <v>18</v>
      </c>
      <c r="G220">
        <f t="shared" si="1036"/>
        <v>214</v>
      </c>
      <c r="H220">
        <f t="shared" ref="H220" si="1137">ROUNDDOWN(YEARFRAC(E220,DOB,1),0)</f>
        <v>82</v>
      </c>
      <c r="I220" s="31">
        <f>IF(H220&lt;=120,VLOOKUP(H220,'Mortality Data'!$B$6:$D$125,2,FALSE),1)</f>
        <v>6.3320000000000001E-2</v>
      </c>
      <c r="J220" s="17">
        <f>IF(H220&lt;=120,(1-VLOOKUP(H220,'Mortality Data'!$F$5:$H$125,2,FALSE))^(YEAR(E220)-Mortality_Table_Year),1)</f>
        <v>0.71110875349660208</v>
      </c>
      <c r="K220">
        <f>IF(H220&lt;=120,VLOOKUP(H220,'Mortality Data'!$B$5:$D$125,3,FALSE),1)</f>
        <v>5.0639999999999998E-2</v>
      </c>
      <c r="L220" s="33">
        <f>IF(H220&lt;=120,(1-VLOOKUP(H220,'Mortality Data'!$F$5:$H$125,3,FALSE))^(YEAR(E220)-Mortality_Table_Year),1)</f>
        <v>0.80510598426936486</v>
      </c>
      <c r="M220" s="88">
        <f t="shared" ref="M220" si="1138">MIN(I220*J220*Male_Mortality_Blend+K220*L220*(1-Male_Mortality_Blend),1)</f>
        <v>4.3111828618802951E-2</v>
      </c>
      <c r="N220" s="18">
        <f t="shared" si="1017"/>
        <v>3.6656606412037718E-3</v>
      </c>
      <c r="O220" s="18">
        <f t="shared" si="1039"/>
        <v>0.70903205690967064</v>
      </c>
      <c r="P220" s="89">
        <f t="shared" si="1030"/>
        <v>2.6086332686657832E-3</v>
      </c>
      <c r="Q220" s="88">
        <f t="shared" ref="Q220" si="1139">MIN((I220*J220*Male_Mortality_Blend+K220*L220*(1-Male_Mortality_Blend))*(1-Mortality_Margin),1)</f>
        <v>4.0956237187862801E-2</v>
      </c>
      <c r="R220" s="18">
        <f t="shared" si="1093"/>
        <v>3.4788157950566001E-3</v>
      </c>
      <c r="S220" s="18">
        <f t="shared" si="1032"/>
        <v>0.72147177872185131</v>
      </c>
      <c r="T220" s="89">
        <f t="shared" si="1033"/>
        <v>2.51862926678037E-3</v>
      </c>
      <c r="V220" s="73">
        <f t="shared" si="1019"/>
        <v>4374977.6043909499</v>
      </c>
      <c r="W220" s="74">
        <f t="shared" ref="W220" si="1140">V220*Fee_Percent</f>
        <v>218748.88021954751</v>
      </c>
      <c r="X220" s="75">
        <f t="shared" si="1048"/>
        <v>4593726.484610497</v>
      </c>
      <c r="Y220" s="74">
        <f t="shared" si="1021"/>
        <v>4451735.0708591798</v>
      </c>
      <c r="Z220" s="75">
        <f t="shared" si="1022"/>
        <v>87499.552087819</v>
      </c>
      <c r="AA220" s="82">
        <f t="shared" si="1023"/>
        <v>54491.861663497984</v>
      </c>
      <c r="AC220" s="80">
        <f t="shared" ref="AC220" si="1141">AC219/(1+NAER_Rate)^(1/12)</f>
        <v>0.45613439366863634</v>
      </c>
      <c r="AD220" s="82">
        <f t="shared" si="1025"/>
        <v>2095356.6447373654</v>
      </c>
      <c r="AE220" s="74">
        <f t="shared" si="1026"/>
        <v>2030589.4773197558</v>
      </c>
      <c r="AF220" s="75">
        <f t="shared" si="1027"/>
        <v>39911.555137854586</v>
      </c>
      <c r="AH220" s="113">
        <v>214</v>
      </c>
      <c r="AI220" s="114">
        <f>(SUM(AE221:$AE$913)+SUM(AF221:$AF$913)-SUM(AD221:$AD$913))*(1+NAER_Rate)^(AH220/12)</f>
        <v>4790795.8027042365</v>
      </c>
      <c r="AJ220" s="115">
        <f t="shared" si="1014"/>
        <v>4790795.8027042365</v>
      </c>
    </row>
    <row r="221" spans="5:36" x14ac:dyDescent="0.35">
      <c r="E221" s="66">
        <f t="shared" si="1043"/>
        <v>51986</v>
      </c>
      <c r="F221">
        <f t="shared" si="1121"/>
        <v>18</v>
      </c>
      <c r="G221">
        <f t="shared" si="1036"/>
        <v>215</v>
      </c>
      <c r="H221">
        <f t="shared" ref="H221" si="1142">ROUNDDOWN(YEARFRAC(E221,DOB,1),0)</f>
        <v>82</v>
      </c>
      <c r="I221" s="31">
        <f>IF(H221&lt;=120,VLOOKUP(H221,'Mortality Data'!$B$6:$D$125,2,FALSE),1)</f>
        <v>6.3320000000000001E-2</v>
      </c>
      <c r="J221" s="17">
        <f>IF(H221&lt;=120,(1-VLOOKUP(H221,'Mortality Data'!$F$5:$H$125,2,FALSE))^(YEAR(E221)-Mortality_Table_Year),1)</f>
        <v>0.71110875349660208</v>
      </c>
      <c r="K221">
        <f>IF(H221&lt;=120,VLOOKUP(H221,'Mortality Data'!$B$5:$D$125,3,FALSE),1)</f>
        <v>5.0639999999999998E-2</v>
      </c>
      <c r="L221" s="33">
        <f>IF(H221&lt;=120,(1-VLOOKUP(H221,'Mortality Data'!$F$5:$H$125,3,FALSE))^(YEAR(E221)-Mortality_Table_Year),1)</f>
        <v>0.80510598426936486</v>
      </c>
      <c r="M221" s="88">
        <f t="shared" ref="M221" si="1143">MIN(I221*J221*Male_Mortality_Blend+K221*L221*(1-Male_Mortality_Blend),1)</f>
        <v>4.3111828618802951E-2</v>
      </c>
      <c r="N221" s="18">
        <f t="shared" si="1017"/>
        <v>3.6656606412037718E-3</v>
      </c>
      <c r="O221" s="18">
        <f t="shared" si="1039"/>
        <v>0.70643298600530513</v>
      </c>
      <c r="P221" s="89">
        <f t="shared" si="1030"/>
        <v>2.599070904365508E-3</v>
      </c>
      <c r="Q221" s="88">
        <f t="shared" ref="Q221" si="1144">MIN((I221*J221*Male_Mortality_Blend+K221*L221*(1-Male_Mortality_Blend))*(1-Mortality_Margin),1)</f>
        <v>4.0956237187862801E-2</v>
      </c>
      <c r="R221" s="18">
        <f t="shared" si="1093"/>
        <v>3.4788157950566001E-3</v>
      </c>
      <c r="S221" s="18">
        <f t="shared" si="1032"/>
        <v>0.7189619113023461</v>
      </c>
      <c r="T221" s="89">
        <f t="shared" si="1033"/>
        <v>2.5098674195052073E-3</v>
      </c>
      <c r="V221" s="73">
        <f t="shared" si="1019"/>
        <v>4358940.4211803861</v>
      </c>
      <c r="W221" s="74">
        <f t="shared" ref="W221" si="1145">V221*Fee_Percent</f>
        <v>217947.02105901932</v>
      </c>
      <c r="X221" s="75">
        <f t="shared" si="1048"/>
        <v>4576887.4422394056</v>
      </c>
      <c r="Y221" s="74">
        <f t="shared" si="1021"/>
        <v>4436248.3045792673</v>
      </c>
      <c r="Z221" s="75">
        <f t="shared" si="1022"/>
        <v>87178.808423607727</v>
      </c>
      <c r="AA221" s="82">
        <f t="shared" si="1023"/>
        <v>53460.329236530699</v>
      </c>
      <c r="AC221" s="80">
        <f t="shared" ref="AC221" si="1146">AC220/(1+NAER_Rate)^(1/12)</f>
        <v>0.45446432389900909</v>
      </c>
      <c r="AD221" s="82">
        <f t="shared" si="1025"/>
        <v>2080032.0569991965</v>
      </c>
      <c r="AE221" s="74">
        <f t="shared" si="1026"/>
        <v>2016116.5863887421</v>
      </c>
      <c r="AF221" s="75">
        <f t="shared" si="1027"/>
        <v>39619.658228556124</v>
      </c>
      <c r="AH221" s="113">
        <v>215</v>
      </c>
      <c r="AI221" s="114">
        <f>(SUM(AE222:$AE$913)+SUM(AF222:$AF$913)-SUM(AD222:$AD$913))*(1+NAER_Rate)^(AH221/12)</f>
        <v>4861861.3933921717</v>
      </c>
      <c r="AJ221" s="115">
        <f t="shared" si="1014"/>
        <v>4861861.3933921717</v>
      </c>
    </row>
    <row r="222" spans="5:36" x14ac:dyDescent="0.35">
      <c r="E222" s="66">
        <f t="shared" si="1043"/>
        <v>52017</v>
      </c>
      <c r="F222">
        <f t="shared" si="1121"/>
        <v>18</v>
      </c>
      <c r="G222">
        <f t="shared" si="1036"/>
        <v>216</v>
      </c>
      <c r="H222">
        <f t="shared" ref="H222" si="1147">ROUNDDOWN(YEARFRAC(E222,DOB,1),0)</f>
        <v>82</v>
      </c>
      <c r="I222" s="31">
        <f>IF(H222&lt;=120,VLOOKUP(H222,'Mortality Data'!$B$6:$D$125,2,FALSE),1)</f>
        <v>6.3320000000000001E-2</v>
      </c>
      <c r="J222" s="17">
        <f>IF(H222&lt;=120,(1-VLOOKUP(H222,'Mortality Data'!$F$5:$H$125,2,FALSE))^(YEAR(E222)-Mortality_Table_Year),1)</f>
        <v>0.71110875349660208</v>
      </c>
      <c r="K222">
        <f>IF(H222&lt;=120,VLOOKUP(H222,'Mortality Data'!$B$5:$D$125,3,FALSE),1)</f>
        <v>5.0639999999999998E-2</v>
      </c>
      <c r="L222" s="33">
        <f>IF(H222&lt;=120,(1-VLOOKUP(H222,'Mortality Data'!$F$5:$H$125,3,FALSE))^(YEAR(E222)-Mortality_Table_Year),1)</f>
        <v>0.80510598426936486</v>
      </c>
      <c r="M222" s="88">
        <f t="shared" ref="M222" si="1148">MIN(I222*J222*Male_Mortality_Blend+K222*L222*(1-Male_Mortality_Blend),1)</f>
        <v>4.3111828618802951E-2</v>
      </c>
      <c r="N222" s="18">
        <f t="shared" si="1017"/>
        <v>3.6656606412037718E-3</v>
      </c>
      <c r="O222" s="18">
        <f t="shared" si="1039"/>
        <v>0.70384344241285746</v>
      </c>
      <c r="P222" s="89">
        <f t="shared" si="1030"/>
        <v>2.589543592447674E-3</v>
      </c>
      <c r="Q222" s="88">
        <f t="shared" ref="Q222" si="1149">MIN((I222*J222*Male_Mortality_Blend+K222*L222*(1-Male_Mortality_Blend))*(1-Mortality_Margin),1)</f>
        <v>4.0956237187862801E-2</v>
      </c>
      <c r="R222" s="18">
        <f t="shared" si="1093"/>
        <v>3.4788157950566001E-3</v>
      </c>
      <c r="S222" s="18">
        <f t="shared" si="1032"/>
        <v>0.71646077524926344</v>
      </c>
      <c r="T222" s="89">
        <f t="shared" si="1033"/>
        <v>2.5011360530826643E-3</v>
      </c>
      <c r="V222" s="73">
        <f t="shared" si="1019"/>
        <v>4342962.0248411139</v>
      </c>
      <c r="W222" s="74">
        <f t="shared" ref="W222" si="1150">V222*Fee_Percent</f>
        <v>217148.10124205571</v>
      </c>
      <c r="X222" s="75">
        <f t="shared" si="1048"/>
        <v>4560110.1260831701</v>
      </c>
      <c r="Y222" s="74">
        <f t="shared" si="1021"/>
        <v>4420815.4139065044</v>
      </c>
      <c r="Z222" s="75">
        <f t="shared" si="1022"/>
        <v>86859.240496822284</v>
      </c>
      <c r="AA222" s="82">
        <f t="shared" si="1023"/>
        <v>52435.471679843031</v>
      </c>
      <c r="AC222" s="80">
        <f t="shared" ref="AC222" si="1151">AC221/(1+NAER_Rate)^(1/12)</f>
        <v>0.45280036884704866</v>
      </c>
      <c r="AD222" s="82">
        <f t="shared" si="1025"/>
        <v>2064819.5470736211</v>
      </c>
      <c r="AE222" s="74">
        <f t="shared" si="1026"/>
        <v>2001746.8500215833</v>
      </c>
      <c r="AF222" s="75">
        <f t="shared" si="1027"/>
        <v>39329.896134735638</v>
      </c>
      <c r="AH222" s="113">
        <v>216</v>
      </c>
      <c r="AI222" s="114">
        <f>(SUM(AE223:$AE$913)+SUM(AF223:$AF$913)-SUM(AD223:$AD$913))*(1+NAER_Rate)^(AH222/12)</f>
        <v>4932163.2790241893</v>
      </c>
      <c r="AJ222" s="115">
        <f t="shared" si="1014"/>
        <v>4932163.2790241893</v>
      </c>
    </row>
    <row r="223" spans="5:36" x14ac:dyDescent="0.35">
      <c r="E223" s="66">
        <f t="shared" si="1043"/>
        <v>52047</v>
      </c>
      <c r="F223">
        <f t="shared" si="1121"/>
        <v>19</v>
      </c>
      <c r="G223">
        <f t="shared" si="1036"/>
        <v>217</v>
      </c>
      <c r="H223">
        <f t="shared" ref="H223" si="1152">ROUNDDOWN(YEARFRAC(E223,DOB,1),0)</f>
        <v>82</v>
      </c>
      <c r="I223" s="31">
        <f>IF(H223&lt;=120,VLOOKUP(H223,'Mortality Data'!$B$6:$D$125,2,FALSE),1)</f>
        <v>6.3320000000000001E-2</v>
      </c>
      <c r="J223" s="17">
        <f>IF(H223&lt;=120,(1-VLOOKUP(H223,'Mortality Data'!$F$5:$H$125,2,FALSE))^(YEAR(E223)-Mortality_Table_Year),1)</f>
        <v>0.71110875349660208</v>
      </c>
      <c r="K223">
        <f>IF(H223&lt;=120,VLOOKUP(H223,'Mortality Data'!$B$5:$D$125,3,FALSE),1)</f>
        <v>5.0639999999999998E-2</v>
      </c>
      <c r="L223" s="33">
        <f>IF(H223&lt;=120,(1-VLOOKUP(H223,'Mortality Data'!$F$5:$H$125,3,FALSE))^(YEAR(E223)-Mortality_Table_Year),1)</f>
        <v>0.80510598426936486</v>
      </c>
      <c r="M223" s="88">
        <f t="shared" ref="M223" si="1153">MIN(I223*J223*Male_Mortality_Blend+K223*L223*(1-Male_Mortality_Blend),1)</f>
        <v>4.3111828618802951E-2</v>
      </c>
      <c r="N223" s="18">
        <f t="shared" si="1017"/>
        <v>3.6656606412037718E-3</v>
      </c>
      <c r="O223" s="18">
        <f t="shared" si="1039"/>
        <v>0.70126339120843528</v>
      </c>
      <c r="P223" s="89">
        <f t="shared" si="1030"/>
        <v>2.5800512044221735E-3</v>
      </c>
      <c r="Q223" s="88">
        <f t="shared" ref="Q223" si="1154">MIN((I223*J223*Male_Mortality_Blend+K223*L223*(1-Male_Mortality_Blend))*(1-Mortality_Margin),1)</f>
        <v>4.0956237187862801E-2</v>
      </c>
      <c r="R223" s="18">
        <f t="shared" si="1093"/>
        <v>3.4788157950566001E-3</v>
      </c>
      <c r="S223" s="18">
        <f t="shared" si="1032"/>
        <v>0.71396834018778776</v>
      </c>
      <c r="T223" s="89">
        <f t="shared" si="1033"/>
        <v>2.492435061475673E-3</v>
      </c>
      <c r="V223" s="73">
        <f t="shared" si="1019"/>
        <v>4327042.1998804109</v>
      </c>
      <c r="W223" s="74">
        <f t="shared" ref="W223" si="1155">V223*Fee_Percent</f>
        <v>216352.10999402055</v>
      </c>
      <c r="X223" s="75">
        <f t="shared" si="1048"/>
        <v>4543394.3098744312</v>
      </c>
      <c r="Y223" s="74">
        <f t="shared" si="1021"/>
        <v>4405436.2114175763</v>
      </c>
      <c r="Z223" s="75">
        <f t="shared" si="1022"/>
        <v>86540.843997608215</v>
      </c>
      <c r="AA223" s="82">
        <f t="shared" si="1023"/>
        <v>51417.254459246993</v>
      </c>
      <c r="AC223" s="80">
        <f t="shared" ref="AC223" si="1156">AC222/(1+NAER_Rate)^(1/12)</f>
        <v>0.45114250612460532</v>
      </c>
      <c r="AD223" s="82">
        <f t="shared" si="1025"/>
        <v>2049718.2952690225</v>
      </c>
      <c r="AE223" s="74">
        <f t="shared" si="1026"/>
        <v>1987479.5329910121</v>
      </c>
      <c r="AF223" s="75">
        <f t="shared" si="1027"/>
        <v>39042.253243219478</v>
      </c>
      <c r="AH223" s="113">
        <v>217</v>
      </c>
      <c r="AI223" s="114">
        <f>(SUM(AE224:$AE$913)+SUM(AF224:$AF$913)-SUM(AD224:$AD$913))*(1+NAER_Rate)^(AH223/12)</f>
        <v>5001705.2934657997</v>
      </c>
      <c r="AJ223" s="115">
        <f t="shared" si="1014"/>
        <v>5001705.2934657997</v>
      </c>
    </row>
    <row r="224" spans="5:36" x14ac:dyDescent="0.35">
      <c r="E224" s="66">
        <f t="shared" si="1043"/>
        <v>52078</v>
      </c>
      <c r="F224">
        <f t="shared" si="1121"/>
        <v>19</v>
      </c>
      <c r="G224">
        <f t="shared" si="1036"/>
        <v>218</v>
      </c>
      <c r="H224">
        <f t="shared" ref="H224" si="1157">ROUNDDOWN(YEARFRAC(E224,DOB,1),0)</f>
        <v>82</v>
      </c>
      <c r="I224" s="31">
        <f>IF(H224&lt;=120,VLOOKUP(H224,'Mortality Data'!$B$6:$D$125,2,FALSE),1)</f>
        <v>6.3320000000000001E-2</v>
      </c>
      <c r="J224" s="17">
        <f>IF(H224&lt;=120,(1-VLOOKUP(H224,'Mortality Data'!$F$5:$H$125,2,FALSE))^(YEAR(E224)-Mortality_Table_Year),1)</f>
        <v>0.71110875349660208</v>
      </c>
      <c r="K224">
        <f>IF(H224&lt;=120,VLOOKUP(H224,'Mortality Data'!$B$5:$D$125,3,FALSE),1)</f>
        <v>5.0639999999999998E-2</v>
      </c>
      <c r="L224" s="33">
        <f>IF(H224&lt;=120,(1-VLOOKUP(H224,'Mortality Data'!$F$5:$H$125,3,FALSE))^(YEAR(E224)-Mortality_Table_Year),1)</f>
        <v>0.80510598426936486</v>
      </c>
      <c r="M224" s="88">
        <f t="shared" ref="M224" si="1158">MIN(I224*J224*Male_Mortality_Blend+K224*L224*(1-Male_Mortality_Blend),1)</f>
        <v>4.3111828618802951E-2</v>
      </c>
      <c r="N224" s="18">
        <f t="shared" si="1017"/>
        <v>3.6656606412037718E-3</v>
      </c>
      <c r="O224" s="18">
        <f t="shared" si="1039"/>
        <v>0.69869279759616543</v>
      </c>
      <c r="P224" s="89">
        <f t="shared" si="1030"/>
        <v>2.5705936122698558E-3</v>
      </c>
      <c r="Q224" s="88">
        <f t="shared" ref="Q224" si="1159">MIN((I224*J224*Male_Mortality_Blend+K224*L224*(1-Male_Mortality_Blend))*(1-Mortality_Margin),1)</f>
        <v>4.0956237187862801E-2</v>
      </c>
      <c r="R224" s="18">
        <f t="shared" si="1093"/>
        <v>3.4788157950566001E-3</v>
      </c>
      <c r="S224" s="18">
        <f t="shared" si="1032"/>
        <v>0.71148457584877212</v>
      </c>
      <c r="T224" s="89">
        <f t="shared" si="1033"/>
        <v>2.4837643390156483E-3</v>
      </c>
      <c r="V224" s="73">
        <f t="shared" si="1019"/>
        <v>4311180.7315954817</v>
      </c>
      <c r="W224" s="74">
        <f t="shared" ref="W224" si="1160">V224*Fee_Percent</f>
        <v>215559.03657977411</v>
      </c>
      <c r="X224" s="75">
        <f t="shared" si="1048"/>
        <v>4526739.7681752555</v>
      </c>
      <c r="Y224" s="74">
        <f t="shared" si="1021"/>
        <v>4390110.5103411824</v>
      </c>
      <c r="Z224" s="75">
        <f t="shared" si="1022"/>
        <v>86223.61463190963</v>
      </c>
      <c r="AA224" s="82">
        <f t="shared" si="1023"/>
        <v>50405.643202163279</v>
      </c>
      <c r="AC224" s="80">
        <f t="shared" ref="AC224" si="1161">AC223/(1+NAER_Rate)^(1/12)</f>
        <v>0.44949071342550023</v>
      </c>
      <c r="AD224" s="82">
        <f t="shared" si="1025"/>
        <v>2034727.4878886791</v>
      </c>
      <c r="AE224" s="74">
        <f t="shared" si="1026"/>
        <v>1973313.905310045</v>
      </c>
      <c r="AF224" s="75">
        <f t="shared" si="1027"/>
        <v>38756.714055022458</v>
      </c>
      <c r="AH224" s="113">
        <v>218</v>
      </c>
      <c r="AI224" s="114">
        <f>(SUM(AE225:$AE$913)+SUM(AF225:$AF$913)-SUM(AD225:$AD$913))*(1+NAER_Rate)^(AH224/12)</f>
        <v>5070491.2502984405</v>
      </c>
      <c r="AJ224" s="115">
        <f t="shared" si="1014"/>
        <v>5070491.2502984405</v>
      </c>
    </row>
    <row r="225" spans="5:36" x14ac:dyDescent="0.35">
      <c r="E225" s="66">
        <f t="shared" si="1043"/>
        <v>52109</v>
      </c>
      <c r="F225">
        <f t="shared" si="1121"/>
        <v>19</v>
      </c>
      <c r="G225">
        <f t="shared" si="1036"/>
        <v>219</v>
      </c>
      <c r="H225">
        <f t="shared" ref="H225" si="1162">ROUNDDOWN(YEARFRAC(E225,DOB,1),0)</f>
        <v>82</v>
      </c>
      <c r="I225" s="31">
        <f>IF(H225&lt;=120,VLOOKUP(H225,'Mortality Data'!$B$6:$D$125,2,FALSE),1)</f>
        <v>6.3320000000000001E-2</v>
      </c>
      <c r="J225" s="17">
        <f>IF(H225&lt;=120,(1-VLOOKUP(H225,'Mortality Data'!$F$5:$H$125,2,FALSE))^(YEAR(E225)-Mortality_Table_Year),1)</f>
        <v>0.71110875349660208</v>
      </c>
      <c r="K225">
        <f>IF(H225&lt;=120,VLOOKUP(H225,'Mortality Data'!$B$5:$D$125,3,FALSE),1)</f>
        <v>5.0639999999999998E-2</v>
      </c>
      <c r="L225" s="33">
        <f>IF(H225&lt;=120,(1-VLOOKUP(H225,'Mortality Data'!$F$5:$H$125,3,FALSE))^(YEAR(E225)-Mortality_Table_Year),1)</f>
        <v>0.80510598426936486</v>
      </c>
      <c r="M225" s="88">
        <f t="shared" ref="M225" si="1163">MIN(I225*J225*Male_Mortality_Blend+K225*L225*(1-Male_Mortality_Blend),1)</f>
        <v>4.3111828618802951E-2</v>
      </c>
      <c r="N225" s="18">
        <f t="shared" si="1017"/>
        <v>3.6656606412037718E-3</v>
      </c>
      <c r="O225" s="18">
        <f t="shared" si="1039"/>
        <v>0.69613162690772457</v>
      </c>
      <c r="P225" s="89">
        <f t="shared" si="1030"/>
        <v>2.5611706884408614E-3</v>
      </c>
      <c r="Q225" s="88">
        <f t="shared" ref="Q225" si="1164">MIN((I225*J225*Male_Mortality_Blend+K225*L225*(1-Male_Mortality_Blend))*(1-Mortality_Margin),1)</f>
        <v>4.0956237187862801E-2</v>
      </c>
      <c r="R225" s="18">
        <f t="shared" si="1093"/>
        <v>3.4788157950566001E-3</v>
      </c>
      <c r="S225" s="18">
        <f t="shared" si="1032"/>
        <v>0.70900945206837029</v>
      </c>
      <c r="T225" s="89">
        <f t="shared" si="1033"/>
        <v>2.4751237804018222E-3</v>
      </c>
      <c r="V225" s="73">
        <f t="shared" si="1019"/>
        <v>4295377.4060705556</v>
      </c>
      <c r="W225" s="74">
        <f t="shared" ref="W225" si="1165">V225*Fee_Percent</f>
        <v>214768.8703035278</v>
      </c>
      <c r="X225" s="75">
        <f t="shared" si="1048"/>
        <v>4510146.276374083</v>
      </c>
      <c r="Y225" s="74">
        <f t="shared" si="1021"/>
        <v>4374838.1245557638</v>
      </c>
      <c r="Z225" s="75">
        <f t="shared" si="1022"/>
        <v>85907.548121411106</v>
      </c>
      <c r="AA225" s="82">
        <f t="shared" si="1023"/>
        <v>49400.60369690787</v>
      </c>
      <c r="AC225" s="80">
        <f t="shared" ref="AC225" si="1166">AC224/(1+NAER_Rate)^(1/12)</f>
        <v>0.44784496852522537</v>
      </c>
      <c r="AD225" s="82">
        <f t="shared" si="1025"/>
        <v>2019846.3171869137</v>
      </c>
      <c r="AE225" s="74">
        <f t="shared" si="1026"/>
        <v>1959249.2421946321</v>
      </c>
      <c r="AF225" s="75">
        <f t="shared" si="1027"/>
        <v>38473.263184512638</v>
      </c>
      <c r="AH225" s="113">
        <v>219</v>
      </c>
      <c r="AI225" s="114">
        <f>(SUM(AE226:$AE$913)+SUM(AF226:$AF$913)-SUM(AD226:$AD$913))*(1+NAER_Rate)^(AH225/12)</f>
        <v>5138524.9429068724</v>
      </c>
      <c r="AJ225" s="115">
        <f t="shared" si="1014"/>
        <v>5138524.9429068724</v>
      </c>
    </row>
    <row r="226" spans="5:36" x14ac:dyDescent="0.35">
      <c r="E226" s="66">
        <f t="shared" si="1043"/>
        <v>52139</v>
      </c>
      <c r="F226">
        <f t="shared" si="1121"/>
        <v>19</v>
      </c>
      <c r="G226">
        <f t="shared" si="1036"/>
        <v>220</v>
      </c>
      <c r="H226">
        <f t="shared" ref="H226" si="1167">ROUNDDOWN(YEARFRAC(E226,DOB,1),0)</f>
        <v>82</v>
      </c>
      <c r="I226" s="31">
        <f>IF(H226&lt;=120,VLOOKUP(H226,'Mortality Data'!$B$6:$D$125,2,FALSE),1)</f>
        <v>6.3320000000000001E-2</v>
      </c>
      <c r="J226" s="17">
        <f>IF(H226&lt;=120,(1-VLOOKUP(H226,'Mortality Data'!$F$5:$H$125,2,FALSE))^(YEAR(E226)-Mortality_Table_Year),1)</f>
        <v>0.71110875349660208</v>
      </c>
      <c r="K226">
        <f>IF(H226&lt;=120,VLOOKUP(H226,'Mortality Data'!$B$5:$D$125,3,FALSE),1)</f>
        <v>5.0639999999999998E-2</v>
      </c>
      <c r="L226" s="33">
        <f>IF(H226&lt;=120,(1-VLOOKUP(H226,'Mortality Data'!$F$5:$H$125,3,FALSE))^(YEAR(E226)-Mortality_Table_Year),1)</f>
        <v>0.80510598426936486</v>
      </c>
      <c r="M226" s="88">
        <f t="shared" ref="M226" si="1168">MIN(I226*J226*Male_Mortality_Blend+K226*L226*(1-Male_Mortality_Blend),1)</f>
        <v>4.3111828618802951E-2</v>
      </c>
      <c r="N226" s="18">
        <f t="shared" si="1017"/>
        <v>3.6656606412037718E-3</v>
      </c>
      <c r="O226" s="18">
        <f t="shared" si="1039"/>
        <v>0.69357984460187172</v>
      </c>
      <c r="P226" s="89">
        <f t="shared" si="1030"/>
        <v>2.5517823058528455E-3</v>
      </c>
      <c r="Q226" s="88">
        <f t="shared" ref="Q226" si="1169">MIN((I226*J226*Male_Mortality_Blend+K226*L226*(1-Male_Mortality_Blend))*(1-Mortality_Margin),1)</f>
        <v>4.0956237187862801E-2</v>
      </c>
      <c r="R226" s="18">
        <f t="shared" si="1093"/>
        <v>3.4788157950566001E-3</v>
      </c>
      <c r="S226" s="18">
        <f t="shared" si="1032"/>
        <v>0.70654293878767038</v>
      </c>
      <c r="T226" s="89">
        <f t="shared" si="1033"/>
        <v>2.4665132806999113E-3</v>
      </c>
      <c r="V226" s="73">
        <f t="shared" si="1019"/>
        <v>4279632.0101740062</v>
      </c>
      <c r="W226" s="74">
        <f t="shared" ref="W226" si="1170">V226*Fee_Percent</f>
        <v>213981.60050870033</v>
      </c>
      <c r="X226" s="75">
        <f t="shared" si="1048"/>
        <v>4493613.6106827063</v>
      </c>
      <c r="Y226" s="74">
        <f t="shared" si="1021"/>
        <v>4359618.8685872434</v>
      </c>
      <c r="Z226" s="75">
        <f t="shared" si="1022"/>
        <v>85592.640203480129</v>
      </c>
      <c r="AA226" s="82">
        <f t="shared" si="1023"/>
        <v>48402.1018919833</v>
      </c>
      <c r="AC226" s="80">
        <f t="shared" ref="AC226" si="1171">AC225/(1+NAER_Rate)^(1/12)</f>
        <v>0.44620524928064459</v>
      </c>
      <c r="AD226" s="82">
        <f t="shared" si="1025"/>
        <v>2005073.9813255745</v>
      </c>
      <c r="AE226" s="74">
        <f t="shared" si="1026"/>
        <v>1945284.8240265728</v>
      </c>
      <c r="AF226" s="75">
        <f t="shared" si="1027"/>
        <v>38191.885358582374</v>
      </c>
      <c r="AH226" s="113">
        <v>220</v>
      </c>
      <c r="AI226" s="114">
        <f>(SUM(AE227:$AE$913)+SUM(AF227:$AF$913)-SUM(AD227:$AD$913))*(1+NAER_Rate)^(AH226/12)</f>
        <v>5205810.1445634728</v>
      </c>
      <c r="AJ226" s="115">
        <f t="shared" si="1014"/>
        <v>5205810.1445634728</v>
      </c>
    </row>
    <row r="227" spans="5:36" x14ac:dyDescent="0.35">
      <c r="E227" s="66">
        <f t="shared" si="1043"/>
        <v>52170</v>
      </c>
      <c r="F227">
        <f t="shared" si="1121"/>
        <v>19</v>
      </c>
      <c r="G227">
        <f t="shared" si="1036"/>
        <v>221</v>
      </c>
      <c r="H227">
        <f t="shared" ref="H227" si="1172">ROUNDDOWN(YEARFRAC(E227,DOB,1),0)</f>
        <v>82</v>
      </c>
      <c r="I227" s="31">
        <f>IF(H227&lt;=120,VLOOKUP(H227,'Mortality Data'!$B$6:$D$125,2,FALSE),1)</f>
        <v>6.3320000000000001E-2</v>
      </c>
      <c r="J227" s="17">
        <f>IF(H227&lt;=120,(1-VLOOKUP(H227,'Mortality Data'!$F$5:$H$125,2,FALSE))^(YEAR(E227)-Mortality_Table_Year),1)</f>
        <v>0.71110875349660208</v>
      </c>
      <c r="K227">
        <f>IF(H227&lt;=120,VLOOKUP(H227,'Mortality Data'!$B$5:$D$125,3,FALSE),1)</f>
        <v>5.0639999999999998E-2</v>
      </c>
      <c r="L227" s="33">
        <f>IF(H227&lt;=120,(1-VLOOKUP(H227,'Mortality Data'!$F$5:$H$125,3,FALSE))^(YEAR(E227)-Mortality_Table_Year),1)</f>
        <v>0.80510598426936486</v>
      </c>
      <c r="M227" s="88">
        <f t="shared" ref="M227" si="1173">MIN(I227*J227*Male_Mortality_Blend+K227*L227*(1-Male_Mortality_Blend),1)</f>
        <v>4.3111828618802951E-2</v>
      </c>
      <c r="N227" s="18">
        <f t="shared" si="1017"/>
        <v>3.6656606412037718E-3</v>
      </c>
      <c r="O227" s="18">
        <f t="shared" si="1039"/>
        <v>0.69103741626398241</v>
      </c>
      <c r="P227" s="89">
        <f t="shared" si="1030"/>
        <v>2.5424283378893131E-3</v>
      </c>
      <c r="Q227" s="88">
        <f t="shared" ref="Q227" si="1174">MIN((I227*J227*Male_Mortality_Blend+K227*L227*(1-Male_Mortality_Blend))*(1-Mortality_Margin),1)</f>
        <v>4.0956237187862801E-2</v>
      </c>
      <c r="R227" s="18">
        <f t="shared" si="1093"/>
        <v>3.4788157950566001E-3</v>
      </c>
      <c r="S227" s="18">
        <f t="shared" si="1032"/>
        <v>0.70408500605233015</v>
      </c>
      <c r="T227" s="89">
        <f t="shared" si="1033"/>
        <v>2.4579327353402292E-3</v>
      </c>
      <c r="V227" s="73">
        <f t="shared" si="1019"/>
        <v>4263944.3315554755</v>
      </c>
      <c r="W227" s="74">
        <f t="shared" ref="W227" si="1175">V227*Fee_Percent</f>
        <v>213197.2165777738</v>
      </c>
      <c r="X227" s="75">
        <f t="shared" si="1048"/>
        <v>4477141.5481332494</v>
      </c>
      <c r="Y227" s="74">
        <f t="shared" si="1021"/>
        <v>4344452.5576067753</v>
      </c>
      <c r="Z227" s="75">
        <f t="shared" si="1022"/>
        <v>85278.886631109504</v>
      </c>
      <c r="AA227" s="82">
        <f t="shared" si="1023"/>
        <v>47410.103895364329</v>
      </c>
      <c r="AC227" s="80">
        <f t="shared" ref="AC227" si="1176">AC226/(1+NAER_Rate)^(1/12)</f>
        <v>0.44457153362969554</v>
      </c>
      <c r="AD227" s="82">
        <f t="shared" si="1025"/>
        <v>1990409.684330828</v>
      </c>
      <c r="AE227" s="74">
        <f t="shared" si="1026"/>
        <v>1931419.9363166974</v>
      </c>
      <c r="AF227" s="75">
        <f t="shared" si="1027"/>
        <v>37912.565415825295</v>
      </c>
      <c r="AH227" s="113">
        <v>221</v>
      </c>
      <c r="AI227" s="114">
        <f>(SUM(AE228:$AE$913)+SUM(AF228:$AF$913)-SUM(AD228:$AD$913))*(1+NAER_Rate)^(AH227/12)</f>
        <v>5272350.6085150735</v>
      </c>
      <c r="AJ227" s="115">
        <f t="shared" si="1014"/>
        <v>5272350.6085150735</v>
      </c>
    </row>
    <row r="228" spans="5:36" x14ac:dyDescent="0.35">
      <c r="E228" s="66">
        <f t="shared" si="1043"/>
        <v>52200</v>
      </c>
      <c r="F228">
        <f t="shared" si="1121"/>
        <v>19</v>
      </c>
      <c r="G228">
        <f t="shared" si="1036"/>
        <v>222</v>
      </c>
      <c r="H228">
        <f t="shared" ref="H228" si="1177">ROUNDDOWN(YEARFRAC(E228,DOB,1),0)</f>
        <v>82</v>
      </c>
      <c r="I228" s="31">
        <f>IF(H228&lt;=120,VLOOKUP(H228,'Mortality Data'!$B$6:$D$125,2,FALSE),1)</f>
        <v>6.3320000000000001E-2</v>
      </c>
      <c r="J228" s="17">
        <f>IF(H228&lt;=120,(1-VLOOKUP(H228,'Mortality Data'!$F$5:$H$125,2,FALSE))^(YEAR(E228)-Mortality_Table_Year),1)</f>
        <v>0.71110875349660208</v>
      </c>
      <c r="K228">
        <f>IF(H228&lt;=120,VLOOKUP(H228,'Mortality Data'!$B$5:$D$125,3,FALSE),1)</f>
        <v>5.0639999999999998E-2</v>
      </c>
      <c r="L228" s="33">
        <f>IF(H228&lt;=120,(1-VLOOKUP(H228,'Mortality Data'!$F$5:$H$125,3,FALSE))^(YEAR(E228)-Mortality_Table_Year),1)</f>
        <v>0.80510598426936486</v>
      </c>
      <c r="M228" s="88">
        <f t="shared" ref="M228" si="1178">MIN(I228*J228*Male_Mortality_Blend+K228*L228*(1-Male_Mortality_Blend),1)</f>
        <v>4.3111828618802951E-2</v>
      </c>
      <c r="N228" s="18">
        <f t="shared" si="1017"/>
        <v>3.6656606412037718E-3</v>
      </c>
      <c r="O228" s="18">
        <f t="shared" si="1039"/>
        <v>0.68850430760558434</v>
      </c>
      <c r="P228" s="89">
        <f t="shared" si="1030"/>
        <v>2.5331086583980644E-3</v>
      </c>
      <c r="Q228" s="88">
        <f t="shared" ref="Q228" si="1179">MIN((I228*J228*Male_Mortality_Blend+K228*L228*(1-Male_Mortality_Blend))*(1-Mortality_Margin),1)</f>
        <v>4.0956237187862801E-2</v>
      </c>
      <c r="R228" s="18">
        <f t="shared" si="1093"/>
        <v>3.4788157950566001E-3</v>
      </c>
      <c r="S228" s="18">
        <f t="shared" si="1032"/>
        <v>0.7016356240122128</v>
      </c>
      <c r="T228" s="89">
        <f t="shared" si="1033"/>
        <v>2.4493820401173538E-3</v>
      </c>
      <c r="V228" s="73">
        <f t="shared" si="1019"/>
        <v>4248314.1586430082</v>
      </c>
      <c r="W228" s="74">
        <f t="shared" ref="W228" si="1180">V228*Fee_Percent</f>
        <v>212415.70793215043</v>
      </c>
      <c r="X228" s="75">
        <f t="shared" si="1048"/>
        <v>4460729.8665751582</v>
      </c>
      <c r="Y228" s="74">
        <f t="shared" si="1021"/>
        <v>4329339.0074284989</v>
      </c>
      <c r="Z228" s="75">
        <f t="shared" si="1022"/>
        <v>84966.28317286016</v>
      </c>
      <c r="AA228" s="82">
        <f t="shared" si="1023"/>
        <v>46424.575973799452</v>
      </c>
      <c r="AC228" s="80">
        <f t="shared" ref="AC228" si="1181">AC227/(1+NAER_Rate)^(1/12)</f>
        <v>0.44294379959109298</v>
      </c>
      <c r="AD228" s="82">
        <f t="shared" si="1025"/>
        <v>1975852.6360502697</v>
      </c>
      <c r="AE228" s="74">
        <f t="shared" si="1026"/>
        <v>1917653.8696683105</v>
      </c>
      <c r="AF228" s="75">
        <f t="shared" si="1027"/>
        <v>37635.288305719427</v>
      </c>
      <c r="AH228" s="113">
        <v>222</v>
      </c>
      <c r="AI228" s="114">
        <f>(SUM(AE229:$AE$913)+SUM(AF229:$AF$913)-SUM(AD229:$AD$913))*(1+NAER_Rate)^(AH228/12)</f>
        <v>5338150.0680673951</v>
      </c>
      <c r="AJ228" s="115">
        <f t="shared" si="1014"/>
        <v>5338150.0680673951</v>
      </c>
    </row>
    <row r="229" spans="5:36" x14ac:dyDescent="0.35">
      <c r="E229" s="66">
        <f t="shared" si="1043"/>
        <v>52231</v>
      </c>
      <c r="F229">
        <f t="shared" si="1121"/>
        <v>19</v>
      </c>
      <c r="G229">
        <f t="shared" si="1036"/>
        <v>223</v>
      </c>
      <c r="H229">
        <f t="shared" ref="H229" si="1182">ROUNDDOWN(YEARFRAC(E229,DOB,1),0)</f>
        <v>83</v>
      </c>
      <c r="I229" s="31">
        <f>IF(H229&lt;=120,VLOOKUP(H229,'Mortality Data'!$B$6:$D$125,2,FALSE),1)</f>
        <v>7.102E-2</v>
      </c>
      <c r="J229" s="17">
        <f>IF(H229&lt;=120,(1-VLOOKUP(H229,'Mortality Data'!$F$5:$H$125,2,FALSE))^(YEAR(E229)-Mortality_Table_Year),1)</f>
        <v>0.71761043932949919</v>
      </c>
      <c r="K229">
        <f>IF(H229&lt;=120,VLOOKUP(H229,'Mortality Data'!$B$5:$D$125,3,FALSE),1)</f>
        <v>5.6559999999999999E-2</v>
      </c>
      <c r="L229" s="33">
        <f>IF(H229&lt;=120,(1-VLOOKUP(H229,'Mortality Data'!$F$5:$H$125,3,FALSE))^(YEAR(E229)-Mortality_Table_Year),1)</f>
        <v>0.81243655645933666</v>
      </c>
      <c r="M229" s="88">
        <f t="shared" ref="M229" si="1183">MIN(I229*J229*Male_Mortality_Blend+K229*L229*(1-Male_Mortality_Blend),1)</f>
        <v>4.8708716605652604E-2</v>
      </c>
      <c r="N229" s="18">
        <f t="shared" si="1017"/>
        <v>4.1526016432038571E-3</v>
      </c>
      <c r="O229" s="18">
        <f t="shared" si="1039"/>
        <v>0.6856452234864685</v>
      </c>
      <c r="P229" s="89">
        <f t="shared" si="1030"/>
        <v>2.85908411911584E-3</v>
      </c>
      <c r="Q229" s="88">
        <f t="shared" ref="Q229" si="1184">MIN((I229*J229*Male_Mortality_Blend+K229*L229*(1-Male_Mortality_Blend))*(1-Mortality_Margin),1)</f>
        <v>4.627328077536997E-2</v>
      </c>
      <c r="R229" s="18">
        <f t="shared" si="1093"/>
        <v>3.9403917361588991E-3</v>
      </c>
      <c r="S229" s="18">
        <f t="shared" si="1032"/>
        <v>0.69887090479756042</v>
      </c>
      <c r="T229" s="89">
        <f t="shared" si="1033"/>
        <v>2.764719214652378E-3</v>
      </c>
      <c r="V229" s="73">
        <f t="shared" si="1019"/>
        <v>4230672.6022869814</v>
      </c>
      <c r="W229" s="74">
        <f t="shared" ref="W229" si="1185">V229*Fee_Percent</f>
        <v>211533.63011434907</v>
      </c>
      <c r="X229" s="75">
        <f t="shared" si="1048"/>
        <v>4442206.23240133</v>
      </c>
      <c r="Y229" s="74">
        <f t="shared" si="1021"/>
        <v>4312279.7157805972</v>
      </c>
      <c r="Z229" s="75">
        <f t="shared" si="1022"/>
        <v>84613.452045739628</v>
      </c>
      <c r="AA229" s="82">
        <f t="shared" si="1023"/>
        <v>45313.064574993216</v>
      </c>
      <c r="AC229" s="80">
        <f t="shared" ref="AC229" si="1186">AC228/(1+NAER_Rate)^(1/12)</f>
        <v>0.44132202526403286</v>
      </c>
      <c r="AD229" s="82">
        <f t="shared" si="1025"/>
        <v>1960443.4511238639</v>
      </c>
      <c r="AE229" s="74">
        <f t="shared" si="1026"/>
        <v>1903104.017673301</v>
      </c>
      <c r="AF229" s="75">
        <f t="shared" si="1027"/>
        <v>37341.780021406936</v>
      </c>
      <c r="AH229" s="113">
        <v>223</v>
      </c>
      <c r="AI229" s="114">
        <f>(SUM(AE230:$AE$913)+SUM(AF230:$AF$913)-SUM(AD230:$AD$913))*(1+NAER_Rate)^(AH229/12)</f>
        <v>5403079.8166935183</v>
      </c>
      <c r="AJ229" s="115">
        <f t="shared" si="1014"/>
        <v>5403079.8166935183</v>
      </c>
    </row>
    <row r="230" spans="5:36" x14ac:dyDescent="0.35">
      <c r="E230" s="66">
        <f t="shared" si="1043"/>
        <v>52262</v>
      </c>
      <c r="F230">
        <f t="shared" si="1121"/>
        <v>19</v>
      </c>
      <c r="G230">
        <f t="shared" si="1036"/>
        <v>224</v>
      </c>
      <c r="H230">
        <f t="shared" ref="H230" si="1187">ROUNDDOWN(YEARFRAC(E230,DOB,1),0)</f>
        <v>83</v>
      </c>
      <c r="I230" s="31">
        <f>IF(H230&lt;=120,VLOOKUP(H230,'Mortality Data'!$B$6:$D$125,2,FALSE),1)</f>
        <v>7.102E-2</v>
      </c>
      <c r="J230" s="17">
        <f>IF(H230&lt;=120,(1-VLOOKUP(H230,'Mortality Data'!$F$5:$H$125,2,FALSE))^(YEAR(E230)-Mortality_Table_Year),1)</f>
        <v>0.70971672449687473</v>
      </c>
      <c r="K230">
        <f>IF(H230&lt;=120,VLOOKUP(H230,'Mortality Data'!$B$5:$D$125,3,FALSE),1)</f>
        <v>5.6559999999999999E-2</v>
      </c>
      <c r="L230" s="33">
        <f>IF(H230&lt;=120,(1-VLOOKUP(H230,'Mortality Data'!$F$5:$H$125,3,FALSE))^(YEAR(E230)-Mortality_Table_Year),1)</f>
        <v>0.80683074421976719</v>
      </c>
      <c r="M230" s="88">
        <f t="shared" ref="M230" si="1188">MIN(I230*J230*Male_Mortality_Blend+K230*L230*(1-Male_Mortality_Blend),1)</f>
        <v>4.8257701077453946E-2</v>
      </c>
      <c r="N230" s="18">
        <f t="shared" si="1017"/>
        <v>4.1132651925692709E-3</v>
      </c>
      <c r="O230" s="18">
        <f t="shared" si="1039"/>
        <v>0.6828249828542502</v>
      </c>
      <c r="P230" s="89">
        <f t="shared" si="1030"/>
        <v>2.8202406322183071E-3</v>
      </c>
      <c r="Q230" s="88">
        <f t="shared" ref="Q230" si="1189">MIN((I230*J230*Male_Mortality_Blend+K230*L230*(1-Male_Mortality_Blend))*(1-Mortality_Margin),1)</f>
        <v>4.5844816023581245E-2</v>
      </c>
      <c r="R230" s="18">
        <f t="shared" si="1093"/>
        <v>3.9031091676060559E-3</v>
      </c>
      <c r="S230" s="18">
        <f t="shared" si="1032"/>
        <v>0.69614313536207195</v>
      </c>
      <c r="T230" s="89">
        <f t="shared" si="1033"/>
        <v>2.7277694354884696E-3</v>
      </c>
      <c r="V230" s="73">
        <f t="shared" si="1019"/>
        <v>4213270.7239308376</v>
      </c>
      <c r="W230" s="74">
        <f t="shared" ref="W230" si="1190">V230*Fee_Percent</f>
        <v>210663.53619654189</v>
      </c>
      <c r="X230" s="75">
        <f t="shared" si="1048"/>
        <v>4423934.2601273796</v>
      </c>
      <c r="Y230" s="74">
        <f t="shared" si="1021"/>
        <v>4295448.4172886526</v>
      </c>
      <c r="Z230" s="75">
        <f t="shared" si="1022"/>
        <v>84265.41447861676</v>
      </c>
      <c r="AA230" s="82">
        <f t="shared" si="1023"/>
        <v>44220.428360110149</v>
      </c>
      <c r="AC230" s="80">
        <f t="shared" ref="AC230" si="1191">AC229/(1+NAER_Rate)^(1/12)</f>
        <v>0.43970618882789786</v>
      </c>
      <c r="AD230" s="82">
        <f t="shared" si="1025"/>
        <v>1945231.2731457762</v>
      </c>
      <c r="AE230" s="74">
        <f t="shared" si="1026"/>
        <v>1888735.2528728193</v>
      </c>
      <c r="AF230" s="75">
        <f t="shared" si="1027"/>
        <v>37052.024250395742</v>
      </c>
      <c r="AH230" s="113">
        <v>224</v>
      </c>
      <c r="AI230" s="114">
        <f>(SUM(AE231:$AE$913)+SUM(AF231:$AF$913)-SUM(AD231:$AD$913))*(1+NAER_Rate)^(AH230/12)</f>
        <v>5467155.5335553028</v>
      </c>
      <c r="AJ230" s="115">
        <f t="shared" si="1014"/>
        <v>5467155.5335553028</v>
      </c>
    </row>
    <row r="231" spans="5:36" x14ac:dyDescent="0.35">
      <c r="E231" s="66">
        <f t="shared" si="1043"/>
        <v>52290</v>
      </c>
      <c r="F231">
        <f t="shared" si="1121"/>
        <v>19</v>
      </c>
      <c r="G231">
        <f t="shared" si="1036"/>
        <v>225</v>
      </c>
      <c r="H231">
        <f t="shared" ref="H231" si="1192">ROUNDDOWN(YEARFRAC(E231,DOB,1),0)</f>
        <v>83</v>
      </c>
      <c r="I231" s="31">
        <f>IF(H231&lt;=120,VLOOKUP(H231,'Mortality Data'!$B$6:$D$125,2,FALSE),1)</f>
        <v>7.102E-2</v>
      </c>
      <c r="J231" s="17">
        <f>IF(H231&lt;=120,(1-VLOOKUP(H231,'Mortality Data'!$F$5:$H$125,2,FALSE))^(YEAR(E231)-Mortality_Table_Year),1)</f>
        <v>0.70971672449687473</v>
      </c>
      <c r="K231">
        <f>IF(H231&lt;=120,VLOOKUP(H231,'Mortality Data'!$B$5:$D$125,3,FALSE),1)</f>
        <v>5.6559999999999999E-2</v>
      </c>
      <c r="L231" s="33">
        <f>IF(H231&lt;=120,(1-VLOOKUP(H231,'Mortality Data'!$F$5:$H$125,3,FALSE))^(YEAR(E231)-Mortality_Table_Year),1)</f>
        <v>0.80683074421976719</v>
      </c>
      <c r="M231" s="88">
        <f t="shared" ref="M231" si="1193">MIN(I231*J231*Male_Mortality_Blend+K231*L231*(1-Male_Mortality_Blend),1)</f>
        <v>4.8257701077453946E-2</v>
      </c>
      <c r="N231" s="18">
        <f t="shared" si="1017"/>
        <v>4.1132651925692709E-3</v>
      </c>
      <c r="O231" s="18">
        <f t="shared" si="1039"/>
        <v>0.68001634261965915</v>
      </c>
      <c r="P231" s="89">
        <f t="shared" si="1030"/>
        <v>2.8086402345910422E-3</v>
      </c>
      <c r="Q231" s="88">
        <f t="shared" ref="Q231" si="1194">MIN((I231*J231*Male_Mortality_Blend+K231*L231*(1-Male_Mortality_Blend))*(1-Mortality_Margin),1)</f>
        <v>4.5844816023581245E-2</v>
      </c>
      <c r="R231" s="18">
        <f t="shared" si="1093"/>
        <v>3.9031091676060559E-3</v>
      </c>
      <c r="S231" s="18">
        <f t="shared" si="1032"/>
        <v>0.69342601270847426</v>
      </c>
      <c r="T231" s="89">
        <f t="shared" si="1033"/>
        <v>2.7171226535976922E-3</v>
      </c>
      <c r="V231" s="73">
        <f t="shared" si="1019"/>
        <v>4195940.4241152229</v>
      </c>
      <c r="W231" s="74">
        <f t="shared" ref="W231" si="1195">V231*Fee_Percent</f>
        <v>209797.02120576115</v>
      </c>
      <c r="X231" s="75">
        <f t="shared" si="1048"/>
        <v>4405737.4453209843</v>
      </c>
      <c r="Y231" s="74">
        <f t="shared" si="1021"/>
        <v>4278682.8131921543</v>
      </c>
      <c r="Z231" s="75">
        <f t="shared" si="1022"/>
        <v>83918.808482304463</v>
      </c>
      <c r="AA231" s="82">
        <f t="shared" si="1023"/>
        <v>43135.823646525852</v>
      </c>
      <c r="AC231" s="80">
        <f t="shared" ref="AC231" si="1196">AC230/(1+NAER_Rate)^(1/12)</f>
        <v>0.43809626854196354</v>
      </c>
      <c r="AD231" s="82">
        <f t="shared" si="1025"/>
        <v>1930137.1349707264</v>
      </c>
      <c r="AE231" s="74">
        <f t="shared" si="1026"/>
        <v>1874474.974734114</v>
      </c>
      <c r="AF231" s="75">
        <f t="shared" si="1027"/>
        <v>36764.516856585265</v>
      </c>
      <c r="AH231" s="113">
        <v>225</v>
      </c>
      <c r="AI231" s="114">
        <f>(SUM(AE232:$AE$913)+SUM(AF232:$AF$913)-SUM(AD232:$AD$913))*(1+NAER_Rate)^(AH231/12)</f>
        <v>5530382.1117501613</v>
      </c>
      <c r="AJ231" s="115">
        <f t="shared" si="1014"/>
        <v>5530382.1117501613</v>
      </c>
    </row>
    <row r="232" spans="5:36" x14ac:dyDescent="0.35">
      <c r="E232" s="66">
        <f t="shared" si="1043"/>
        <v>52321</v>
      </c>
      <c r="F232">
        <f t="shared" si="1121"/>
        <v>19</v>
      </c>
      <c r="G232">
        <f t="shared" si="1036"/>
        <v>226</v>
      </c>
      <c r="H232">
        <f t="shared" ref="H232" si="1197">ROUNDDOWN(YEARFRAC(E232,DOB,1),0)</f>
        <v>83</v>
      </c>
      <c r="I232" s="31">
        <f>IF(H232&lt;=120,VLOOKUP(H232,'Mortality Data'!$B$6:$D$125,2,FALSE),1)</f>
        <v>7.102E-2</v>
      </c>
      <c r="J232" s="17">
        <f>IF(H232&lt;=120,(1-VLOOKUP(H232,'Mortality Data'!$F$5:$H$125,2,FALSE))^(YEAR(E232)-Mortality_Table_Year),1)</f>
        <v>0.70971672449687473</v>
      </c>
      <c r="K232">
        <f>IF(H232&lt;=120,VLOOKUP(H232,'Mortality Data'!$B$5:$D$125,3,FALSE),1)</f>
        <v>5.6559999999999999E-2</v>
      </c>
      <c r="L232" s="33">
        <f>IF(H232&lt;=120,(1-VLOOKUP(H232,'Mortality Data'!$F$5:$H$125,3,FALSE))^(YEAR(E232)-Mortality_Table_Year),1)</f>
        <v>0.80683074421976719</v>
      </c>
      <c r="M232" s="88">
        <f t="shared" ref="M232" si="1198">MIN(I232*J232*Male_Mortality_Blend+K232*L232*(1-Male_Mortality_Blend),1)</f>
        <v>4.8257701077453946E-2</v>
      </c>
      <c r="N232" s="18">
        <f t="shared" si="1017"/>
        <v>4.1132651925692709E-3</v>
      </c>
      <c r="O232" s="18">
        <f t="shared" si="1039"/>
        <v>0.6772192550671835</v>
      </c>
      <c r="P232" s="89">
        <f t="shared" si="1030"/>
        <v>2.7970875524756522E-3</v>
      </c>
      <c r="Q232" s="88">
        <f t="shared" ref="Q232" si="1199">MIN((I232*J232*Male_Mortality_Blend+K232*L232*(1-Male_Mortality_Blend))*(1-Mortality_Margin),1)</f>
        <v>4.5844816023581245E-2</v>
      </c>
      <c r="R232" s="18">
        <f t="shared" si="1093"/>
        <v>3.9031091676060559E-3</v>
      </c>
      <c r="S232" s="18">
        <f t="shared" si="1032"/>
        <v>0.69071949528121535</v>
      </c>
      <c r="T232" s="89">
        <f t="shared" si="1033"/>
        <v>2.7065174272589143E-3</v>
      </c>
      <c r="V232" s="73">
        <f t="shared" si="1019"/>
        <v>4178681.4084186153</v>
      </c>
      <c r="W232" s="74">
        <f t="shared" ref="W232" si="1200">V232*Fee_Percent</f>
        <v>208934.07042093077</v>
      </c>
      <c r="X232" s="75">
        <f t="shared" si="1048"/>
        <v>4387615.4788395464</v>
      </c>
      <c r="Y232" s="74">
        <f t="shared" si="1021"/>
        <v>4261982.647078706</v>
      </c>
      <c r="Z232" s="75">
        <f t="shared" si="1022"/>
        <v>83573.628168372306</v>
      </c>
      <c r="AA232" s="82">
        <f t="shared" si="1023"/>
        <v>42059.203592468053</v>
      </c>
      <c r="AC232" s="80">
        <f t="shared" ref="AC232" si="1201">AC231/(1+NAER_Rate)^(1/12)</f>
        <v>0.43649224274510606</v>
      </c>
      <c r="AD232" s="82">
        <f t="shared" si="1025"/>
        <v>1915160.1206618161</v>
      </c>
      <c r="AE232" s="74">
        <f t="shared" si="1026"/>
        <v>1860322.3641641082</v>
      </c>
      <c r="AF232" s="75">
        <f t="shared" si="1027"/>
        <v>36479.240393558401</v>
      </c>
      <c r="AH232" s="113">
        <v>226</v>
      </c>
      <c r="AI232" s="114">
        <f>(SUM(AE233:$AE$913)+SUM(AF233:$AF$913)-SUM(AD233:$AD$913))*(1+NAER_Rate)^(AH232/12)</f>
        <v>5592764.4155149227</v>
      </c>
      <c r="AJ232" s="115">
        <f t="shared" si="1014"/>
        <v>5592764.4155149227</v>
      </c>
    </row>
    <row r="233" spans="5:36" x14ac:dyDescent="0.35">
      <c r="E233" s="66">
        <f t="shared" si="1043"/>
        <v>52351</v>
      </c>
      <c r="F233">
        <f t="shared" si="1121"/>
        <v>19</v>
      </c>
      <c r="G233">
        <f t="shared" si="1036"/>
        <v>227</v>
      </c>
      <c r="H233">
        <f t="shared" ref="H233" si="1202">ROUNDDOWN(YEARFRAC(E233,DOB,1),0)</f>
        <v>83</v>
      </c>
      <c r="I233" s="31">
        <f>IF(H233&lt;=120,VLOOKUP(H233,'Mortality Data'!$B$6:$D$125,2,FALSE),1)</f>
        <v>7.102E-2</v>
      </c>
      <c r="J233" s="17">
        <f>IF(H233&lt;=120,(1-VLOOKUP(H233,'Mortality Data'!$F$5:$H$125,2,FALSE))^(YEAR(E233)-Mortality_Table_Year),1)</f>
        <v>0.70971672449687473</v>
      </c>
      <c r="K233">
        <f>IF(H233&lt;=120,VLOOKUP(H233,'Mortality Data'!$B$5:$D$125,3,FALSE),1)</f>
        <v>5.6559999999999999E-2</v>
      </c>
      <c r="L233" s="33">
        <f>IF(H233&lt;=120,(1-VLOOKUP(H233,'Mortality Data'!$F$5:$H$125,3,FALSE))^(YEAR(E233)-Mortality_Table_Year),1)</f>
        <v>0.80683074421976719</v>
      </c>
      <c r="M233" s="88">
        <f t="shared" ref="M233" si="1203">MIN(I233*J233*Male_Mortality_Blend+K233*L233*(1-Male_Mortality_Blend),1)</f>
        <v>4.8257701077453946E-2</v>
      </c>
      <c r="N233" s="18">
        <f t="shared" si="1017"/>
        <v>4.1132651925692709E-3</v>
      </c>
      <c r="O233" s="18">
        <f t="shared" si="1039"/>
        <v>0.67443367267757792</v>
      </c>
      <c r="P233" s="89">
        <f t="shared" si="1030"/>
        <v>2.7855823896055787E-3</v>
      </c>
      <c r="Q233" s="88">
        <f t="shared" ref="Q233" si="1204">MIN((I233*J233*Male_Mortality_Blend+K233*L233*(1-Male_Mortality_Blend))*(1-Mortality_Margin),1)</f>
        <v>4.5844816023581245E-2</v>
      </c>
      <c r="R233" s="18">
        <f t="shared" si="1093"/>
        <v>3.9031091676060559E-3</v>
      </c>
      <c r="S233" s="18">
        <f t="shared" si="1032"/>
        <v>0.68802354168693902</v>
      </c>
      <c r="T233" s="89">
        <f t="shared" si="1033"/>
        <v>2.6959535942763235E-3</v>
      </c>
      <c r="V233" s="73">
        <f t="shared" si="1019"/>
        <v>4161493.3836305304</v>
      </c>
      <c r="W233" s="74">
        <f t="shared" ref="W233" si="1205">V233*Fee_Percent</f>
        <v>208074.66918152652</v>
      </c>
      <c r="X233" s="75">
        <f t="shared" si="1048"/>
        <v>4369568.0528120566</v>
      </c>
      <c r="Y233" s="74">
        <f t="shared" si="1021"/>
        <v>4245347.6635367153</v>
      </c>
      <c r="Z233" s="75">
        <f t="shared" si="1022"/>
        <v>83229.867672610606</v>
      </c>
      <c r="AA233" s="82">
        <f t="shared" si="1023"/>
        <v>40990.521602730267</v>
      </c>
      <c r="AC233" s="80">
        <f t="shared" ref="AC233" si="1206">AC232/(1+NAER_Rate)^(1/12)</f>
        <v>0.43489408985551059</v>
      </c>
      <c r="AD233" s="82">
        <f t="shared" si="1025"/>
        <v>1900299.3213894151</v>
      </c>
      <c r="AE233" s="74">
        <f t="shared" si="1026"/>
        <v>1846276.6082540182</v>
      </c>
      <c r="AF233" s="75">
        <f t="shared" si="1027"/>
        <v>36196.177550274573</v>
      </c>
      <c r="AH233" s="113">
        <v>227</v>
      </c>
      <c r="AI233" s="114">
        <f>(SUM(AE234:$AE$913)+SUM(AF234:$AF$913)-SUM(AD234:$AD$913))*(1+NAER_Rate)^(AH233/12)</f>
        <v>5654307.2803662466</v>
      </c>
      <c r="AJ233" s="115">
        <f t="shared" si="1014"/>
        <v>5654307.2803662466</v>
      </c>
    </row>
    <row r="234" spans="5:36" x14ac:dyDescent="0.35">
      <c r="E234" s="66">
        <f t="shared" si="1043"/>
        <v>52382</v>
      </c>
      <c r="F234">
        <f t="shared" si="1121"/>
        <v>19</v>
      </c>
      <c r="G234">
        <f t="shared" si="1036"/>
        <v>228</v>
      </c>
      <c r="H234">
        <f t="shared" ref="H234" si="1207">ROUNDDOWN(YEARFRAC(E234,DOB,1),0)</f>
        <v>83</v>
      </c>
      <c r="I234" s="31">
        <f>IF(H234&lt;=120,VLOOKUP(H234,'Mortality Data'!$B$6:$D$125,2,FALSE),1)</f>
        <v>7.102E-2</v>
      </c>
      <c r="J234" s="17">
        <f>IF(H234&lt;=120,(1-VLOOKUP(H234,'Mortality Data'!$F$5:$H$125,2,FALSE))^(YEAR(E234)-Mortality_Table_Year),1)</f>
        <v>0.70971672449687473</v>
      </c>
      <c r="K234">
        <f>IF(H234&lt;=120,VLOOKUP(H234,'Mortality Data'!$B$5:$D$125,3,FALSE),1)</f>
        <v>5.6559999999999999E-2</v>
      </c>
      <c r="L234" s="33">
        <f>IF(H234&lt;=120,(1-VLOOKUP(H234,'Mortality Data'!$F$5:$H$125,3,FALSE))^(YEAR(E234)-Mortality_Table_Year),1)</f>
        <v>0.80683074421976719</v>
      </c>
      <c r="M234" s="88">
        <f t="shared" ref="M234" si="1208">MIN(I234*J234*Male_Mortality_Blend+K234*L234*(1-Male_Mortality_Blend),1)</f>
        <v>4.8257701077453946E-2</v>
      </c>
      <c r="N234" s="18">
        <f t="shared" si="1017"/>
        <v>4.1132651925692709E-3</v>
      </c>
      <c r="O234" s="18">
        <f t="shared" si="1039"/>
        <v>0.67165954812705664</v>
      </c>
      <c r="P234" s="89">
        <f t="shared" si="1030"/>
        <v>2.7741245505212841E-3</v>
      </c>
      <c r="Q234" s="88">
        <f t="shared" ref="Q234" si="1209">MIN((I234*J234*Male_Mortality_Blend+K234*L234*(1-Male_Mortality_Blend))*(1-Mortality_Margin),1)</f>
        <v>4.5844816023581245E-2</v>
      </c>
      <c r="R234" s="18">
        <f t="shared" si="1093"/>
        <v>3.9031091676060559E-3</v>
      </c>
      <c r="S234" s="18">
        <f t="shared" si="1032"/>
        <v>0.68533811069385198</v>
      </c>
      <c r="T234" s="89">
        <f t="shared" si="1033"/>
        <v>2.6854309930870457E-3</v>
      </c>
      <c r="V234" s="73">
        <f t="shared" si="1019"/>
        <v>4144376.0577465361</v>
      </c>
      <c r="W234" s="74">
        <f t="shared" ref="W234" si="1210">V234*Fee_Percent</f>
        <v>207218.8028873268</v>
      </c>
      <c r="X234" s="75">
        <f t="shared" si="1048"/>
        <v>4351594.8606338631</v>
      </c>
      <c r="Y234" s="74">
        <f t="shared" si="1021"/>
        <v>4228777.6081514899</v>
      </c>
      <c r="Z234" s="75">
        <f t="shared" si="1022"/>
        <v>82887.521154930728</v>
      </c>
      <c r="AA234" s="82">
        <f t="shared" si="1023"/>
        <v>39929.731327442452</v>
      </c>
      <c r="AC234" s="80">
        <f t="shared" ref="AC234" si="1211">AC233/(1+NAER_Rate)^(1/12)</f>
        <v>0.43330178837038102</v>
      </c>
      <c r="AD234" s="82">
        <f t="shared" si="1025"/>
        <v>1885553.8353760119</v>
      </c>
      <c r="AE234" s="74">
        <f t="shared" si="1026"/>
        <v>1832336.9002326629</v>
      </c>
      <c r="AF234" s="75">
        <f t="shared" si="1027"/>
        <v>35915.311150019275</v>
      </c>
      <c r="AH234" s="113">
        <v>228</v>
      </c>
      <c r="AI234" s="114">
        <f>(SUM(AE235:$AE$913)+SUM(AF235:$AF$913)-SUM(AD235:$AD$913))*(1+NAER_Rate)^(AH234/12)</f>
        <v>5715015.5132404789</v>
      </c>
      <c r="AJ234" s="115">
        <f t="shared" si="1014"/>
        <v>5715015.5132404789</v>
      </c>
    </row>
    <row r="235" spans="5:36" x14ac:dyDescent="0.35">
      <c r="E235" s="66">
        <f t="shared" si="1043"/>
        <v>52412</v>
      </c>
      <c r="F235">
        <f t="shared" si="1121"/>
        <v>20</v>
      </c>
      <c r="G235">
        <f t="shared" si="1036"/>
        <v>229</v>
      </c>
      <c r="H235">
        <f t="shared" ref="H235" si="1212">ROUNDDOWN(YEARFRAC(E235,DOB,1),0)</f>
        <v>83</v>
      </c>
      <c r="I235" s="31">
        <f>IF(H235&lt;=120,VLOOKUP(H235,'Mortality Data'!$B$6:$D$125,2,FALSE),1)</f>
        <v>7.102E-2</v>
      </c>
      <c r="J235" s="17">
        <f>IF(H235&lt;=120,(1-VLOOKUP(H235,'Mortality Data'!$F$5:$H$125,2,FALSE))^(YEAR(E235)-Mortality_Table_Year),1)</f>
        <v>0.70971672449687473</v>
      </c>
      <c r="K235">
        <f>IF(H235&lt;=120,VLOOKUP(H235,'Mortality Data'!$B$5:$D$125,3,FALSE),1)</f>
        <v>5.6559999999999999E-2</v>
      </c>
      <c r="L235" s="33">
        <f>IF(H235&lt;=120,(1-VLOOKUP(H235,'Mortality Data'!$F$5:$H$125,3,FALSE))^(YEAR(E235)-Mortality_Table_Year),1)</f>
        <v>0.80683074421976719</v>
      </c>
      <c r="M235" s="88">
        <f t="shared" ref="M235" si="1213">MIN(I235*J235*Male_Mortality_Blend+K235*L235*(1-Male_Mortality_Blend),1)</f>
        <v>4.8257701077453946E-2</v>
      </c>
      <c r="N235" s="18">
        <f t="shared" si="1017"/>
        <v>4.1132651925692709E-3</v>
      </c>
      <c r="O235" s="18">
        <f t="shared" si="1039"/>
        <v>0.66889683428648883</v>
      </c>
      <c r="P235" s="89">
        <f t="shared" si="1030"/>
        <v>2.7627138405678098E-3</v>
      </c>
      <c r="Q235" s="88">
        <f t="shared" ref="Q235" si="1214">MIN((I235*J235*Male_Mortality_Blend+K235*L235*(1-Male_Mortality_Blend))*(1-Mortality_Margin),1)</f>
        <v>4.5844816023581245E-2</v>
      </c>
      <c r="R235" s="18">
        <f t="shared" si="1093"/>
        <v>3.9031091676060559E-3</v>
      </c>
      <c r="S235" s="18">
        <f t="shared" si="1032"/>
        <v>0.68266316123109294</v>
      </c>
      <c r="T235" s="89">
        <f t="shared" si="1033"/>
        <v>2.6749494627590353E-3</v>
      </c>
      <c r="V235" s="73">
        <f t="shared" si="1019"/>
        <v>4127329.1399632897</v>
      </c>
      <c r="W235" s="74">
        <f t="shared" ref="W235" si="1215">V235*Fee_Percent</f>
        <v>206366.4569981645</v>
      </c>
      <c r="X235" s="75">
        <f t="shared" si="1048"/>
        <v>4333695.5969614545</v>
      </c>
      <c r="Y235" s="74">
        <f t="shared" si="1021"/>
        <v>4212272.2275013467</v>
      </c>
      <c r="Z235" s="75">
        <f t="shared" si="1022"/>
        <v>82546.582799265801</v>
      </c>
      <c r="AA235" s="82">
        <f t="shared" si="1023"/>
        <v>38876.786660841666</v>
      </c>
      <c r="AC235" s="80">
        <f t="shared" ref="AC235" si="1216">AC234/(1+NAER_Rate)^(1/12)</f>
        <v>0.43171531686565057</v>
      </c>
      <c r="AD235" s="82">
        <f t="shared" si="1025"/>
        <v>1870922.7678414891</v>
      </c>
      <c r="AE235" s="74">
        <f t="shared" si="1026"/>
        <v>1818502.4394201236</v>
      </c>
      <c r="AF235" s="75">
        <f t="shared" si="1027"/>
        <v>35636.624149361698</v>
      </c>
      <c r="AH235" s="113">
        <v>229</v>
      </c>
      <c r="AI235" s="114">
        <f>(SUM(AE236:$AE$913)+SUM(AF236:$AF$913)-SUM(AD236:$AD$913))*(1+NAER_Rate)^(AH235/12)</f>
        <v>5774893.8926329501</v>
      </c>
      <c r="AJ235" s="115">
        <f t="shared" si="1014"/>
        <v>5774893.8926329501</v>
      </c>
    </row>
    <row r="236" spans="5:36" x14ac:dyDescent="0.35">
      <c r="E236" s="66">
        <f t="shared" si="1043"/>
        <v>52443</v>
      </c>
      <c r="F236">
        <f t="shared" si="1121"/>
        <v>20</v>
      </c>
      <c r="G236">
        <f t="shared" si="1036"/>
        <v>230</v>
      </c>
      <c r="H236">
        <f t="shared" ref="H236" si="1217">ROUNDDOWN(YEARFRAC(E236,DOB,1),0)</f>
        <v>83</v>
      </c>
      <c r="I236" s="31">
        <f>IF(H236&lt;=120,VLOOKUP(H236,'Mortality Data'!$B$6:$D$125,2,FALSE),1)</f>
        <v>7.102E-2</v>
      </c>
      <c r="J236" s="17">
        <f>IF(H236&lt;=120,(1-VLOOKUP(H236,'Mortality Data'!$F$5:$H$125,2,FALSE))^(YEAR(E236)-Mortality_Table_Year),1)</f>
        <v>0.70971672449687473</v>
      </c>
      <c r="K236">
        <f>IF(H236&lt;=120,VLOOKUP(H236,'Mortality Data'!$B$5:$D$125,3,FALSE),1)</f>
        <v>5.6559999999999999E-2</v>
      </c>
      <c r="L236" s="33">
        <f>IF(H236&lt;=120,(1-VLOOKUP(H236,'Mortality Data'!$F$5:$H$125,3,FALSE))^(YEAR(E236)-Mortality_Table_Year),1)</f>
        <v>0.80683074421976719</v>
      </c>
      <c r="M236" s="88">
        <f t="shared" ref="M236" si="1218">MIN(I236*J236*Male_Mortality_Blend+K236*L236*(1-Male_Mortality_Blend),1)</f>
        <v>4.8257701077453946E-2</v>
      </c>
      <c r="N236" s="18">
        <f t="shared" si="1017"/>
        <v>4.1132651925692709E-3</v>
      </c>
      <c r="O236" s="18">
        <f t="shared" si="1039"/>
        <v>0.66614548422059838</v>
      </c>
      <c r="P236" s="89">
        <f t="shared" si="1030"/>
        <v>2.7513500658904455E-3</v>
      </c>
      <c r="Q236" s="88">
        <f t="shared" ref="Q236" si="1219">MIN((I236*J236*Male_Mortality_Blend+K236*L236*(1-Male_Mortality_Blend))*(1-Mortality_Margin),1)</f>
        <v>4.5844816023581245E-2</v>
      </c>
      <c r="R236" s="18">
        <f t="shared" si="1093"/>
        <v>3.9031091676060559E-3</v>
      </c>
      <c r="S236" s="18">
        <f t="shared" si="1032"/>
        <v>0.67999865238810497</v>
      </c>
      <c r="T236" s="89">
        <f t="shared" si="1033"/>
        <v>2.6645088429879671E-3</v>
      </c>
      <c r="V236" s="73">
        <f t="shared" si="1019"/>
        <v>4110352.3406736017</v>
      </c>
      <c r="W236" s="74">
        <f t="shared" ref="W236" si="1220">V236*Fee_Percent</f>
        <v>205517.61703368009</v>
      </c>
      <c r="X236" s="75">
        <f t="shared" si="1048"/>
        <v>4315869.9577072822</v>
      </c>
      <c r="Y236" s="74">
        <f t="shared" si="1021"/>
        <v>4195831.2691537337</v>
      </c>
      <c r="Z236" s="75">
        <f t="shared" si="1022"/>
        <v>82207.046813472043</v>
      </c>
      <c r="AA236" s="82">
        <f t="shared" si="1023"/>
        <v>37831.641740076244</v>
      </c>
      <c r="AC236" s="80">
        <f t="shared" ref="AC236" si="1221">AC235/(1+NAER_Rate)^(1/12)</f>
        <v>0.43013465399569356</v>
      </c>
      <c r="AD236" s="82">
        <f t="shared" si="1025"/>
        <v>1856405.2309488305</v>
      </c>
      <c r="AE236" s="74">
        <f t="shared" si="1026"/>
        <v>1804772.4311817531</v>
      </c>
      <c r="AF236" s="75">
        <f t="shared" si="1027"/>
        <v>35360.099637120584</v>
      </c>
      <c r="AH236" s="113">
        <v>230</v>
      </c>
      <c r="AI236" s="114">
        <f>(SUM(AE237:$AE$913)+SUM(AF237:$AF$913)-SUM(AD237:$AD$913))*(1+NAER_Rate)^(AH236/12)</f>
        <v>5833947.1687361272</v>
      </c>
      <c r="AJ236" s="115">
        <f t="shared" si="1014"/>
        <v>5833947.1687361272</v>
      </c>
    </row>
    <row r="237" spans="5:36" x14ac:dyDescent="0.35">
      <c r="E237" s="66">
        <f t="shared" si="1043"/>
        <v>52474</v>
      </c>
      <c r="F237">
        <f t="shared" si="1121"/>
        <v>20</v>
      </c>
      <c r="G237">
        <f t="shared" si="1036"/>
        <v>231</v>
      </c>
      <c r="H237">
        <f t="shared" ref="H237" si="1222">ROUNDDOWN(YEARFRAC(E237,DOB,1),0)</f>
        <v>83</v>
      </c>
      <c r="I237" s="31">
        <f>IF(H237&lt;=120,VLOOKUP(H237,'Mortality Data'!$B$6:$D$125,2,FALSE),1)</f>
        <v>7.102E-2</v>
      </c>
      <c r="J237" s="17">
        <f>IF(H237&lt;=120,(1-VLOOKUP(H237,'Mortality Data'!$F$5:$H$125,2,FALSE))^(YEAR(E237)-Mortality_Table_Year),1)</f>
        <v>0.70971672449687473</v>
      </c>
      <c r="K237">
        <f>IF(H237&lt;=120,VLOOKUP(H237,'Mortality Data'!$B$5:$D$125,3,FALSE),1)</f>
        <v>5.6559999999999999E-2</v>
      </c>
      <c r="L237" s="33">
        <f>IF(H237&lt;=120,(1-VLOOKUP(H237,'Mortality Data'!$F$5:$H$125,3,FALSE))^(YEAR(E237)-Mortality_Table_Year),1)</f>
        <v>0.80683074421976719</v>
      </c>
      <c r="M237" s="88">
        <f t="shared" ref="M237" si="1223">MIN(I237*J237*Male_Mortality_Blend+K237*L237*(1-Male_Mortality_Blend),1)</f>
        <v>4.8257701077453946E-2</v>
      </c>
      <c r="N237" s="18">
        <f t="shared" si="1017"/>
        <v>4.1132651925692709E-3</v>
      </c>
      <c r="O237" s="18">
        <f t="shared" si="1039"/>
        <v>0.66340545118716654</v>
      </c>
      <c r="P237" s="89">
        <f t="shared" si="1030"/>
        <v>2.7400330334318435E-3</v>
      </c>
      <c r="Q237" s="88">
        <f t="shared" ref="Q237" si="1224">MIN((I237*J237*Male_Mortality_Blend+K237*L237*(1-Male_Mortality_Blend))*(1-Mortality_Margin),1)</f>
        <v>4.5844816023581245E-2</v>
      </c>
      <c r="R237" s="18">
        <f t="shared" si="1093"/>
        <v>3.9031091676060559E-3</v>
      </c>
      <c r="S237" s="18">
        <f t="shared" si="1032"/>
        <v>0.67734454341400918</v>
      </c>
      <c r="T237" s="89">
        <f t="shared" si="1033"/>
        <v>2.6541089740957924E-3</v>
      </c>
      <c r="V237" s="73">
        <f t="shared" si="1019"/>
        <v>4093445.371461513</v>
      </c>
      <c r="W237" s="74">
        <f t="shared" ref="W237" si="1225">V237*Fee_Percent</f>
        <v>204672.26857307565</v>
      </c>
      <c r="X237" s="75">
        <f t="shared" si="1048"/>
        <v>4298117.640034589</v>
      </c>
      <c r="Y237" s="74">
        <f t="shared" si="1021"/>
        <v>4179454.4816613719</v>
      </c>
      <c r="Z237" s="75">
        <f t="shared" si="1022"/>
        <v>81868.907429230268</v>
      </c>
      <c r="AA237" s="82">
        <f t="shared" si="1023"/>
        <v>36794.250943986699</v>
      </c>
      <c r="AC237" s="80">
        <f t="shared" ref="AC237" si="1226">AC236/(1+NAER_Rate)^(1/12)</f>
        <v>0.42855977849303822</v>
      </c>
      <c r="AD237" s="82">
        <f t="shared" si="1025"/>
        <v>1842000.3437502435</v>
      </c>
      <c r="AE237" s="74">
        <f t="shared" si="1026"/>
        <v>1791146.0868825335</v>
      </c>
      <c r="AF237" s="75">
        <f t="shared" si="1027"/>
        <v>35085.720833337975</v>
      </c>
      <c r="AH237" s="113">
        <v>231</v>
      </c>
      <c r="AI237" s="114">
        <f>(SUM(AE238:$AE$913)+SUM(AF238:$AF$913)-SUM(AD238:$AD$913))*(1+NAER_Rate)^(AH237/12)</f>
        <v>5892180.0635774434</v>
      </c>
      <c r="AJ237" s="115">
        <f t="shared" si="1014"/>
        <v>5892180.0635774434</v>
      </c>
    </row>
    <row r="238" spans="5:36" x14ac:dyDescent="0.35">
      <c r="E238" s="66">
        <f t="shared" si="1043"/>
        <v>52504</v>
      </c>
      <c r="F238">
        <f t="shared" si="1121"/>
        <v>20</v>
      </c>
      <c r="G238">
        <f t="shared" si="1036"/>
        <v>232</v>
      </c>
      <c r="H238">
        <f t="shared" ref="H238" si="1227">ROUNDDOWN(YEARFRAC(E238,DOB,1),0)</f>
        <v>83</v>
      </c>
      <c r="I238" s="31">
        <f>IF(H238&lt;=120,VLOOKUP(H238,'Mortality Data'!$B$6:$D$125,2,FALSE),1)</f>
        <v>7.102E-2</v>
      </c>
      <c r="J238" s="17">
        <f>IF(H238&lt;=120,(1-VLOOKUP(H238,'Mortality Data'!$F$5:$H$125,2,FALSE))^(YEAR(E238)-Mortality_Table_Year),1)</f>
        <v>0.70971672449687473</v>
      </c>
      <c r="K238">
        <f>IF(H238&lt;=120,VLOOKUP(H238,'Mortality Data'!$B$5:$D$125,3,FALSE),1)</f>
        <v>5.6559999999999999E-2</v>
      </c>
      <c r="L238" s="33">
        <f>IF(H238&lt;=120,(1-VLOOKUP(H238,'Mortality Data'!$F$5:$H$125,3,FALSE))^(YEAR(E238)-Mortality_Table_Year),1)</f>
        <v>0.80683074421976719</v>
      </c>
      <c r="M238" s="88">
        <f t="shared" ref="M238" si="1228">MIN(I238*J238*Male_Mortality_Blend+K238*L238*(1-Male_Mortality_Blend),1)</f>
        <v>4.8257701077453946E-2</v>
      </c>
      <c r="N238" s="18">
        <f t="shared" si="1017"/>
        <v>4.1132651925692709E-3</v>
      </c>
      <c r="O238" s="18">
        <f t="shared" si="1039"/>
        <v>0.66067668863623763</v>
      </c>
      <c r="P238" s="89">
        <f t="shared" si="1030"/>
        <v>2.7287625509289093E-3</v>
      </c>
      <c r="Q238" s="88">
        <f t="shared" ref="Q238" si="1229">MIN((I238*J238*Male_Mortality_Blend+K238*L238*(1-Male_Mortality_Blend))*(1-Mortality_Margin),1)</f>
        <v>4.5844816023581245E-2</v>
      </c>
      <c r="R238" s="18">
        <f t="shared" si="1093"/>
        <v>3.9031091676060559E-3</v>
      </c>
      <c r="S238" s="18">
        <f t="shared" si="1032"/>
        <v>0.67470079371698199</v>
      </c>
      <c r="T238" s="89">
        <f t="shared" si="1033"/>
        <v>2.6437496970271868E-3</v>
      </c>
      <c r="V238" s="73">
        <f t="shared" si="1019"/>
        <v>4076607.9450973962</v>
      </c>
      <c r="W238" s="74">
        <f t="shared" ref="W238" si="1230">V238*Fee_Percent</f>
        <v>203830.39725486981</v>
      </c>
      <c r="X238" s="75">
        <f t="shared" si="1048"/>
        <v>4280438.3423522655</v>
      </c>
      <c r="Y238" s="74">
        <f t="shared" si="1021"/>
        <v>4163141.6145584071</v>
      </c>
      <c r="Z238" s="75">
        <f t="shared" si="1022"/>
        <v>81532.158901947929</v>
      </c>
      <c r="AA238" s="82">
        <f t="shared" si="1023"/>
        <v>35764.568891910836</v>
      </c>
      <c r="AC238" s="80">
        <f t="shared" ref="AC238" si="1231">AC237/(1+NAER_Rate)^(1/12)</f>
        <v>0.42699066916808054</v>
      </c>
      <c r="AD238" s="82">
        <f t="shared" si="1025"/>
        <v>1827707.2321337033</v>
      </c>
      <c r="AE238" s="74">
        <f t="shared" si="1026"/>
        <v>1777622.6238417774</v>
      </c>
      <c r="AF238" s="75">
        <f t="shared" si="1027"/>
        <v>34813.471088261023</v>
      </c>
      <c r="AH238" s="113">
        <v>232</v>
      </c>
      <c r="AI238" s="114">
        <f>(SUM(AE239:$AE$913)+SUM(AF239:$AF$913)-SUM(AD239:$AD$913))*(1+NAER_Rate)^(AH238/12)</f>
        <v>5949597.27115619</v>
      </c>
      <c r="AJ238" s="115">
        <f t="shared" si="1014"/>
        <v>5949597.27115619</v>
      </c>
    </row>
    <row r="239" spans="5:36" x14ac:dyDescent="0.35">
      <c r="E239" s="66">
        <f t="shared" si="1043"/>
        <v>52535</v>
      </c>
      <c r="F239">
        <f t="shared" si="1121"/>
        <v>20</v>
      </c>
      <c r="G239">
        <f t="shared" si="1036"/>
        <v>233</v>
      </c>
      <c r="H239">
        <f t="shared" ref="H239" si="1232">ROUNDDOWN(YEARFRAC(E239,DOB,1),0)</f>
        <v>83</v>
      </c>
      <c r="I239" s="31">
        <f>IF(H239&lt;=120,VLOOKUP(H239,'Mortality Data'!$B$6:$D$125,2,FALSE),1)</f>
        <v>7.102E-2</v>
      </c>
      <c r="J239" s="17">
        <f>IF(H239&lt;=120,(1-VLOOKUP(H239,'Mortality Data'!$F$5:$H$125,2,FALSE))^(YEAR(E239)-Mortality_Table_Year),1)</f>
        <v>0.70971672449687473</v>
      </c>
      <c r="K239">
        <f>IF(H239&lt;=120,VLOOKUP(H239,'Mortality Data'!$B$5:$D$125,3,FALSE),1)</f>
        <v>5.6559999999999999E-2</v>
      </c>
      <c r="L239" s="33">
        <f>IF(H239&lt;=120,(1-VLOOKUP(H239,'Mortality Data'!$F$5:$H$125,3,FALSE))^(YEAR(E239)-Mortality_Table_Year),1)</f>
        <v>0.80683074421976719</v>
      </c>
      <c r="M239" s="88">
        <f t="shared" ref="M239" si="1233">MIN(I239*J239*Male_Mortality_Blend+K239*L239*(1-Male_Mortality_Blend),1)</f>
        <v>4.8257701077453946E-2</v>
      </c>
      <c r="N239" s="18">
        <f t="shared" si="1017"/>
        <v>4.1132651925692709E-3</v>
      </c>
      <c r="O239" s="18">
        <f t="shared" si="1039"/>
        <v>0.65795915020932827</v>
      </c>
      <c r="P239" s="89">
        <f t="shared" si="1030"/>
        <v>2.7175384269093605E-3</v>
      </c>
      <c r="Q239" s="88">
        <f t="shared" ref="Q239" si="1234">MIN((I239*J239*Male_Mortality_Blend+K239*L239*(1-Male_Mortality_Blend))*(1-Mortality_Margin),1)</f>
        <v>4.5844816023581245E-2</v>
      </c>
      <c r="R239" s="18">
        <f t="shared" si="1093"/>
        <v>3.9031091676060559E-3</v>
      </c>
      <c r="S239" s="18">
        <f t="shared" si="1032"/>
        <v>0.67206736286363411</v>
      </c>
      <c r="T239" s="89">
        <f t="shared" si="1033"/>
        <v>2.6334308533478845E-3</v>
      </c>
      <c r="V239" s="73">
        <f t="shared" si="1019"/>
        <v>4059839.7755330759</v>
      </c>
      <c r="W239" s="74">
        <f t="shared" ref="W239" si="1235">V239*Fee_Percent</f>
        <v>202991.9887766538</v>
      </c>
      <c r="X239" s="75">
        <f t="shared" si="1048"/>
        <v>4262831.7643097294</v>
      </c>
      <c r="Y239" s="74">
        <f t="shared" si="1021"/>
        <v>4146892.4183565816</v>
      </c>
      <c r="Z239" s="75">
        <f t="shared" si="1022"/>
        <v>81196.795510661526</v>
      </c>
      <c r="AA239" s="82">
        <f t="shared" si="1023"/>
        <v>34742.55044248607</v>
      </c>
      <c r="AC239" s="80">
        <f t="shared" ref="AC239" si="1236">AC238/(1+NAER_Rate)^(1/12)</f>
        <v>0.42542730490879915</v>
      </c>
      <c r="AD239" s="82">
        <f t="shared" si="1025"/>
        <v>1813525.0287699094</v>
      </c>
      <c r="AE239" s="74">
        <f t="shared" si="1026"/>
        <v>1764201.265288173</v>
      </c>
      <c r="AF239" s="75">
        <f t="shared" si="1027"/>
        <v>34543.333881331615</v>
      </c>
      <c r="AH239" s="113">
        <v>233</v>
      </c>
      <c r="AI239" s="114">
        <f>(SUM(AE240:$AE$913)+SUM(AF240:$AF$913)-SUM(AD240:$AD$913))*(1+NAER_Rate)^(AH239/12)</f>
        <v>6006203.4575794237</v>
      </c>
      <c r="AJ239" s="115">
        <f t="shared" si="1014"/>
        <v>6006203.4575794237</v>
      </c>
    </row>
    <row r="240" spans="5:36" x14ac:dyDescent="0.35">
      <c r="E240" s="66">
        <f t="shared" si="1043"/>
        <v>52565</v>
      </c>
      <c r="F240">
        <f t="shared" si="1121"/>
        <v>20</v>
      </c>
      <c r="G240">
        <f t="shared" si="1036"/>
        <v>234</v>
      </c>
      <c r="H240">
        <f t="shared" ref="H240" si="1237">ROUNDDOWN(YEARFRAC(E240,DOB,1),0)</f>
        <v>83</v>
      </c>
      <c r="I240" s="31">
        <f>IF(H240&lt;=120,VLOOKUP(H240,'Mortality Data'!$B$6:$D$125,2,FALSE),1)</f>
        <v>7.102E-2</v>
      </c>
      <c r="J240" s="17">
        <f>IF(H240&lt;=120,(1-VLOOKUP(H240,'Mortality Data'!$F$5:$H$125,2,FALSE))^(YEAR(E240)-Mortality_Table_Year),1)</f>
        <v>0.70971672449687473</v>
      </c>
      <c r="K240">
        <f>IF(H240&lt;=120,VLOOKUP(H240,'Mortality Data'!$B$5:$D$125,3,FALSE),1)</f>
        <v>5.6559999999999999E-2</v>
      </c>
      <c r="L240" s="33">
        <f>IF(H240&lt;=120,(1-VLOOKUP(H240,'Mortality Data'!$F$5:$H$125,3,FALSE))^(YEAR(E240)-Mortality_Table_Year),1)</f>
        <v>0.80683074421976719</v>
      </c>
      <c r="M240" s="88">
        <f t="shared" ref="M240" si="1238">MIN(I240*J240*Male_Mortality_Blend+K240*L240*(1-Male_Mortality_Blend),1)</f>
        <v>4.8257701077453946E-2</v>
      </c>
      <c r="N240" s="18">
        <f t="shared" si="1017"/>
        <v>4.1132651925692709E-3</v>
      </c>
      <c r="O240" s="18">
        <f t="shared" si="1039"/>
        <v>0.65525278973863976</v>
      </c>
      <c r="P240" s="89">
        <f t="shared" si="1030"/>
        <v>2.7063604706885069E-3</v>
      </c>
      <c r="Q240" s="88">
        <f t="shared" ref="Q240" si="1239">MIN((I240*J240*Male_Mortality_Blend+K240*L240*(1-Male_Mortality_Blend))*(1-Mortality_Margin),1)</f>
        <v>4.5844816023581245E-2</v>
      </c>
      <c r="R240" s="18">
        <f t="shared" si="1093"/>
        <v>3.9031091676060559E-3</v>
      </c>
      <c r="S240" s="18">
        <f t="shared" si="1032"/>
        <v>0.66944421057839221</v>
      </c>
      <c r="T240" s="89">
        <f t="shared" si="1033"/>
        <v>2.6231522852419031E-3</v>
      </c>
      <c r="V240" s="73">
        <f t="shared" si="1019"/>
        <v>4043140.5778969675</v>
      </c>
      <c r="W240" s="74">
        <f t="shared" ref="W240" si="1240">V240*Fee_Percent</f>
        <v>202157.02889484839</v>
      </c>
      <c r="X240" s="75">
        <f t="shared" si="1048"/>
        <v>4245297.6067918157</v>
      </c>
      <c r="Y240" s="74">
        <f t="shared" si="1021"/>
        <v>4130706.6445414177</v>
      </c>
      <c r="Z240" s="75">
        <f t="shared" si="1022"/>
        <v>80862.811557939349</v>
      </c>
      <c r="AA240" s="82">
        <f t="shared" si="1023"/>
        <v>33728.150692458265</v>
      </c>
      <c r="AC240" s="80">
        <f t="shared" ref="AC240" si="1241">AC239/(1+NAER_Rate)^(1/12)</f>
        <v>0.42386966468047133</v>
      </c>
      <c r="AD240" s="82">
        <f t="shared" si="1025"/>
        <v>1799452.8730596544</v>
      </c>
      <c r="AE240" s="74">
        <f t="shared" si="1026"/>
        <v>1750881.2403151656</v>
      </c>
      <c r="AF240" s="75">
        <f t="shared" si="1027"/>
        <v>34275.292820183895</v>
      </c>
      <c r="AH240" s="113">
        <v>234</v>
      </c>
      <c r="AI240" s="114">
        <f>(SUM(AE241:$AE$913)+SUM(AF241:$AF$913)-SUM(AD241:$AD$913))*(1+NAER_Rate)^(AH240/12)</f>
        <v>6062003.2611989425</v>
      </c>
      <c r="AJ240" s="115">
        <f t="shared" si="1014"/>
        <v>6062003.2611989425</v>
      </c>
    </row>
    <row r="241" spans="5:36" x14ac:dyDescent="0.35">
      <c r="E241" s="66">
        <f t="shared" si="1043"/>
        <v>52596</v>
      </c>
      <c r="F241">
        <f t="shared" si="1121"/>
        <v>20</v>
      </c>
      <c r="G241">
        <f t="shared" si="1036"/>
        <v>235</v>
      </c>
      <c r="H241">
        <f t="shared" ref="H241" si="1242">ROUNDDOWN(YEARFRAC(E241,DOB,1),0)</f>
        <v>84</v>
      </c>
      <c r="I241" s="31">
        <f>IF(H241&lt;=120,VLOOKUP(H241,'Mortality Data'!$B$6:$D$125,2,FALSE),1)</f>
        <v>7.9659999999999995E-2</v>
      </c>
      <c r="J241" s="17">
        <f>IF(H241&lt;=120,(1-VLOOKUP(H241,'Mortality Data'!$F$5:$H$125,2,FALSE))^(YEAR(E241)-Mortality_Table_Year),1)</f>
        <v>0.71866928964449817</v>
      </c>
      <c r="K241">
        <f>IF(H241&lt;=120,VLOOKUP(H241,'Mortality Data'!$B$5:$D$125,3,FALSE),1)</f>
        <v>6.3240000000000005E-2</v>
      </c>
      <c r="L241" s="33">
        <f>IF(H241&lt;=120,(1-VLOOKUP(H241,'Mortality Data'!$F$5:$H$125,3,FALSE))^(YEAR(E241)-Mortality_Table_Year),1)</f>
        <v>0.80935310532835381</v>
      </c>
      <c r="M241" s="88">
        <f t="shared" ref="M241" si="1243">MIN(I241*J241*Male_Mortality_Blend+K241*L241*(1-Male_Mortality_Blend),1)</f>
        <v>5.4519628258628688E-2</v>
      </c>
      <c r="N241" s="18">
        <f t="shared" si="1017"/>
        <v>4.660949799459968E-3</v>
      </c>
      <c r="O241" s="18">
        <f t="shared" si="1039"/>
        <v>0.65219868937971182</v>
      </c>
      <c r="P241" s="89">
        <f t="shared" si="1030"/>
        <v>3.054100358927947E-3</v>
      </c>
      <c r="Q241" s="88">
        <f t="shared" ref="Q241" si="1244">MIN((I241*J241*Male_Mortality_Blend+K241*L241*(1-Male_Mortality_Blend))*(1-Mortality_Margin),1)</f>
        <v>5.1793646845697254E-2</v>
      </c>
      <c r="R241" s="18">
        <f t="shared" si="1093"/>
        <v>4.4221208617314378E-3</v>
      </c>
      <c r="S241" s="18">
        <f t="shared" si="1032"/>
        <v>0.66648384736902822</v>
      </c>
      <c r="T241" s="89">
        <f t="shared" si="1033"/>
        <v>2.960363209363992E-3</v>
      </c>
      <c r="V241" s="73">
        <f t="shared" si="1019"/>
        <v>4024295.7026312295</v>
      </c>
      <c r="W241" s="74">
        <f t="shared" ref="W241" si="1245">V241*Fee_Percent</f>
        <v>201214.78513156148</v>
      </c>
      <c r="X241" s="75">
        <f t="shared" si="1048"/>
        <v>4225510.4877627911</v>
      </c>
      <c r="Y241" s="74">
        <f t="shared" si="1021"/>
        <v>4112440.1605148986</v>
      </c>
      <c r="Z241" s="75">
        <f t="shared" si="1022"/>
        <v>80485.91405262459</v>
      </c>
      <c r="AA241" s="82">
        <f t="shared" si="1023"/>
        <v>32584.413195267785</v>
      </c>
      <c r="AC241" s="80">
        <f t="shared" ref="AC241" si="1246">AC240/(1+NAER_Rate)^(1/12)</f>
        <v>0.42231772752538987</v>
      </c>
      <c r="AD241" s="82">
        <f t="shared" si="1025"/>
        <v>1784507.9868266836</v>
      </c>
      <c r="AE241" s="74">
        <f t="shared" si="1026"/>
        <v>1736756.3831728015</v>
      </c>
      <c r="AF241" s="75">
        <f t="shared" si="1027"/>
        <v>33990.628320508258</v>
      </c>
      <c r="AH241" s="113">
        <v>235</v>
      </c>
      <c r="AI241" s="114">
        <f>(SUM(AE242:$AE$913)+SUM(AF242:$AF$913)-SUM(AD242:$AD$913))*(1+NAER_Rate)^(AH241/12)</f>
        <v>6116864.3809637744</v>
      </c>
      <c r="AJ241" s="115">
        <f t="shared" si="1014"/>
        <v>6116864.3809637744</v>
      </c>
    </row>
    <row r="242" spans="5:36" x14ac:dyDescent="0.35">
      <c r="E242" s="66">
        <f t="shared" si="1043"/>
        <v>52627</v>
      </c>
      <c r="F242">
        <f t="shared" si="1121"/>
        <v>20</v>
      </c>
      <c r="G242">
        <f t="shared" si="1036"/>
        <v>236</v>
      </c>
      <c r="H242">
        <f t="shared" ref="H242" si="1247">ROUNDDOWN(YEARFRAC(E242,DOB,1),0)</f>
        <v>84</v>
      </c>
      <c r="I242" s="31">
        <f>IF(H242&lt;=120,VLOOKUP(H242,'Mortality Data'!$B$6:$D$125,2,FALSE),1)</f>
        <v>7.9659999999999995E-2</v>
      </c>
      <c r="J242" s="17">
        <f>IF(H242&lt;=120,(1-VLOOKUP(H242,'Mortality Data'!$F$5:$H$125,2,FALSE))^(YEAR(E242)-Mortality_Table_Year),1)</f>
        <v>0.71105139517426652</v>
      </c>
      <c r="K242">
        <f>IF(H242&lt;=120,VLOOKUP(H242,'Mortality Data'!$B$5:$D$125,3,FALSE),1)</f>
        <v>6.3240000000000005E-2</v>
      </c>
      <c r="L242" s="33">
        <f>IF(H242&lt;=120,(1-VLOOKUP(H242,'Mortality Data'!$F$5:$H$125,3,FALSE))^(YEAR(E242)-Mortality_Table_Year),1)</f>
        <v>0.80384950421212098</v>
      </c>
      <c r="M242" s="88">
        <f t="shared" ref="M242" si="1248">MIN(I242*J242*Male_Mortality_Blend+K242*L242*(1-Male_Mortality_Blend),1)</f>
        <v>5.4029243967638675E-2</v>
      </c>
      <c r="N242" s="18">
        <f t="shared" si="1017"/>
        <v>4.6179396837642273E-3</v>
      </c>
      <c r="O242" s="18">
        <f t="shared" si="1039"/>
        <v>0.64918687517032625</v>
      </c>
      <c r="P242" s="89">
        <f t="shared" si="1030"/>
        <v>3.011814209385566E-3</v>
      </c>
      <c r="Q242" s="88">
        <f t="shared" ref="Q242" si="1249">MIN((I242*J242*Male_Mortality_Blend+K242*L242*(1-Male_Mortality_Blend))*(1-Mortality_Margin),1)</f>
        <v>5.1327781769256738E-2</v>
      </c>
      <c r="R242" s="18">
        <f t="shared" si="1093"/>
        <v>4.3813684317839385E-3</v>
      </c>
      <c r="S242" s="18">
        <f t="shared" si="1032"/>
        <v>0.66356373607987162</v>
      </c>
      <c r="T242" s="89">
        <f t="shared" si="1033"/>
        <v>2.9201112891565906E-3</v>
      </c>
      <c r="V242" s="73">
        <f t="shared" si="1019"/>
        <v>4005711.7478068471</v>
      </c>
      <c r="W242" s="74">
        <f t="shared" ref="W242" si="1250">V242*Fee_Percent</f>
        <v>200285.58739034238</v>
      </c>
      <c r="X242" s="75">
        <f t="shared" si="1048"/>
        <v>4205997.3351971898</v>
      </c>
      <c r="Y242" s="74">
        <f t="shared" si="1021"/>
        <v>4094422.0450180182</v>
      </c>
      <c r="Z242" s="75">
        <f t="shared" si="1022"/>
        <v>80114.234956136948</v>
      </c>
      <c r="AA242" s="82">
        <f t="shared" si="1023"/>
        <v>31461.055223034695</v>
      </c>
      <c r="AC242" s="80">
        <f t="shared" ref="AC242" si="1251">AC241/(1+NAER_Rate)^(1/12)</f>
        <v>0.42077147256258124</v>
      </c>
      <c r="AD242" s="82">
        <f t="shared" si="1025"/>
        <v>1769763.6923252142</v>
      </c>
      <c r="AE242" s="74">
        <f t="shared" si="1026"/>
        <v>1722815.9931749268</v>
      </c>
      <c r="AF242" s="75">
        <f t="shared" si="1027"/>
        <v>33709.784615718367</v>
      </c>
      <c r="AH242" s="113">
        <v>236</v>
      </c>
      <c r="AI242" s="114">
        <f>(SUM(AE243:$AE$913)+SUM(AF243:$AF$913)-SUM(AD243:$AD$913))*(1+NAER_Rate)^(AH242/12)</f>
        <v>6170803.7469151001</v>
      </c>
      <c r="AJ242" s="115">
        <f t="shared" si="1014"/>
        <v>6170803.7469151001</v>
      </c>
    </row>
    <row r="243" spans="5:36" x14ac:dyDescent="0.35">
      <c r="E243" s="66">
        <f t="shared" si="1043"/>
        <v>52656</v>
      </c>
      <c r="F243">
        <f t="shared" si="1121"/>
        <v>20</v>
      </c>
      <c r="G243">
        <f t="shared" si="1036"/>
        <v>237</v>
      </c>
      <c r="H243">
        <f t="shared" ref="H243" si="1252">ROUNDDOWN(YEARFRAC(E243,DOB,1),0)</f>
        <v>84</v>
      </c>
      <c r="I243" s="31">
        <f>IF(H243&lt;=120,VLOOKUP(H243,'Mortality Data'!$B$6:$D$125,2,FALSE),1)</f>
        <v>7.9659999999999995E-2</v>
      </c>
      <c r="J243" s="17">
        <f>IF(H243&lt;=120,(1-VLOOKUP(H243,'Mortality Data'!$F$5:$H$125,2,FALSE))^(YEAR(E243)-Mortality_Table_Year),1)</f>
        <v>0.71105139517426652</v>
      </c>
      <c r="K243">
        <f>IF(H243&lt;=120,VLOOKUP(H243,'Mortality Data'!$B$5:$D$125,3,FALSE),1)</f>
        <v>6.3240000000000005E-2</v>
      </c>
      <c r="L243" s="33">
        <f>IF(H243&lt;=120,(1-VLOOKUP(H243,'Mortality Data'!$F$5:$H$125,3,FALSE))^(YEAR(E243)-Mortality_Table_Year),1)</f>
        <v>0.80384950421212098</v>
      </c>
      <c r="M243" s="88">
        <f t="shared" ref="M243" si="1253">MIN(I243*J243*Male_Mortality_Blend+K243*L243*(1-Male_Mortality_Blend),1)</f>
        <v>5.4029243967638675E-2</v>
      </c>
      <c r="N243" s="18">
        <f t="shared" si="1017"/>
        <v>4.6179396837642273E-3</v>
      </c>
      <c r="O243" s="18">
        <f t="shared" si="1039"/>
        <v>0.6461889693372983</v>
      </c>
      <c r="P243" s="89">
        <f t="shared" si="1030"/>
        <v>2.9979058330279473E-3</v>
      </c>
      <c r="Q243" s="88">
        <f t="shared" ref="Q243" si="1254">MIN((I243*J243*Male_Mortality_Blend+K243*L243*(1-Male_Mortality_Blend))*(1-Mortality_Margin),1)</f>
        <v>5.1327781769256738E-2</v>
      </c>
      <c r="R243" s="18">
        <f t="shared" si="1093"/>
        <v>4.3813684317839385E-3</v>
      </c>
      <c r="S243" s="18">
        <f t="shared" si="1032"/>
        <v>0.66065641887413462</v>
      </c>
      <c r="T243" s="89">
        <f t="shared" si="1033"/>
        <v>2.9073172057370034E-3</v>
      </c>
      <c r="V243" s="73">
        <f t="shared" si="1019"/>
        <v>3987213.6125649293</v>
      </c>
      <c r="W243" s="74">
        <f t="shared" ref="W243" si="1255">V243*Fee_Percent</f>
        <v>199360.68062824648</v>
      </c>
      <c r="X243" s="75">
        <f t="shared" si="1048"/>
        <v>4186574.2931931759</v>
      </c>
      <c r="Y243" s="74">
        <f t="shared" si="1021"/>
        <v>4076482.8735235757</v>
      </c>
      <c r="Z243" s="75">
        <f t="shared" si="1022"/>
        <v>79744.272251298593</v>
      </c>
      <c r="AA243" s="82">
        <f t="shared" si="1023"/>
        <v>30347.147418301553</v>
      </c>
      <c r="AC243" s="80">
        <f t="shared" ref="AC243" si="1256">AC242/(1+NAER_Rate)^(1/12)</f>
        <v>0.41923087898752448</v>
      </c>
      <c r="AD243" s="82">
        <f t="shared" si="1025"/>
        <v>1755141.2208819492</v>
      </c>
      <c r="AE243" s="74">
        <f t="shared" si="1026"/>
        <v>1708987.4982448781</v>
      </c>
      <c r="AF243" s="75">
        <f t="shared" si="1027"/>
        <v>33431.261350132365</v>
      </c>
      <c r="AH243" s="113">
        <v>237</v>
      </c>
      <c r="AI243" s="114">
        <f>(SUM(AE244:$AE$913)+SUM(AF244:$AF$913)-SUM(AD244:$AD$913))*(1+NAER_Rate)^(AH243/12)</f>
        <v>6223827.4219507994</v>
      </c>
      <c r="AJ243" s="115">
        <f t="shared" si="1014"/>
        <v>6223827.4219507994</v>
      </c>
    </row>
    <row r="244" spans="5:36" x14ac:dyDescent="0.35">
      <c r="E244" s="66">
        <f t="shared" si="1043"/>
        <v>52687</v>
      </c>
      <c r="F244">
        <f t="shared" si="1121"/>
        <v>20</v>
      </c>
      <c r="G244">
        <f t="shared" si="1036"/>
        <v>238</v>
      </c>
      <c r="H244">
        <f t="shared" ref="H244" si="1257">ROUNDDOWN(YEARFRAC(E244,DOB,1),0)</f>
        <v>84</v>
      </c>
      <c r="I244" s="31">
        <f>IF(H244&lt;=120,VLOOKUP(H244,'Mortality Data'!$B$6:$D$125,2,FALSE),1)</f>
        <v>7.9659999999999995E-2</v>
      </c>
      <c r="J244" s="17">
        <f>IF(H244&lt;=120,(1-VLOOKUP(H244,'Mortality Data'!$F$5:$H$125,2,FALSE))^(YEAR(E244)-Mortality_Table_Year),1)</f>
        <v>0.71105139517426652</v>
      </c>
      <c r="K244">
        <f>IF(H244&lt;=120,VLOOKUP(H244,'Mortality Data'!$B$5:$D$125,3,FALSE),1)</f>
        <v>6.3240000000000005E-2</v>
      </c>
      <c r="L244" s="33">
        <f>IF(H244&lt;=120,(1-VLOOKUP(H244,'Mortality Data'!$F$5:$H$125,3,FALSE))^(YEAR(E244)-Mortality_Table_Year),1)</f>
        <v>0.80384950421212098</v>
      </c>
      <c r="M244" s="88">
        <f t="shared" ref="M244" si="1258">MIN(I244*J244*Male_Mortality_Blend+K244*L244*(1-Male_Mortality_Blend),1)</f>
        <v>5.4029243967638675E-2</v>
      </c>
      <c r="N244" s="18">
        <f t="shared" si="1017"/>
        <v>4.6179396837642273E-3</v>
      </c>
      <c r="O244" s="18">
        <f t="shared" si="1039"/>
        <v>0.64320490765258487</v>
      </c>
      <c r="P244" s="89">
        <f t="shared" si="1030"/>
        <v>2.9840616847134349E-3</v>
      </c>
      <c r="Q244" s="88">
        <f t="shared" ref="Q244" si="1259">MIN((I244*J244*Male_Mortality_Blend+K244*L244*(1-Male_Mortality_Blend))*(1-Mortality_Margin),1)</f>
        <v>5.1327781769256738E-2</v>
      </c>
      <c r="R244" s="18">
        <f t="shared" si="1093"/>
        <v>4.3813684317839385E-3</v>
      </c>
      <c r="S244" s="18">
        <f t="shared" si="1032"/>
        <v>0.65776183969622404</v>
      </c>
      <c r="T244" s="89">
        <f t="shared" si="1033"/>
        <v>2.8945791779105834E-3</v>
      </c>
      <c r="V244" s="73">
        <f t="shared" si="1019"/>
        <v>3968800.900595821</v>
      </c>
      <c r="W244" s="74">
        <f t="shared" ref="W244" si="1260">V244*Fee_Percent</f>
        <v>198440.04502979107</v>
      </c>
      <c r="X244" s="75">
        <f t="shared" si="1048"/>
        <v>4167240.945625612</v>
      </c>
      <c r="Y244" s="74">
        <f t="shared" si="1021"/>
        <v>4058622.3001488117</v>
      </c>
      <c r="Z244" s="75">
        <f t="shared" si="1022"/>
        <v>79376.018011916414</v>
      </c>
      <c r="AA244" s="82">
        <f t="shared" si="1023"/>
        <v>29242.627464883961</v>
      </c>
      <c r="AC244" s="80">
        <f t="shared" ref="AC244" si="1261">AC243/(1+NAER_Rate)^(1/12)</f>
        <v>0.41769592607187139</v>
      </c>
      <c r="AD244" s="82">
        <f t="shared" si="1025"/>
        <v>1740639.565947711</v>
      </c>
      <c r="AE244" s="74">
        <f t="shared" si="1026"/>
        <v>1695270.0002366067</v>
      </c>
      <c r="AF244" s="75">
        <f t="shared" si="1027"/>
        <v>33155.03935138497</v>
      </c>
      <c r="AH244" s="113">
        <v>238</v>
      </c>
      <c r="AI244" s="114">
        <f>(SUM(AE245:$AE$913)+SUM(AF245:$AF$913)-SUM(AD245:$AD$913))*(1+NAER_Rate)^(AH244/12)</f>
        <v>6275941.4289323911</v>
      </c>
      <c r="AJ244" s="115">
        <f t="shared" si="1014"/>
        <v>6275941.4289323911</v>
      </c>
    </row>
    <row r="245" spans="5:36" x14ac:dyDescent="0.35">
      <c r="E245" s="66">
        <f t="shared" si="1043"/>
        <v>52717</v>
      </c>
      <c r="F245">
        <f t="shared" si="1121"/>
        <v>20</v>
      </c>
      <c r="G245">
        <f t="shared" si="1036"/>
        <v>239</v>
      </c>
      <c r="H245">
        <f t="shared" ref="H245" si="1262">ROUNDDOWN(YEARFRAC(E245,DOB,1),0)</f>
        <v>84</v>
      </c>
      <c r="I245" s="31">
        <f>IF(H245&lt;=120,VLOOKUP(H245,'Mortality Data'!$B$6:$D$125,2,FALSE),1)</f>
        <v>7.9659999999999995E-2</v>
      </c>
      <c r="J245" s="17">
        <f>IF(H245&lt;=120,(1-VLOOKUP(H245,'Mortality Data'!$F$5:$H$125,2,FALSE))^(YEAR(E245)-Mortality_Table_Year),1)</f>
        <v>0.71105139517426652</v>
      </c>
      <c r="K245">
        <f>IF(H245&lt;=120,VLOOKUP(H245,'Mortality Data'!$B$5:$D$125,3,FALSE),1)</f>
        <v>6.3240000000000005E-2</v>
      </c>
      <c r="L245" s="33">
        <f>IF(H245&lt;=120,(1-VLOOKUP(H245,'Mortality Data'!$F$5:$H$125,3,FALSE))^(YEAR(E245)-Mortality_Table_Year),1)</f>
        <v>0.80384950421212098</v>
      </c>
      <c r="M245" s="88">
        <f t="shared" ref="M245" si="1263">MIN(I245*J245*Male_Mortality_Blend+K245*L245*(1-Male_Mortality_Blend),1)</f>
        <v>5.4029243967638675E-2</v>
      </c>
      <c r="N245" s="18">
        <f t="shared" si="1017"/>
        <v>4.6179396837642273E-3</v>
      </c>
      <c r="O245" s="18">
        <f t="shared" si="1039"/>
        <v>0.64023462618474414</v>
      </c>
      <c r="P245" s="89">
        <f t="shared" si="1030"/>
        <v>2.9702814678407297E-3</v>
      </c>
      <c r="Q245" s="88">
        <f t="shared" ref="Q245" si="1264">MIN((I245*J245*Male_Mortality_Blend+K245*L245*(1-Male_Mortality_Blend))*(1-Mortality_Margin),1)</f>
        <v>5.1327781769256738E-2</v>
      </c>
      <c r="R245" s="18">
        <f t="shared" si="1093"/>
        <v>4.3813684317839385E-3</v>
      </c>
      <c r="S245" s="18">
        <f t="shared" si="1032"/>
        <v>0.65487994273614691</v>
      </c>
      <c r="T245" s="89">
        <f t="shared" si="1033"/>
        <v>2.8818969600771238E-3</v>
      </c>
      <c r="V245" s="73">
        <f t="shared" si="1019"/>
        <v>3950473.2174200006</v>
      </c>
      <c r="W245" s="74">
        <f t="shared" ref="W245" si="1265">V245*Fee_Percent</f>
        <v>197523.66087100003</v>
      </c>
      <c r="X245" s="75">
        <f t="shared" si="1048"/>
        <v>4147996.8782910006</v>
      </c>
      <c r="Y245" s="74">
        <f t="shared" si="1021"/>
        <v>4040839.9805264054</v>
      </c>
      <c r="Z245" s="75">
        <f t="shared" si="1022"/>
        <v>79009.464348400012</v>
      </c>
      <c r="AA245" s="82">
        <f t="shared" si="1023"/>
        <v>28147.433416195214</v>
      </c>
      <c r="AC245" s="80">
        <f t="shared" ref="AC245" si="1266">AC244/(1+NAER_Rate)^(1/12)</f>
        <v>0.41616659316316762</v>
      </c>
      <c r="AD245" s="82">
        <f t="shared" si="1025"/>
        <v>1726257.7292898202</v>
      </c>
      <c r="AE245" s="74">
        <f t="shared" si="1026"/>
        <v>1681662.6082131946</v>
      </c>
      <c r="AF245" s="75">
        <f t="shared" si="1027"/>
        <v>32881.099605520387</v>
      </c>
      <c r="AH245" s="113">
        <v>239</v>
      </c>
      <c r="AI245" s="114">
        <f>(SUM(AE246:$AE$913)+SUM(AF246:$AF$913)-SUM(AD246:$AD$913))*(1+NAER_Rate)^(AH245/12)</f>
        <v>6327151.7509081652</v>
      </c>
      <c r="AJ245" s="115">
        <f t="shared" si="1014"/>
        <v>6327151.7509081652</v>
      </c>
    </row>
    <row r="246" spans="5:36" x14ac:dyDescent="0.35">
      <c r="E246" s="66">
        <f t="shared" si="1043"/>
        <v>52748</v>
      </c>
      <c r="F246">
        <f t="shared" si="1121"/>
        <v>20</v>
      </c>
      <c r="G246">
        <f t="shared" si="1036"/>
        <v>240</v>
      </c>
      <c r="H246">
        <f t="shared" ref="H246" si="1267">ROUNDDOWN(YEARFRAC(E246,DOB,1),0)</f>
        <v>84</v>
      </c>
      <c r="I246" s="31">
        <f>IF(H246&lt;=120,VLOOKUP(H246,'Mortality Data'!$B$6:$D$125,2,FALSE),1)</f>
        <v>7.9659999999999995E-2</v>
      </c>
      <c r="J246" s="17">
        <f>IF(H246&lt;=120,(1-VLOOKUP(H246,'Mortality Data'!$F$5:$H$125,2,FALSE))^(YEAR(E246)-Mortality_Table_Year),1)</f>
        <v>0.71105139517426652</v>
      </c>
      <c r="K246">
        <f>IF(H246&lt;=120,VLOOKUP(H246,'Mortality Data'!$B$5:$D$125,3,FALSE),1)</f>
        <v>6.3240000000000005E-2</v>
      </c>
      <c r="L246" s="33">
        <f>IF(H246&lt;=120,(1-VLOOKUP(H246,'Mortality Data'!$F$5:$H$125,3,FALSE))^(YEAR(E246)-Mortality_Table_Year),1)</f>
        <v>0.80384950421212098</v>
      </c>
      <c r="M246" s="88">
        <f t="shared" ref="M246" si="1268">MIN(I246*J246*Male_Mortality_Blend+K246*L246*(1-Male_Mortality_Blend),1)</f>
        <v>5.4029243967638675E-2</v>
      </c>
      <c r="N246" s="18">
        <f t="shared" si="1017"/>
        <v>4.6179396837642273E-3</v>
      </c>
      <c r="O246" s="18">
        <f t="shared" si="1039"/>
        <v>0.6372780612975657</v>
      </c>
      <c r="P246" s="89">
        <f t="shared" si="1030"/>
        <v>2.9565648871784367E-3</v>
      </c>
      <c r="Q246" s="88">
        <f t="shared" ref="Q246" si="1269">MIN((I246*J246*Male_Mortality_Blend+K246*L246*(1-Male_Mortality_Blend))*(1-Mortality_Margin),1)</f>
        <v>5.1327781769256738E-2</v>
      </c>
      <c r="R246" s="18">
        <f t="shared" si="1093"/>
        <v>4.3813684317839385E-3</v>
      </c>
      <c r="S246" s="18">
        <f t="shared" si="1032"/>
        <v>0.65201067242843425</v>
      </c>
      <c r="T246" s="89">
        <f t="shared" si="1033"/>
        <v>2.869270307712668E-3</v>
      </c>
      <c r="V246" s="73">
        <f t="shared" si="1019"/>
        <v>3932230.1703796294</v>
      </c>
      <c r="W246" s="74">
        <f t="shared" ref="W246" si="1270">V246*Fee_Percent</f>
        <v>196611.50851898149</v>
      </c>
      <c r="X246" s="75">
        <f t="shared" si="1048"/>
        <v>4128841.6788986106</v>
      </c>
      <c r="Y246" s="74">
        <f t="shared" si="1021"/>
        <v>4023135.5717978366</v>
      </c>
      <c r="Z246" s="75">
        <f t="shared" si="1022"/>
        <v>78644.603407592585</v>
      </c>
      <c r="AA246" s="82">
        <f t="shared" si="1023"/>
        <v>27061.503693181556</v>
      </c>
      <c r="AC246" s="80">
        <f t="shared" ref="AC246" si="1271">AC245/(1+NAER_Rate)^(1/12)</f>
        <v>0.4146428596845747</v>
      </c>
      <c r="AD246" s="82">
        <f t="shared" si="1025"/>
        <v>1711994.7209233805</v>
      </c>
      <c r="AE246" s="74">
        <f t="shared" si="1026"/>
        <v>1668164.4383889916</v>
      </c>
      <c r="AF246" s="75">
        <f t="shared" si="1027"/>
        <v>32609.423255683439</v>
      </c>
      <c r="AH246" s="113">
        <v>240</v>
      </c>
      <c r="AI246" s="114">
        <f>(SUM(AE247:$AE$913)+SUM(AF247:$AF$913)-SUM(AD247:$AD$913))*(1+NAER_Rate)^(AH246/12)</f>
        <v>6377464.3313330347</v>
      </c>
      <c r="AJ246" s="115">
        <f t="shared" si="1014"/>
        <v>6377464.3313330347</v>
      </c>
    </row>
    <row r="247" spans="5:36" x14ac:dyDescent="0.35">
      <c r="E247" s="66">
        <f t="shared" si="1043"/>
        <v>52778</v>
      </c>
      <c r="F247">
        <f t="shared" si="1121"/>
        <v>21</v>
      </c>
      <c r="G247">
        <f t="shared" si="1036"/>
        <v>241</v>
      </c>
      <c r="H247">
        <f t="shared" ref="H247" si="1272">ROUNDDOWN(YEARFRAC(E247,DOB,1),0)</f>
        <v>84</v>
      </c>
      <c r="I247" s="31">
        <f>IF(H247&lt;=120,VLOOKUP(H247,'Mortality Data'!$B$6:$D$125,2,FALSE),1)</f>
        <v>7.9659999999999995E-2</v>
      </c>
      <c r="J247" s="17">
        <f>IF(H247&lt;=120,(1-VLOOKUP(H247,'Mortality Data'!$F$5:$H$125,2,FALSE))^(YEAR(E247)-Mortality_Table_Year),1)</f>
        <v>0.71105139517426652</v>
      </c>
      <c r="K247">
        <f>IF(H247&lt;=120,VLOOKUP(H247,'Mortality Data'!$B$5:$D$125,3,FALSE),1)</f>
        <v>6.3240000000000005E-2</v>
      </c>
      <c r="L247" s="33">
        <f>IF(H247&lt;=120,(1-VLOOKUP(H247,'Mortality Data'!$F$5:$H$125,3,FALSE))^(YEAR(E247)-Mortality_Table_Year),1)</f>
        <v>0.80384950421212098</v>
      </c>
      <c r="M247" s="88">
        <f t="shared" ref="M247" si="1273">MIN(I247*J247*Male_Mortality_Blend+K247*L247*(1-Male_Mortality_Blend),1)</f>
        <v>5.4029243967638675E-2</v>
      </c>
      <c r="N247" s="18">
        <f t="shared" si="1017"/>
        <v>4.6179396837642273E-3</v>
      </c>
      <c r="O247" s="18">
        <f t="shared" si="1039"/>
        <v>0.6343351496487073</v>
      </c>
      <c r="P247" s="89">
        <f t="shared" si="1030"/>
        <v>2.942911648858404E-3</v>
      </c>
      <c r="Q247" s="88">
        <f t="shared" ref="Q247" si="1274">MIN((I247*J247*Male_Mortality_Blend+K247*L247*(1-Male_Mortality_Blend))*(1-Mortality_Margin),1)</f>
        <v>5.1327781769256738E-2</v>
      </c>
      <c r="R247" s="18">
        <f t="shared" si="1093"/>
        <v>4.3813684317839385E-3</v>
      </c>
      <c r="S247" s="18">
        <f t="shared" si="1032"/>
        <v>0.64915397345107007</v>
      </c>
      <c r="T247" s="89">
        <f t="shared" si="1033"/>
        <v>2.8566989773641804E-3</v>
      </c>
      <c r="V247" s="73">
        <f t="shared" si="1019"/>
        <v>3914071.3686301378</v>
      </c>
      <c r="W247" s="74">
        <f t="shared" ref="W247" si="1275">V247*Fee_Percent</f>
        <v>195703.56843150689</v>
      </c>
      <c r="X247" s="75">
        <f t="shared" si="1048"/>
        <v>4109774.9370616446</v>
      </c>
      <c r="Y247" s="74">
        <f t="shared" si="1021"/>
        <v>4005508.7326067742</v>
      </c>
      <c r="Z247" s="75">
        <f t="shared" si="1022"/>
        <v>78281.42737260276</v>
      </c>
      <c r="AA247" s="82">
        <f t="shared" si="1023"/>
        <v>25984.777082267683</v>
      </c>
      <c r="AC247" s="80">
        <f t="shared" ref="AC247" si="1276">AC246/(1+NAER_Rate)^(1/12)</f>
        <v>0.41312470513459337</v>
      </c>
      <c r="AD247" s="82">
        <f t="shared" si="1025"/>
        <v>1697849.5590431339</v>
      </c>
      <c r="AE247" s="74">
        <f t="shared" si="1026"/>
        <v>1654774.6140722125</v>
      </c>
      <c r="AF247" s="75">
        <f t="shared" si="1027"/>
        <v>32339.991600821602</v>
      </c>
      <c r="AH247" s="113">
        <v>241</v>
      </c>
      <c r="AI247" s="114">
        <f>(SUM(AE248:$AE$913)+SUM(AF248:$AF$913)-SUM(AD248:$AD$913))*(1+NAER_Rate)^(AH247/12)</f>
        <v>6426885.0742910272</v>
      </c>
      <c r="AJ247" s="115">
        <f t="shared" si="1014"/>
        <v>6426885.0742910272</v>
      </c>
    </row>
    <row r="248" spans="5:36" x14ac:dyDescent="0.35">
      <c r="E248" s="66">
        <f t="shared" si="1043"/>
        <v>52809</v>
      </c>
      <c r="F248">
        <f t="shared" si="1121"/>
        <v>21</v>
      </c>
      <c r="G248">
        <f t="shared" si="1036"/>
        <v>242</v>
      </c>
      <c r="H248">
        <f t="shared" ref="H248" si="1277">ROUNDDOWN(YEARFRAC(E248,DOB,1),0)</f>
        <v>84</v>
      </c>
      <c r="I248" s="31">
        <f>IF(H248&lt;=120,VLOOKUP(H248,'Mortality Data'!$B$6:$D$125,2,FALSE),1)</f>
        <v>7.9659999999999995E-2</v>
      </c>
      <c r="J248" s="17">
        <f>IF(H248&lt;=120,(1-VLOOKUP(H248,'Mortality Data'!$F$5:$H$125,2,FALSE))^(YEAR(E248)-Mortality_Table_Year),1)</f>
        <v>0.71105139517426652</v>
      </c>
      <c r="K248">
        <f>IF(H248&lt;=120,VLOOKUP(H248,'Mortality Data'!$B$5:$D$125,3,FALSE),1)</f>
        <v>6.3240000000000005E-2</v>
      </c>
      <c r="L248" s="33">
        <f>IF(H248&lt;=120,(1-VLOOKUP(H248,'Mortality Data'!$F$5:$H$125,3,FALSE))^(YEAR(E248)-Mortality_Table_Year),1)</f>
        <v>0.80384950421212098</v>
      </c>
      <c r="M248" s="88">
        <f t="shared" ref="M248" si="1278">MIN(I248*J248*Male_Mortality_Blend+K248*L248*(1-Male_Mortality_Blend),1)</f>
        <v>5.4029243967638675E-2</v>
      </c>
      <c r="N248" s="18">
        <f t="shared" si="1017"/>
        <v>4.6179396837642273E-3</v>
      </c>
      <c r="O248" s="18">
        <f t="shared" si="1039"/>
        <v>0.63140582818833801</v>
      </c>
      <c r="P248" s="89">
        <f t="shared" si="1030"/>
        <v>2.929321460369283E-3</v>
      </c>
      <c r="Q248" s="88">
        <f t="shared" ref="Q248" si="1279">MIN((I248*J248*Male_Mortality_Blend+K248*L248*(1-Male_Mortality_Blend))*(1-Mortality_Margin),1)</f>
        <v>5.1327781769256738E-2</v>
      </c>
      <c r="R248" s="18">
        <f t="shared" si="1093"/>
        <v>4.3813684317839385E-3</v>
      </c>
      <c r="S248" s="18">
        <f t="shared" si="1032"/>
        <v>0.6463097907244244</v>
      </c>
      <c r="T248" s="89">
        <f t="shared" si="1033"/>
        <v>2.844182726645661E-3</v>
      </c>
      <c r="V248" s="73">
        <f t="shared" si="1019"/>
        <v>3895996.4231318552</v>
      </c>
      <c r="W248" s="74">
        <f t="shared" ref="W248" si="1280">V248*Fee_Percent</f>
        <v>194799.82115659278</v>
      </c>
      <c r="X248" s="75">
        <f t="shared" si="1048"/>
        <v>4090796.2442884478</v>
      </c>
      <c r="Y248" s="74">
        <f t="shared" si="1021"/>
        <v>3987959.1230924958</v>
      </c>
      <c r="Z248" s="75">
        <f t="shared" si="1022"/>
        <v>77919.928462637108</v>
      </c>
      <c r="AA248" s="82">
        <f t="shared" si="1023"/>
        <v>24917.19273331482</v>
      </c>
      <c r="AC248" s="80">
        <f t="shared" ref="AC248" si="1281">AC247/(1+NAER_Rate)^(1/12)</f>
        <v>0.41161210908678758</v>
      </c>
      <c r="AD248" s="82">
        <f t="shared" si="1025"/>
        <v>1683821.2699558774</v>
      </c>
      <c r="AE248" s="74">
        <f t="shared" si="1026"/>
        <v>1641492.2656079982</v>
      </c>
      <c r="AF248" s="75">
        <f t="shared" si="1027"/>
        <v>32072.78609439767</v>
      </c>
      <c r="AH248" s="113">
        <v>242</v>
      </c>
      <c r="AI248" s="114">
        <f>(SUM(AE249:$AE$913)+SUM(AF249:$AF$913)-SUM(AD249:$AD$913))*(1+NAER_Rate)^(AH248/12)</f>
        <v>6475419.8447109023</v>
      </c>
      <c r="AJ248" s="115">
        <f t="shared" si="1014"/>
        <v>6475419.8447109023</v>
      </c>
    </row>
    <row r="249" spans="5:36" x14ac:dyDescent="0.35">
      <c r="E249" s="66">
        <f t="shared" si="1043"/>
        <v>52840</v>
      </c>
      <c r="F249">
        <f t="shared" si="1121"/>
        <v>21</v>
      </c>
      <c r="G249">
        <f t="shared" si="1036"/>
        <v>243</v>
      </c>
      <c r="H249">
        <f t="shared" ref="H249" si="1282">ROUNDDOWN(YEARFRAC(E249,DOB,1),0)</f>
        <v>84</v>
      </c>
      <c r="I249" s="31">
        <f>IF(H249&lt;=120,VLOOKUP(H249,'Mortality Data'!$B$6:$D$125,2,FALSE),1)</f>
        <v>7.9659999999999995E-2</v>
      </c>
      <c r="J249" s="17">
        <f>IF(H249&lt;=120,(1-VLOOKUP(H249,'Mortality Data'!$F$5:$H$125,2,FALSE))^(YEAR(E249)-Mortality_Table_Year),1)</f>
        <v>0.71105139517426652</v>
      </c>
      <c r="K249">
        <f>IF(H249&lt;=120,VLOOKUP(H249,'Mortality Data'!$B$5:$D$125,3,FALSE),1)</f>
        <v>6.3240000000000005E-2</v>
      </c>
      <c r="L249" s="33">
        <f>IF(H249&lt;=120,(1-VLOOKUP(H249,'Mortality Data'!$F$5:$H$125,3,FALSE))^(YEAR(E249)-Mortality_Table_Year),1)</f>
        <v>0.80384950421212098</v>
      </c>
      <c r="M249" s="88">
        <f t="shared" ref="M249" si="1283">MIN(I249*J249*Male_Mortality_Blend+K249*L249*(1-Male_Mortality_Blend),1)</f>
        <v>5.4029243967638675E-2</v>
      </c>
      <c r="N249" s="18">
        <f t="shared" si="1017"/>
        <v>4.6179396837642273E-3</v>
      </c>
      <c r="O249" s="18">
        <f t="shared" si="1039"/>
        <v>0.62849003415778704</v>
      </c>
      <c r="P249" s="89">
        <f t="shared" si="1030"/>
        <v>2.9157940305509777E-3</v>
      </c>
      <c r="Q249" s="88">
        <f t="shared" ref="Q249" si="1284">MIN((I249*J249*Male_Mortality_Blend+K249*L249*(1-Male_Mortality_Blend))*(1-Mortality_Margin),1)</f>
        <v>5.1327781769256738E-2</v>
      </c>
      <c r="R249" s="18">
        <f t="shared" si="1093"/>
        <v>4.3813684317839385E-3</v>
      </c>
      <c r="S249" s="18">
        <f t="shared" si="1032"/>
        <v>0.64347806941019148</v>
      </c>
      <c r="T249" s="89">
        <f t="shared" si="1033"/>
        <v>2.8317213142329267E-3</v>
      </c>
      <c r="V249" s="73">
        <f t="shared" si="1019"/>
        <v>3878004.946641671</v>
      </c>
      <c r="W249" s="74">
        <f t="shared" ref="W249" si="1285">V249*Fee_Percent</f>
        <v>193900.24733208356</v>
      </c>
      <c r="X249" s="75">
        <f t="shared" si="1048"/>
        <v>4071905.1939737545</v>
      </c>
      <c r="Y249" s="74">
        <f t="shared" si="1021"/>
        <v>3970486.404883333</v>
      </c>
      <c r="Z249" s="75">
        <f t="shared" si="1022"/>
        <v>77560.098932833425</v>
      </c>
      <c r="AA249" s="82">
        <f t="shared" si="1023"/>
        <v>23858.690157588106</v>
      </c>
      <c r="AC249" s="80">
        <f t="shared" ref="AC249" si="1286">AC248/(1+NAER_Rate)^(1/12)</f>
        <v>0.41010505118950974</v>
      </c>
      <c r="AD249" s="82">
        <f t="shared" si="1025"/>
        <v>1669908.8880134372</v>
      </c>
      <c r="AE249" s="74">
        <f t="shared" si="1026"/>
        <v>1628316.5303219317</v>
      </c>
      <c r="AF249" s="75">
        <f t="shared" si="1027"/>
        <v>31807.78834311309</v>
      </c>
      <c r="AH249" s="113">
        <v>243</v>
      </c>
      <c r="AI249" s="114">
        <f>(SUM(AE250:$AE$913)+SUM(AF250:$AF$913)-SUM(AD250:$AD$913))*(1+NAER_Rate)^(AH249/12)</f>
        <v>6523074.4685856141</v>
      </c>
      <c r="AJ249" s="115">
        <f t="shared" si="1014"/>
        <v>6523074.4685856141</v>
      </c>
    </row>
    <row r="250" spans="5:36" x14ac:dyDescent="0.35">
      <c r="E250" s="66">
        <f t="shared" si="1043"/>
        <v>52870</v>
      </c>
      <c r="F250">
        <f t="shared" si="1121"/>
        <v>21</v>
      </c>
      <c r="G250">
        <f t="shared" si="1036"/>
        <v>244</v>
      </c>
      <c r="H250">
        <f t="shared" ref="H250" si="1287">ROUNDDOWN(YEARFRAC(E250,DOB,1),0)</f>
        <v>84</v>
      </c>
      <c r="I250" s="31">
        <f>IF(H250&lt;=120,VLOOKUP(H250,'Mortality Data'!$B$6:$D$125,2,FALSE),1)</f>
        <v>7.9659999999999995E-2</v>
      </c>
      <c r="J250" s="17">
        <f>IF(H250&lt;=120,(1-VLOOKUP(H250,'Mortality Data'!$F$5:$H$125,2,FALSE))^(YEAR(E250)-Mortality_Table_Year),1)</f>
        <v>0.71105139517426652</v>
      </c>
      <c r="K250">
        <f>IF(H250&lt;=120,VLOOKUP(H250,'Mortality Data'!$B$5:$D$125,3,FALSE),1)</f>
        <v>6.3240000000000005E-2</v>
      </c>
      <c r="L250" s="33">
        <f>IF(H250&lt;=120,(1-VLOOKUP(H250,'Mortality Data'!$F$5:$H$125,3,FALSE))^(YEAR(E250)-Mortality_Table_Year),1)</f>
        <v>0.80384950421212098</v>
      </c>
      <c r="M250" s="88">
        <f t="shared" ref="M250" si="1288">MIN(I250*J250*Male_Mortality_Blend+K250*L250*(1-Male_Mortality_Blend),1)</f>
        <v>5.4029243967638675E-2</v>
      </c>
      <c r="N250" s="18">
        <f t="shared" si="1017"/>
        <v>4.6179396837642273E-3</v>
      </c>
      <c r="O250" s="18">
        <f t="shared" si="1039"/>
        <v>0.6255877050881995</v>
      </c>
      <c r="P250" s="89">
        <f t="shared" si="1030"/>
        <v>2.9023290695875392E-3</v>
      </c>
      <c r="Q250" s="88">
        <f t="shared" ref="Q250" si="1289">MIN((I250*J250*Male_Mortality_Blend+K250*L250*(1-Male_Mortality_Blend))*(1-Mortality_Margin),1)</f>
        <v>5.1327781769256738E-2</v>
      </c>
      <c r="R250" s="18">
        <f t="shared" si="1093"/>
        <v>4.3813684317839385E-3</v>
      </c>
      <c r="S250" s="18">
        <f t="shared" si="1032"/>
        <v>0.64065875491033242</v>
      </c>
      <c r="T250" s="89">
        <f t="shared" si="1033"/>
        <v>2.8193144998590602E-3</v>
      </c>
      <c r="V250" s="73">
        <f t="shared" si="1019"/>
        <v>3860096.5537047409</v>
      </c>
      <c r="W250" s="74">
        <f t="shared" ref="W250" si="1290">V250*Fee_Percent</f>
        <v>193004.82768523705</v>
      </c>
      <c r="X250" s="75">
        <f t="shared" si="1048"/>
        <v>4053101.3813899779</v>
      </c>
      <c r="Y250" s="74">
        <f t="shared" si="1021"/>
        <v>3953090.2410901501</v>
      </c>
      <c r="Z250" s="75">
        <f t="shared" si="1022"/>
        <v>77201.931074094828</v>
      </c>
      <c r="AA250" s="82">
        <f t="shared" si="1023"/>
        <v>22809.209225732833</v>
      </c>
      <c r="AC250" s="80">
        <f t="shared" ref="AC250" si="1291">AC249/(1+NAER_Rate)^(1/12)</f>
        <v>0.40860351116562676</v>
      </c>
      <c r="AD250" s="82">
        <f t="shared" si="1025"/>
        <v>1656111.455546197</v>
      </c>
      <c r="AE250" s="74">
        <f t="shared" si="1026"/>
        <v>1615246.5524640093</v>
      </c>
      <c r="AF250" s="75">
        <f t="shared" si="1027"/>
        <v>31544.980105641855</v>
      </c>
      <c r="AH250" s="113">
        <v>244</v>
      </c>
      <c r="AI250" s="114">
        <f>(SUM(AE251:$AE$913)+SUM(AF251:$AF$913)-SUM(AD251:$AD$913))*(1+NAER_Rate)^(AH250/12)</f>
        <v>6569854.7331882715</v>
      </c>
      <c r="AJ250" s="115">
        <f t="shared" si="1014"/>
        <v>6569854.7331882715</v>
      </c>
    </row>
    <row r="251" spans="5:36" x14ac:dyDescent="0.35">
      <c r="E251" s="66">
        <f t="shared" si="1043"/>
        <v>52901</v>
      </c>
      <c r="F251">
        <f t="shared" si="1121"/>
        <v>21</v>
      </c>
      <c r="G251">
        <f t="shared" si="1036"/>
        <v>245</v>
      </c>
      <c r="H251">
        <f t="shared" ref="H251" si="1292">ROUNDDOWN(YEARFRAC(E251,DOB,1),0)</f>
        <v>84</v>
      </c>
      <c r="I251" s="31">
        <f>IF(H251&lt;=120,VLOOKUP(H251,'Mortality Data'!$B$6:$D$125,2,FALSE),1)</f>
        <v>7.9659999999999995E-2</v>
      </c>
      <c r="J251" s="17">
        <f>IF(H251&lt;=120,(1-VLOOKUP(H251,'Mortality Data'!$F$5:$H$125,2,FALSE))^(YEAR(E251)-Mortality_Table_Year),1)</f>
        <v>0.71105139517426652</v>
      </c>
      <c r="K251">
        <f>IF(H251&lt;=120,VLOOKUP(H251,'Mortality Data'!$B$5:$D$125,3,FALSE),1)</f>
        <v>6.3240000000000005E-2</v>
      </c>
      <c r="L251" s="33">
        <f>IF(H251&lt;=120,(1-VLOOKUP(H251,'Mortality Data'!$F$5:$H$125,3,FALSE))^(YEAR(E251)-Mortality_Table_Year),1)</f>
        <v>0.80384950421212098</v>
      </c>
      <c r="M251" s="88">
        <f t="shared" ref="M251" si="1293">MIN(I251*J251*Male_Mortality_Blend+K251*L251*(1-Male_Mortality_Blend),1)</f>
        <v>5.4029243967638675E-2</v>
      </c>
      <c r="N251" s="18">
        <f t="shared" si="1017"/>
        <v>4.6179396837642273E-3</v>
      </c>
      <c r="O251" s="18">
        <f t="shared" si="1039"/>
        <v>0.62269877879919766</v>
      </c>
      <c r="P251" s="89">
        <f t="shared" si="1030"/>
        <v>2.8889262890018363E-3</v>
      </c>
      <c r="Q251" s="88">
        <f t="shared" ref="Q251" si="1294">MIN((I251*J251*Male_Mortality_Blend+K251*L251*(1-Male_Mortality_Blend))*(1-Mortality_Margin),1)</f>
        <v>5.1327781769256738E-2</v>
      </c>
      <c r="R251" s="18">
        <f t="shared" si="1093"/>
        <v>4.3813684317839385E-3</v>
      </c>
      <c r="S251" s="18">
        <f t="shared" si="1032"/>
        <v>0.63785179286602234</v>
      </c>
      <c r="T251" s="89">
        <f t="shared" si="1033"/>
        <v>2.8069620443100796E-3</v>
      </c>
      <c r="V251" s="73">
        <f t="shared" si="1019"/>
        <v>3842270.860646226</v>
      </c>
      <c r="W251" s="74">
        <f t="shared" ref="W251" si="1295">V251*Fee_Percent</f>
        <v>192113.54303231131</v>
      </c>
      <c r="X251" s="75">
        <f t="shared" si="1048"/>
        <v>4034384.4036785373</v>
      </c>
      <c r="Y251" s="74">
        <f t="shared" si="1021"/>
        <v>3935770.296299845</v>
      </c>
      <c r="Z251" s="75">
        <f t="shared" si="1022"/>
        <v>76845.417212924527</v>
      </c>
      <c r="AA251" s="82">
        <f t="shared" si="1023"/>
        <v>21768.690165767912</v>
      </c>
      <c r="AC251" s="80">
        <f t="shared" ref="AC251" si="1296">AC250/(1+NAER_Rate)^(1/12)</f>
        <v>0.40710746881224746</v>
      </c>
      <c r="AD251" s="82">
        <f t="shared" si="1025"/>
        <v>1642428.0227971778</v>
      </c>
      <c r="AE251" s="74">
        <f t="shared" si="1026"/>
        <v>1602281.4831530591</v>
      </c>
      <c r="AF251" s="75">
        <f t="shared" si="1027"/>
        <v>31284.343291374815</v>
      </c>
      <c r="AH251" s="113">
        <v>245</v>
      </c>
      <c r="AI251" s="114">
        <f>(SUM(AE252:$AE$913)+SUM(AF252:$AF$913)-SUM(AD252:$AD$913))*(1+NAER_Rate)^(AH251/12)</f>
        <v>6615766.3872869695</v>
      </c>
      <c r="AJ251" s="115">
        <f t="shared" si="1014"/>
        <v>6615766.3872869695</v>
      </c>
    </row>
    <row r="252" spans="5:36" x14ac:dyDescent="0.35">
      <c r="E252" s="66">
        <f t="shared" si="1043"/>
        <v>52931</v>
      </c>
      <c r="F252">
        <f t="shared" si="1121"/>
        <v>21</v>
      </c>
      <c r="G252">
        <f t="shared" si="1036"/>
        <v>246</v>
      </c>
      <c r="H252">
        <f t="shared" ref="H252" si="1297">ROUNDDOWN(YEARFRAC(E252,DOB,1),0)</f>
        <v>84</v>
      </c>
      <c r="I252" s="31">
        <f>IF(H252&lt;=120,VLOOKUP(H252,'Mortality Data'!$B$6:$D$125,2,FALSE),1)</f>
        <v>7.9659999999999995E-2</v>
      </c>
      <c r="J252" s="17">
        <f>IF(H252&lt;=120,(1-VLOOKUP(H252,'Mortality Data'!$F$5:$H$125,2,FALSE))^(YEAR(E252)-Mortality_Table_Year),1)</f>
        <v>0.71105139517426652</v>
      </c>
      <c r="K252">
        <f>IF(H252&lt;=120,VLOOKUP(H252,'Mortality Data'!$B$5:$D$125,3,FALSE),1)</f>
        <v>6.3240000000000005E-2</v>
      </c>
      <c r="L252" s="33">
        <f>IF(H252&lt;=120,(1-VLOOKUP(H252,'Mortality Data'!$F$5:$H$125,3,FALSE))^(YEAR(E252)-Mortality_Table_Year),1)</f>
        <v>0.80384950421212098</v>
      </c>
      <c r="M252" s="88">
        <f t="shared" ref="M252" si="1298">MIN(I252*J252*Male_Mortality_Blend+K252*L252*(1-Male_Mortality_Blend),1)</f>
        <v>5.4029243967638675E-2</v>
      </c>
      <c r="N252" s="18">
        <f t="shared" si="1017"/>
        <v>4.6179396837642273E-3</v>
      </c>
      <c r="O252" s="18">
        <f t="shared" si="1039"/>
        <v>0.61982319339754932</v>
      </c>
      <c r="P252" s="89">
        <f t="shared" si="1030"/>
        <v>2.8755854016483395E-3</v>
      </c>
      <c r="Q252" s="88">
        <f t="shared" ref="Q252" si="1299">MIN((I252*J252*Male_Mortality_Blend+K252*L252*(1-Male_Mortality_Blend))*(1-Mortality_Margin),1)</f>
        <v>5.1327781769256738E-2</v>
      </c>
      <c r="R252" s="18">
        <f t="shared" si="1093"/>
        <v>4.3813684317839385E-3</v>
      </c>
      <c r="S252" s="18">
        <f t="shared" si="1032"/>
        <v>0.6350571291566024</v>
      </c>
      <c r="T252" s="89">
        <f t="shared" si="1033"/>
        <v>2.7946637094199422E-3</v>
      </c>
      <c r="V252" s="73">
        <f t="shared" si="1019"/>
        <v>3824527.4855630766</v>
      </c>
      <c r="W252" s="74">
        <f t="shared" ref="W252" si="1300">V252*Fee_Percent</f>
        <v>191226.37427815385</v>
      </c>
      <c r="X252" s="75">
        <f t="shared" si="1048"/>
        <v>4015753.8598412303</v>
      </c>
      <c r="Y252" s="74">
        <f t="shared" si="1021"/>
        <v>3918526.236568884</v>
      </c>
      <c r="Z252" s="75">
        <f t="shared" si="1022"/>
        <v>76490.549711261527</v>
      </c>
      <c r="AA252" s="82">
        <f t="shared" si="1023"/>
        <v>20737.073561084922</v>
      </c>
      <c r="AC252" s="80">
        <f t="shared" ref="AC252" si="1301">AC251/(1+NAER_Rate)^(1/12)</f>
        <v>0.40561690400045053</v>
      </c>
      <c r="AD252" s="82">
        <f t="shared" si="1025"/>
        <v>1628857.647856659</v>
      </c>
      <c r="AE252" s="74">
        <f t="shared" si="1026"/>
        <v>1589420.4803216078</v>
      </c>
      <c r="AF252" s="75">
        <f t="shared" si="1027"/>
        <v>31025.859959174457</v>
      </c>
      <c r="AH252" s="113">
        <v>246</v>
      </c>
      <c r="AI252" s="114">
        <f>(SUM(AE253:$AE$913)+SUM(AF253:$AF$913)-SUM(AD253:$AD$913))*(1+NAER_Rate)^(AH252/12)</f>
        <v>6660815.1413591597</v>
      </c>
      <c r="AJ252" s="115">
        <f t="shared" si="1014"/>
        <v>6660815.1413591597</v>
      </c>
    </row>
    <row r="253" spans="5:36" x14ac:dyDescent="0.35">
      <c r="E253" s="66">
        <f t="shared" si="1043"/>
        <v>52962</v>
      </c>
      <c r="F253">
        <f t="shared" si="1121"/>
        <v>21</v>
      </c>
      <c r="G253">
        <f t="shared" si="1036"/>
        <v>247</v>
      </c>
      <c r="H253">
        <f t="shared" ref="H253" si="1302">ROUNDDOWN(YEARFRAC(E253,DOB,1),0)</f>
        <v>85</v>
      </c>
      <c r="I253" s="31">
        <f>IF(H253&lt;=120,VLOOKUP(H253,'Mortality Data'!$B$6:$D$125,2,FALSE),1)</f>
        <v>8.9349999999999999E-2</v>
      </c>
      <c r="J253" s="17">
        <f>IF(H253&lt;=120,(1-VLOOKUP(H253,'Mortality Data'!$F$5:$H$125,2,FALSE))^(YEAR(E253)-Mortality_Table_Year),1)</f>
        <v>0.72030824044305963</v>
      </c>
      <c r="K253">
        <f>IF(H253&lt;=120,VLOOKUP(H253,'Mortality Data'!$B$5:$D$125,3,FALSE),1)</f>
        <v>7.077E-2</v>
      </c>
      <c r="L253" s="33">
        <f>IF(H253&lt;=120,(1-VLOOKUP(H253,'Mortality Data'!$F$5:$H$125,3,FALSE))^(YEAR(E253)-Mortality_Table_Year),1)</f>
        <v>0.80384950421212098</v>
      </c>
      <c r="M253" s="88">
        <f t="shared" ref="M253" si="1303">MIN(I253*J253*Male_Mortality_Blend+K253*L253*(1-Male_Mortality_Blend),1)</f>
        <v>6.0997540941864374E-2</v>
      </c>
      <c r="N253" s="18">
        <f t="shared" si="1017"/>
        <v>5.2310353142474009E-3</v>
      </c>
      <c r="O253" s="18">
        <f t="shared" si="1039"/>
        <v>0.61658087638429715</v>
      </c>
      <c r="P253" s="89">
        <f t="shared" si="1030"/>
        <v>3.2423170132521717E-3</v>
      </c>
      <c r="Q253" s="88">
        <f t="shared" ref="Q253" si="1304">MIN((I253*J253*Male_Mortality_Blend+K253*L253*(1-Male_Mortality_Blend))*(1-Mortality_Margin),1)</f>
        <v>5.7947663894771149E-2</v>
      </c>
      <c r="R253" s="18">
        <f t="shared" si="1093"/>
        <v>4.9621847681458053E-3</v>
      </c>
      <c r="S253" s="18">
        <f t="shared" si="1032"/>
        <v>0.63190585834339907</v>
      </c>
      <c r="T253" s="89">
        <f t="shared" si="1033"/>
        <v>3.1512708132033218E-3</v>
      </c>
      <c r="V253" s="73">
        <f t="shared" si="1019"/>
        <v>3804521.2472257866</v>
      </c>
      <c r="W253" s="74">
        <f t="shared" ref="W253" si="1305">V253*Fee_Percent</f>
        <v>190226.06236128934</v>
      </c>
      <c r="X253" s="75">
        <f t="shared" si="1048"/>
        <v>3994747.3095870758</v>
      </c>
      <c r="Y253" s="74">
        <f t="shared" si="1021"/>
        <v>3899081.7853642022</v>
      </c>
      <c r="Z253" s="75">
        <f t="shared" si="1022"/>
        <v>76090.424944515733</v>
      </c>
      <c r="AA253" s="82">
        <f t="shared" si="1023"/>
        <v>19575.099278357811</v>
      </c>
      <c r="AC253" s="80">
        <f t="shared" ref="AC253" si="1306">AC252/(1+NAER_Rate)^(1/12)</f>
        <v>0.40413179667501375</v>
      </c>
      <c r="AD253" s="82">
        <f t="shared" si="1025"/>
        <v>1614404.4074861023</v>
      </c>
      <c r="AE253" s="74">
        <f t="shared" si="1026"/>
        <v>1575742.9273020553</v>
      </c>
      <c r="AF253" s="75">
        <f t="shared" si="1027"/>
        <v>30750.560142592429</v>
      </c>
      <c r="AH253" s="113">
        <v>247</v>
      </c>
      <c r="AI253" s="114">
        <f>(SUM(AE254:$AE$913)+SUM(AF254:$AF$913)-SUM(AD254:$AD$913))*(1+NAER_Rate)^(AH253/12)</f>
        <v>6704867.4667335246</v>
      </c>
      <c r="AJ253" s="115">
        <f t="shared" si="1014"/>
        <v>6704867.4667335246</v>
      </c>
    </row>
    <row r="254" spans="5:36" x14ac:dyDescent="0.35">
      <c r="E254" s="66">
        <f t="shared" si="1043"/>
        <v>52993</v>
      </c>
      <c r="F254">
        <f t="shared" si="1121"/>
        <v>21</v>
      </c>
      <c r="G254">
        <f t="shared" si="1036"/>
        <v>248</v>
      </c>
      <c r="H254">
        <f t="shared" ref="H254" si="1307">ROUNDDOWN(YEARFRAC(E254,DOB,1),0)</f>
        <v>85</v>
      </c>
      <c r="I254" s="31">
        <f>IF(H254&lt;=120,VLOOKUP(H254,'Mortality Data'!$B$6:$D$125,2,FALSE),1)</f>
        <v>8.9349999999999999E-2</v>
      </c>
      <c r="J254" s="17">
        <f>IF(H254&lt;=120,(1-VLOOKUP(H254,'Mortality Data'!$F$5:$H$125,2,FALSE))^(YEAR(E254)-Mortality_Table_Year),1)</f>
        <v>0.71296109639054039</v>
      </c>
      <c r="K254">
        <f>IF(H254&lt;=120,VLOOKUP(H254,'Mortality Data'!$B$5:$D$125,3,FALSE),1)</f>
        <v>7.077E-2</v>
      </c>
      <c r="L254" s="33">
        <f>IF(H254&lt;=120,(1-VLOOKUP(H254,'Mortality Data'!$F$5:$H$125,3,FALSE))^(YEAR(E254)-Mortality_Table_Year),1)</f>
        <v>0.79838332758347852</v>
      </c>
      <c r="M254" s="88">
        <f t="shared" ref="M254" si="1308">MIN(I254*J254*Male_Mortality_Blend+K254*L254*(1-Male_Mortality_Blend),1)</f>
        <v>6.0462405321259377E-2</v>
      </c>
      <c r="N254" s="18">
        <f t="shared" si="1017"/>
        <v>5.1838045797610866E-3</v>
      </c>
      <c r="O254" s="18">
        <f t="shared" si="1039"/>
        <v>0.61338464161350315</v>
      </c>
      <c r="P254" s="89">
        <f t="shared" si="1030"/>
        <v>3.1962347707940042E-3</v>
      </c>
      <c r="Q254" s="88">
        <f t="shared" ref="Q254" si="1309">MIN((I254*J254*Male_Mortality_Blend+K254*L254*(1-Male_Mortality_Blend))*(1-Mortality_Margin),1)</f>
        <v>5.7439285055196403E-2</v>
      </c>
      <c r="R254" s="18">
        <f t="shared" si="1093"/>
        <v>4.9174481263787317E-3</v>
      </c>
      <c r="S254" s="18">
        <f t="shared" si="1032"/>
        <v>0.6287984940642406</v>
      </c>
      <c r="T254" s="89">
        <f t="shared" si="1033"/>
        <v>3.1073642791584755E-3</v>
      </c>
      <c r="V254" s="73">
        <f t="shared" si="1019"/>
        <v>3784799.3525606194</v>
      </c>
      <c r="W254" s="74">
        <f t="shared" ref="W254" si="1310">V254*Fee_Percent</f>
        <v>189239.96762803098</v>
      </c>
      <c r="X254" s="75">
        <f t="shared" si="1048"/>
        <v>3974039.3201886504</v>
      </c>
      <c r="Y254" s="74">
        <f t="shared" si="1021"/>
        <v>3879908.2529441658</v>
      </c>
      <c r="Z254" s="75">
        <f t="shared" si="1022"/>
        <v>75695.987051212389</v>
      </c>
      <c r="AA254" s="82">
        <f t="shared" si="1023"/>
        <v>18435.080193272326</v>
      </c>
      <c r="AC254" s="80">
        <f t="shared" ref="AC254" si="1311">AC253/(1+NAER_Rate)^(1/12)</f>
        <v>0.40265212685414425</v>
      </c>
      <c r="AD254" s="82">
        <f t="shared" si="1025"/>
        <v>1600155.3844759576</v>
      </c>
      <c r="AE254" s="74">
        <f t="shared" si="1026"/>
        <v>1562253.3100469154</v>
      </c>
      <c r="AF254" s="75">
        <f t="shared" si="1027"/>
        <v>30479.150180494431</v>
      </c>
      <c r="AH254" s="113">
        <v>248</v>
      </c>
      <c r="AI254" s="114">
        <f>(SUM(AE255:$AE$913)+SUM(AF255:$AF$913)-SUM(AD255:$AD$913))*(1+NAER_Rate)^(AH254/12)</f>
        <v>6747941.6569222659</v>
      </c>
      <c r="AJ254" s="115">
        <f t="shared" si="1014"/>
        <v>6747941.6569222659</v>
      </c>
    </row>
    <row r="255" spans="5:36" x14ac:dyDescent="0.35">
      <c r="E255" s="66">
        <f t="shared" si="1043"/>
        <v>53021</v>
      </c>
      <c r="F255">
        <f t="shared" si="1121"/>
        <v>21</v>
      </c>
      <c r="G255">
        <f t="shared" si="1036"/>
        <v>249</v>
      </c>
      <c r="H255">
        <f t="shared" ref="H255" si="1312">ROUNDDOWN(YEARFRAC(E255,DOB,1),0)</f>
        <v>85</v>
      </c>
      <c r="I255" s="31">
        <f>IF(H255&lt;=120,VLOOKUP(H255,'Mortality Data'!$B$6:$D$125,2,FALSE),1)</f>
        <v>8.9349999999999999E-2</v>
      </c>
      <c r="J255" s="17">
        <f>IF(H255&lt;=120,(1-VLOOKUP(H255,'Mortality Data'!$F$5:$H$125,2,FALSE))^(YEAR(E255)-Mortality_Table_Year),1)</f>
        <v>0.71296109639054039</v>
      </c>
      <c r="K255">
        <f>IF(H255&lt;=120,VLOOKUP(H255,'Mortality Data'!$B$5:$D$125,3,FALSE),1)</f>
        <v>7.077E-2</v>
      </c>
      <c r="L255" s="33">
        <f>IF(H255&lt;=120,(1-VLOOKUP(H255,'Mortality Data'!$F$5:$H$125,3,FALSE))^(YEAR(E255)-Mortality_Table_Year),1)</f>
        <v>0.79838332758347852</v>
      </c>
      <c r="M255" s="88">
        <f t="shared" ref="M255" si="1313">MIN(I255*J255*Male_Mortality_Blend+K255*L255*(1-Male_Mortality_Blend),1)</f>
        <v>6.0462405321259377E-2</v>
      </c>
      <c r="N255" s="18">
        <f t="shared" si="1017"/>
        <v>5.1838045797610866E-3</v>
      </c>
      <c r="O255" s="18">
        <f t="shared" si="1039"/>
        <v>0.61020497549915198</v>
      </c>
      <c r="P255" s="89">
        <f t="shared" si="1030"/>
        <v>3.1796661143511651E-3</v>
      </c>
      <c r="Q255" s="88">
        <f t="shared" ref="Q255" si="1314">MIN((I255*J255*Male_Mortality_Blend+K255*L255*(1-Male_Mortality_Blend))*(1-Mortality_Margin),1)</f>
        <v>5.7439285055196403E-2</v>
      </c>
      <c r="R255" s="18">
        <f t="shared" si="1093"/>
        <v>4.9174481263787317E-3</v>
      </c>
      <c r="S255" s="18">
        <f t="shared" si="1032"/>
        <v>0.62570641008773464</v>
      </c>
      <c r="T255" s="89">
        <f t="shared" si="1033"/>
        <v>3.0920839765059549E-3</v>
      </c>
      <c r="V255" s="73">
        <f t="shared" si="1019"/>
        <v>3765179.6923433389</v>
      </c>
      <c r="W255" s="74">
        <f t="shared" ref="W255" si="1315">V255*Fee_Percent</f>
        <v>188258.98461716695</v>
      </c>
      <c r="X255" s="75">
        <f t="shared" si="1048"/>
        <v>3953438.676960506</v>
      </c>
      <c r="Y255" s="74">
        <f t="shared" si="1021"/>
        <v>3860829.0053752041</v>
      </c>
      <c r="Z255" s="75">
        <f t="shared" si="1022"/>
        <v>75303.593846866774</v>
      </c>
      <c r="AA255" s="82">
        <f t="shared" si="1023"/>
        <v>17306.077738435008</v>
      </c>
      <c r="AC255" s="80">
        <f t="shared" ref="AC255" si="1316">AC254/(1+NAER_Rate)^(1/12)</f>
        <v>0.40117787462920956</v>
      </c>
      <c r="AD255" s="82">
        <f t="shared" si="1025"/>
        <v>1586032.12589993</v>
      </c>
      <c r="AE255" s="74">
        <f t="shared" si="1026"/>
        <v>1548879.1746832295</v>
      </c>
      <c r="AF255" s="75">
        <f t="shared" si="1027"/>
        <v>30210.135731427235</v>
      </c>
      <c r="AH255" s="113">
        <v>249</v>
      </c>
      <c r="AI255" s="114">
        <f>(SUM(AE256:$AE$913)+SUM(AF256:$AF$913)-SUM(AD256:$AD$913))*(1+NAER_Rate)^(AH255/12)</f>
        <v>6790045.1340950718</v>
      </c>
      <c r="AJ255" s="115">
        <f t="shared" si="1014"/>
        <v>6790045.1340950718</v>
      </c>
    </row>
    <row r="256" spans="5:36" x14ac:dyDescent="0.35">
      <c r="E256" s="66">
        <f t="shared" si="1043"/>
        <v>53052</v>
      </c>
      <c r="F256">
        <f t="shared" si="1121"/>
        <v>21</v>
      </c>
      <c r="G256">
        <f t="shared" si="1036"/>
        <v>250</v>
      </c>
      <c r="H256">
        <f t="shared" ref="H256" si="1317">ROUNDDOWN(YEARFRAC(E256,DOB,1),0)</f>
        <v>85</v>
      </c>
      <c r="I256" s="31">
        <f>IF(H256&lt;=120,VLOOKUP(H256,'Mortality Data'!$B$6:$D$125,2,FALSE),1)</f>
        <v>8.9349999999999999E-2</v>
      </c>
      <c r="J256" s="17">
        <f>IF(H256&lt;=120,(1-VLOOKUP(H256,'Mortality Data'!$F$5:$H$125,2,FALSE))^(YEAR(E256)-Mortality_Table_Year),1)</f>
        <v>0.71296109639054039</v>
      </c>
      <c r="K256">
        <f>IF(H256&lt;=120,VLOOKUP(H256,'Mortality Data'!$B$5:$D$125,3,FALSE),1)</f>
        <v>7.077E-2</v>
      </c>
      <c r="L256" s="33">
        <f>IF(H256&lt;=120,(1-VLOOKUP(H256,'Mortality Data'!$F$5:$H$125,3,FALSE))^(YEAR(E256)-Mortality_Table_Year),1)</f>
        <v>0.79838332758347852</v>
      </c>
      <c r="M256" s="88">
        <f t="shared" ref="M256" si="1318">MIN(I256*J256*Male_Mortality_Blend+K256*L256*(1-Male_Mortality_Blend),1)</f>
        <v>6.0462405321259377E-2</v>
      </c>
      <c r="N256" s="18">
        <f t="shared" si="1017"/>
        <v>5.1838045797610866E-3</v>
      </c>
      <c r="O256" s="18">
        <f t="shared" si="1039"/>
        <v>0.60704179215256648</v>
      </c>
      <c r="P256" s="89">
        <f t="shared" si="1030"/>
        <v>3.1631833465854964E-3</v>
      </c>
      <c r="Q256" s="88">
        <f t="shared" ref="Q256" si="1319">MIN((I256*J256*Male_Mortality_Blend+K256*L256*(1-Male_Mortality_Blend))*(1-Mortality_Margin),1)</f>
        <v>5.7439285055196403E-2</v>
      </c>
      <c r="R256" s="18">
        <f t="shared" si="1093"/>
        <v>4.9174481263787317E-3</v>
      </c>
      <c r="S256" s="18">
        <f t="shared" si="1032"/>
        <v>0.62262953127378551</v>
      </c>
      <c r="T256" s="89">
        <f t="shared" si="1033"/>
        <v>3.0768788139491354E-3</v>
      </c>
      <c r="V256" s="73">
        <f t="shared" si="1019"/>
        <v>3745661.7366105462</v>
      </c>
      <c r="W256" s="74">
        <f t="shared" ref="W256" si="1320">V256*Fee_Percent</f>
        <v>187283.08683052732</v>
      </c>
      <c r="X256" s="75">
        <f t="shared" si="1048"/>
        <v>3932944.8234410738</v>
      </c>
      <c r="Y256" s="74">
        <f t="shared" si="1021"/>
        <v>3841843.5790164527</v>
      </c>
      <c r="Z256" s="75">
        <f t="shared" si="1022"/>
        <v>74913.234732210927</v>
      </c>
      <c r="AA256" s="82">
        <f t="shared" si="1023"/>
        <v>16188.009692410007</v>
      </c>
      <c r="AC256" s="80">
        <f t="shared" ref="AC256" si="1321">AC255/(1+NAER_Rate)^(1/12)</f>
        <v>0.39970902016446974</v>
      </c>
      <c r="AD256" s="82">
        <f t="shared" si="1025"/>
        <v>1572033.521738555</v>
      </c>
      <c r="AE256" s="74">
        <f t="shared" si="1026"/>
        <v>1535619.5325938258</v>
      </c>
      <c r="AF256" s="75">
        <f t="shared" si="1027"/>
        <v>29943.495652162954</v>
      </c>
      <c r="AH256" s="113">
        <v>250</v>
      </c>
      <c r="AI256" s="114">
        <f>(SUM(AE257:$AE$913)+SUM(AF257:$AF$913)-SUM(AD257:$AD$913))*(1+NAER_Rate)^(AH256/12)</f>
        <v>6831185.2654756624</v>
      </c>
      <c r="AJ256" s="115">
        <f t="shared" si="1014"/>
        <v>6831185.2654756624</v>
      </c>
    </row>
    <row r="257" spans="5:36" x14ac:dyDescent="0.35">
      <c r="E257" s="66">
        <f t="shared" si="1043"/>
        <v>53082</v>
      </c>
      <c r="F257">
        <f t="shared" si="1121"/>
        <v>21</v>
      </c>
      <c r="G257">
        <f t="shared" si="1036"/>
        <v>251</v>
      </c>
      <c r="H257">
        <f t="shared" ref="H257" si="1322">ROUNDDOWN(YEARFRAC(E257,DOB,1),0)</f>
        <v>85</v>
      </c>
      <c r="I257" s="31">
        <f>IF(H257&lt;=120,VLOOKUP(H257,'Mortality Data'!$B$6:$D$125,2,FALSE),1)</f>
        <v>8.9349999999999999E-2</v>
      </c>
      <c r="J257" s="17">
        <f>IF(H257&lt;=120,(1-VLOOKUP(H257,'Mortality Data'!$F$5:$H$125,2,FALSE))^(YEAR(E257)-Mortality_Table_Year),1)</f>
        <v>0.71296109639054039</v>
      </c>
      <c r="K257">
        <f>IF(H257&lt;=120,VLOOKUP(H257,'Mortality Data'!$B$5:$D$125,3,FALSE),1)</f>
        <v>7.077E-2</v>
      </c>
      <c r="L257" s="33">
        <f>IF(H257&lt;=120,(1-VLOOKUP(H257,'Mortality Data'!$F$5:$H$125,3,FALSE))^(YEAR(E257)-Mortality_Table_Year),1)</f>
        <v>0.79838332758347852</v>
      </c>
      <c r="M257" s="88">
        <f t="shared" ref="M257" si="1323">MIN(I257*J257*Male_Mortality_Blend+K257*L257*(1-Male_Mortality_Blend),1)</f>
        <v>6.0462405321259377E-2</v>
      </c>
      <c r="N257" s="18">
        <f t="shared" si="1017"/>
        <v>5.1838045797610866E-3</v>
      </c>
      <c r="O257" s="18">
        <f t="shared" si="1039"/>
        <v>0.60389500613029967</v>
      </c>
      <c r="P257" s="89">
        <f t="shared" si="1030"/>
        <v>3.146786022266812E-3</v>
      </c>
      <c r="Q257" s="88">
        <f t="shared" ref="Q257" si="1324">MIN((I257*J257*Male_Mortality_Blend+K257*L257*(1-Male_Mortality_Blend))*(1-Mortality_Margin),1)</f>
        <v>5.7439285055196403E-2</v>
      </c>
      <c r="R257" s="18">
        <f t="shared" si="1093"/>
        <v>4.9174481263787317E-3</v>
      </c>
      <c r="S257" s="18">
        <f t="shared" si="1032"/>
        <v>0.61956778285179515</v>
      </c>
      <c r="T257" s="89">
        <f t="shared" si="1033"/>
        <v>3.0617484219903623E-3</v>
      </c>
      <c r="V257" s="73">
        <f t="shared" si="1019"/>
        <v>3726244.9581460687</v>
      </c>
      <c r="W257" s="74">
        <f t="shared" ref="W257" si="1325">V257*Fee_Percent</f>
        <v>186312.24790730345</v>
      </c>
      <c r="X257" s="75">
        <f t="shared" si="1048"/>
        <v>3912557.206053372</v>
      </c>
      <c r="Y257" s="74">
        <f t="shared" si="1021"/>
        <v>3822951.5125069781</v>
      </c>
      <c r="Z257" s="75">
        <f t="shared" si="1022"/>
        <v>74524.899162921371</v>
      </c>
      <c r="AA257" s="82">
        <f t="shared" si="1023"/>
        <v>15080.794383472297</v>
      </c>
      <c r="AC257" s="80">
        <f t="shared" ref="AC257" si="1326">AC256/(1+NAER_Rate)^(1/12)</f>
        <v>0.39824554369681064</v>
      </c>
      <c r="AD257" s="82">
        <f t="shared" si="1025"/>
        <v>1558158.4717695995</v>
      </c>
      <c r="AE257" s="74">
        <f t="shared" si="1026"/>
        <v>1522473.4036248862</v>
      </c>
      <c r="AF257" s="75">
        <f t="shared" si="1027"/>
        <v>29679.208986087611</v>
      </c>
      <c r="AH257" s="113">
        <v>251</v>
      </c>
      <c r="AI257" s="114">
        <f>(SUM(AE258:$AE$913)+SUM(AF258:$AF$913)-SUM(AD258:$AD$913))*(1+NAER_Rate)^(AH257/12)</f>
        <v>6871369.3636887409</v>
      </c>
      <c r="AJ257" s="115">
        <f t="shared" si="1014"/>
        <v>6871369.3636887409</v>
      </c>
    </row>
    <row r="258" spans="5:36" x14ac:dyDescent="0.35">
      <c r="E258" s="66">
        <f t="shared" si="1043"/>
        <v>53113</v>
      </c>
      <c r="F258">
        <f t="shared" si="1121"/>
        <v>21</v>
      </c>
      <c r="G258">
        <f t="shared" si="1036"/>
        <v>252</v>
      </c>
      <c r="H258">
        <f t="shared" ref="H258" si="1327">ROUNDDOWN(YEARFRAC(E258,DOB,1),0)</f>
        <v>85</v>
      </c>
      <c r="I258" s="31">
        <f>IF(H258&lt;=120,VLOOKUP(H258,'Mortality Data'!$B$6:$D$125,2,FALSE),1)</f>
        <v>8.9349999999999999E-2</v>
      </c>
      <c r="J258" s="17">
        <f>IF(H258&lt;=120,(1-VLOOKUP(H258,'Mortality Data'!$F$5:$H$125,2,FALSE))^(YEAR(E258)-Mortality_Table_Year),1)</f>
        <v>0.71296109639054039</v>
      </c>
      <c r="K258">
        <f>IF(H258&lt;=120,VLOOKUP(H258,'Mortality Data'!$B$5:$D$125,3,FALSE),1)</f>
        <v>7.077E-2</v>
      </c>
      <c r="L258" s="33">
        <f>IF(H258&lt;=120,(1-VLOOKUP(H258,'Mortality Data'!$F$5:$H$125,3,FALSE))^(YEAR(E258)-Mortality_Table_Year),1)</f>
        <v>0.79838332758347852</v>
      </c>
      <c r="M258" s="88">
        <f t="shared" ref="M258" si="1328">MIN(I258*J258*Male_Mortality_Blend+K258*L258*(1-Male_Mortality_Blend),1)</f>
        <v>6.0462405321259377E-2</v>
      </c>
      <c r="N258" s="18">
        <f t="shared" si="1017"/>
        <v>5.1838045797610866E-3</v>
      </c>
      <c r="O258" s="18">
        <f t="shared" si="1039"/>
        <v>0.60076453243182659</v>
      </c>
      <c r="P258" s="89">
        <f t="shared" si="1030"/>
        <v>3.1304736984730797E-3</v>
      </c>
      <c r="Q258" s="88">
        <f t="shared" ref="Q258" si="1329">MIN((I258*J258*Male_Mortality_Blend+K258*L258*(1-Male_Mortality_Blend))*(1-Mortality_Margin),1)</f>
        <v>5.7439285055196403E-2</v>
      </c>
      <c r="R258" s="18">
        <f t="shared" si="1093"/>
        <v>4.9174481263787317E-3</v>
      </c>
      <c r="S258" s="18">
        <f t="shared" si="1032"/>
        <v>0.61652109041884595</v>
      </c>
      <c r="T258" s="89">
        <f t="shared" si="1033"/>
        <v>3.046692432949194E-3</v>
      </c>
      <c r="V258" s="73">
        <f t="shared" si="1019"/>
        <v>3706928.8324667197</v>
      </c>
      <c r="W258" s="74">
        <f t="shared" ref="W258" si="1330">V258*Fee_Percent</f>
        <v>185346.441623336</v>
      </c>
      <c r="X258" s="75">
        <f t="shared" si="1048"/>
        <v>3892275.2740900558</v>
      </c>
      <c r="Y258" s="74">
        <f t="shared" si="1021"/>
        <v>3804152.346754564</v>
      </c>
      <c r="Z258" s="75">
        <f t="shared" si="1022"/>
        <v>74138.576649334398</v>
      </c>
      <c r="AA258" s="82">
        <f t="shared" si="1023"/>
        <v>13984.350686157588</v>
      </c>
      <c r="AC258" s="80">
        <f t="shared" ref="AC258" si="1331">AC257/(1+NAER_Rate)^(1/12)</f>
        <v>0.39678742553547774</v>
      </c>
      <c r="AD258" s="82">
        <f t="shared" si="1025"/>
        <v>1544405.8854815892</v>
      </c>
      <c r="AE258" s="74">
        <f t="shared" si="1026"/>
        <v>1509439.8160134894</v>
      </c>
      <c r="AF258" s="75">
        <f t="shared" si="1027"/>
        <v>29417.254961554081</v>
      </c>
      <c r="AH258" s="113">
        <v>252</v>
      </c>
      <c r="AI258" s="114">
        <f>(SUM(AE259:$AE$913)+SUM(AF259:$AF$913)-SUM(AD259:$AD$913))*(1+NAER_Rate)^(AH258/12)</f>
        <v>6910604.68710641</v>
      </c>
      <c r="AJ258" s="115">
        <f t="shared" si="1014"/>
        <v>6910604.68710641</v>
      </c>
    </row>
    <row r="259" spans="5:36" x14ac:dyDescent="0.35">
      <c r="E259" s="66">
        <f t="shared" si="1043"/>
        <v>53143</v>
      </c>
      <c r="F259">
        <f t="shared" si="1121"/>
        <v>22</v>
      </c>
      <c r="G259">
        <f t="shared" si="1036"/>
        <v>253</v>
      </c>
      <c r="H259">
        <f t="shared" ref="H259" si="1332">ROUNDDOWN(YEARFRAC(E259,DOB,1),0)</f>
        <v>85</v>
      </c>
      <c r="I259" s="31">
        <f>IF(H259&lt;=120,VLOOKUP(H259,'Mortality Data'!$B$6:$D$125,2,FALSE),1)</f>
        <v>8.9349999999999999E-2</v>
      </c>
      <c r="J259" s="17">
        <f>IF(H259&lt;=120,(1-VLOOKUP(H259,'Mortality Data'!$F$5:$H$125,2,FALSE))^(YEAR(E259)-Mortality_Table_Year),1)</f>
        <v>0.71296109639054039</v>
      </c>
      <c r="K259">
        <f>IF(H259&lt;=120,VLOOKUP(H259,'Mortality Data'!$B$5:$D$125,3,FALSE),1)</f>
        <v>7.077E-2</v>
      </c>
      <c r="L259" s="33">
        <f>IF(H259&lt;=120,(1-VLOOKUP(H259,'Mortality Data'!$F$5:$H$125,3,FALSE))^(YEAR(E259)-Mortality_Table_Year),1)</f>
        <v>0.79838332758347852</v>
      </c>
      <c r="M259" s="88">
        <f t="shared" ref="M259" si="1333">MIN(I259*J259*Male_Mortality_Blend+K259*L259*(1-Male_Mortality_Blend),1)</f>
        <v>6.0462405321259377E-2</v>
      </c>
      <c r="N259" s="18">
        <f t="shared" si="1017"/>
        <v>5.1838045797610866E-3</v>
      </c>
      <c r="O259" s="18">
        <f t="shared" si="1039"/>
        <v>0.5976502864972485</v>
      </c>
      <c r="P259" s="89">
        <f t="shared" si="1030"/>
        <v>3.1142459345780971E-3</v>
      </c>
      <c r="Q259" s="88">
        <f t="shared" ref="Q259" si="1334">MIN((I259*J259*Male_Mortality_Blend+K259*L259*(1-Male_Mortality_Blend))*(1-Mortality_Margin),1)</f>
        <v>5.7439285055196403E-2</v>
      </c>
      <c r="R259" s="18">
        <f t="shared" si="1093"/>
        <v>4.9174481263787317E-3</v>
      </c>
      <c r="S259" s="18">
        <f t="shared" si="1032"/>
        <v>0.61348937993789288</v>
      </c>
      <c r="T259" s="89">
        <f t="shared" si="1033"/>
        <v>3.0317104809530759E-3</v>
      </c>
      <c r="V259" s="73">
        <f t="shared" si="1019"/>
        <v>3687712.8378081303</v>
      </c>
      <c r="W259" s="74">
        <f t="shared" ref="W259" si="1335">V259*Fee_Percent</f>
        <v>184385.64189040652</v>
      </c>
      <c r="X259" s="75">
        <f t="shared" si="1048"/>
        <v>3872098.4796985369</v>
      </c>
      <c r="Y259" s="74">
        <f t="shared" si="1021"/>
        <v>3785445.6249245568</v>
      </c>
      <c r="Z259" s="75">
        <f t="shared" si="1022"/>
        <v>73754.256756162606</v>
      </c>
      <c r="AA259" s="82">
        <f t="shared" si="1023"/>
        <v>12898.598017817363</v>
      </c>
      <c r="AC259" s="80">
        <f t="shared" ref="AC259" si="1336">AC258/(1+NAER_Rate)^(1/12)</f>
        <v>0.3953346460618114</v>
      </c>
      <c r="AD259" s="82">
        <f t="shared" si="1025"/>
        <v>1530774.6819880991</v>
      </c>
      <c r="AE259" s="74">
        <f t="shared" si="1026"/>
        <v>1496517.8063157822</v>
      </c>
      <c r="AF259" s="75">
        <f t="shared" si="1027"/>
        <v>29157.612990249505</v>
      </c>
      <c r="AH259" s="113">
        <v>253</v>
      </c>
      <c r="AI259" s="114">
        <f>(SUM(AE260:$AE$913)+SUM(AF260:$AF$913)-SUM(AD260:$AD$913))*(1+NAER_Rate)^(AH259/12)</f>
        <v>6948898.4401911087</v>
      </c>
      <c r="AJ259" s="115">
        <f t="shared" si="1014"/>
        <v>6948898.4401911087</v>
      </c>
    </row>
    <row r="260" spans="5:36" x14ac:dyDescent="0.35">
      <c r="E260" s="66">
        <f t="shared" si="1043"/>
        <v>53174</v>
      </c>
      <c r="F260">
        <f t="shared" si="1121"/>
        <v>22</v>
      </c>
      <c r="G260">
        <f t="shared" si="1036"/>
        <v>254</v>
      </c>
      <c r="H260">
        <f t="shared" ref="H260" si="1337">ROUNDDOWN(YEARFRAC(E260,DOB,1),0)</f>
        <v>85</v>
      </c>
      <c r="I260" s="31">
        <f>IF(H260&lt;=120,VLOOKUP(H260,'Mortality Data'!$B$6:$D$125,2,FALSE),1)</f>
        <v>8.9349999999999999E-2</v>
      </c>
      <c r="J260" s="17">
        <f>IF(H260&lt;=120,(1-VLOOKUP(H260,'Mortality Data'!$F$5:$H$125,2,FALSE))^(YEAR(E260)-Mortality_Table_Year),1)</f>
        <v>0.71296109639054039</v>
      </c>
      <c r="K260">
        <f>IF(H260&lt;=120,VLOOKUP(H260,'Mortality Data'!$B$5:$D$125,3,FALSE),1)</f>
        <v>7.077E-2</v>
      </c>
      <c r="L260" s="33">
        <f>IF(H260&lt;=120,(1-VLOOKUP(H260,'Mortality Data'!$F$5:$H$125,3,FALSE))^(YEAR(E260)-Mortality_Table_Year),1)</f>
        <v>0.79838332758347852</v>
      </c>
      <c r="M260" s="88">
        <f t="shared" ref="M260" si="1338">MIN(I260*J260*Male_Mortality_Blend+K260*L260*(1-Male_Mortality_Blend),1)</f>
        <v>6.0462405321259377E-2</v>
      </c>
      <c r="N260" s="18">
        <f t="shared" si="1017"/>
        <v>5.1838045797610866E-3</v>
      </c>
      <c r="O260" s="18">
        <f t="shared" si="1039"/>
        <v>0.59455218420500855</v>
      </c>
      <c r="P260" s="89">
        <f t="shared" si="1030"/>
        <v>3.0981022922399459E-3</v>
      </c>
      <c r="Q260" s="88">
        <f t="shared" ref="Q260" si="1339">MIN((I260*J260*Male_Mortality_Blend+K260*L260*(1-Male_Mortality_Blend))*(1-Mortality_Margin),1)</f>
        <v>5.7439285055196403E-2</v>
      </c>
      <c r="R260" s="18">
        <f t="shared" si="1093"/>
        <v>4.9174481263787317E-3</v>
      </c>
      <c r="S260" s="18">
        <f t="shared" si="1032"/>
        <v>0.61047257773596408</v>
      </c>
      <c r="T260" s="89">
        <f t="shared" si="1033"/>
        <v>3.0168022019287921E-3</v>
      </c>
      <c r="V260" s="73">
        <f t="shared" si="1019"/>
        <v>3668596.455110657</v>
      </c>
      <c r="W260" s="74">
        <f t="shared" ref="W260" si="1340">V260*Fee_Percent</f>
        <v>183429.82275553286</v>
      </c>
      <c r="X260" s="75">
        <f t="shared" si="1048"/>
        <v>3852026.2778661898</v>
      </c>
      <c r="Y260" s="74">
        <f t="shared" si="1021"/>
        <v>3766830.8924287632</v>
      </c>
      <c r="Z260" s="75">
        <f t="shared" si="1022"/>
        <v>73371.929102213137</v>
      </c>
      <c r="AA260" s="82">
        <f t="shared" si="1023"/>
        <v>11823.456335213501</v>
      </c>
      <c r="AC260" s="80">
        <f t="shared" ref="AC260" si="1341">AC259/(1+NAER_Rate)^(1/12)</f>
        <v>0.3938871857289829</v>
      </c>
      <c r="AD260" s="82">
        <f t="shared" si="1025"/>
        <v>1517263.7899428026</v>
      </c>
      <c r="AE260" s="74">
        <f t="shared" si="1026"/>
        <v>1483706.4193357588</v>
      </c>
      <c r="AF260" s="75">
        <f t="shared" si="1027"/>
        <v>28900.262665577193</v>
      </c>
      <c r="AH260" s="113">
        <v>254</v>
      </c>
      <c r="AI260" s="114">
        <f>(SUM(AE261:$AE$913)+SUM(AF261:$AF$913)-SUM(AD261:$AD$913))*(1+NAER_Rate)^(AH260/12)</f>
        <v>6986257.7738370094</v>
      </c>
      <c r="AJ260" s="115">
        <f t="shared" si="1014"/>
        <v>6986257.7738370094</v>
      </c>
    </row>
    <row r="261" spans="5:36" x14ac:dyDescent="0.35">
      <c r="E261" s="66">
        <f t="shared" si="1043"/>
        <v>53205</v>
      </c>
      <c r="F261">
        <f t="shared" si="1121"/>
        <v>22</v>
      </c>
      <c r="G261">
        <f t="shared" si="1036"/>
        <v>255</v>
      </c>
      <c r="H261">
        <f t="shared" ref="H261" si="1342">ROUNDDOWN(YEARFRAC(E261,DOB,1),0)</f>
        <v>85</v>
      </c>
      <c r="I261" s="31">
        <f>IF(H261&lt;=120,VLOOKUP(H261,'Mortality Data'!$B$6:$D$125,2,FALSE),1)</f>
        <v>8.9349999999999999E-2</v>
      </c>
      <c r="J261" s="17">
        <f>IF(H261&lt;=120,(1-VLOOKUP(H261,'Mortality Data'!$F$5:$H$125,2,FALSE))^(YEAR(E261)-Mortality_Table_Year),1)</f>
        <v>0.71296109639054039</v>
      </c>
      <c r="K261">
        <f>IF(H261&lt;=120,VLOOKUP(H261,'Mortality Data'!$B$5:$D$125,3,FALSE),1)</f>
        <v>7.077E-2</v>
      </c>
      <c r="L261" s="33">
        <f>IF(H261&lt;=120,(1-VLOOKUP(H261,'Mortality Data'!$F$5:$H$125,3,FALSE))^(YEAR(E261)-Mortality_Table_Year),1)</f>
        <v>0.79838332758347852</v>
      </c>
      <c r="M261" s="88">
        <f t="shared" ref="M261" si="1343">MIN(I261*J261*Male_Mortality_Blend+K261*L261*(1-Male_Mortality_Blend),1)</f>
        <v>6.0462405321259377E-2</v>
      </c>
      <c r="N261" s="18">
        <f t="shared" si="1017"/>
        <v>5.1838045797610866E-3</v>
      </c>
      <c r="O261" s="18">
        <f t="shared" si="1039"/>
        <v>0.59147014186961966</v>
      </c>
      <c r="P261" s="89">
        <f t="shared" si="1030"/>
        <v>3.0820423353888904E-3</v>
      </c>
      <c r="Q261" s="88">
        <f t="shared" ref="Q261" si="1344">MIN((I261*J261*Male_Mortality_Blend+K261*L261*(1-Male_Mortality_Blend))*(1-Mortality_Margin),1)</f>
        <v>5.7439285055196403E-2</v>
      </c>
      <c r="R261" s="18">
        <f t="shared" si="1093"/>
        <v>4.9174481263787317E-3</v>
      </c>
      <c r="S261" s="18">
        <f t="shared" si="1032"/>
        <v>0.60747061050237072</v>
      </c>
      <c r="T261" s="89">
        <f t="shared" si="1033"/>
        <v>3.0019672335933612E-3</v>
      </c>
      <c r="V261" s="73">
        <f t="shared" si="1019"/>
        <v>3649579.1680053589</v>
      </c>
      <c r="W261" s="74">
        <f t="shared" ref="W261" si="1345">V261*Fee_Percent</f>
        <v>182478.95840026796</v>
      </c>
      <c r="X261" s="75">
        <f t="shared" si="1048"/>
        <v>3832058.126405627</v>
      </c>
      <c r="Y261" s="74">
        <f t="shared" si="1021"/>
        <v>3748307.6969144037</v>
      </c>
      <c r="Z261" s="75">
        <f t="shared" si="1022"/>
        <v>72991.583360107179</v>
      </c>
      <c r="AA261" s="82">
        <f t="shared" si="1023"/>
        <v>10758.846131116152</v>
      </c>
      <c r="AC261" s="80">
        <f t="shared" ref="AC261" si="1346">AC260/(1+NAER_Rate)^(1/12)</f>
        <v>0.3924450250617314</v>
      </c>
      <c r="AD261" s="82">
        <f t="shared" si="1025"/>
        <v>1503872.1474552678</v>
      </c>
      <c r="AE261" s="74">
        <f t="shared" si="1026"/>
        <v>1471004.7080546538</v>
      </c>
      <c r="AF261" s="75">
        <f t="shared" si="1027"/>
        <v>28645.183761052718</v>
      </c>
      <c r="AH261" s="113">
        <v>255</v>
      </c>
      <c r="AI261" s="114">
        <f>(SUM(AE262:$AE$913)+SUM(AF262:$AF$913)-SUM(AD262:$AD$913))*(1+NAER_Rate)^(AH261/12)</f>
        <v>7022689.7857092749</v>
      </c>
      <c r="AJ261" s="115">
        <f t="shared" si="1014"/>
        <v>7022689.7857092749</v>
      </c>
    </row>
    <row r="262" spans="5:36" x14ac:dyDescent="0.35">
      <c r="E262" s="66">
        <f t="shared" si="1043"/>
        <v>53235</v>
      </c>
      <c r="F262">
        <f t="shared" si="1121"/>
        <v>22</v>
      </c>
      <c r="G262">
        <f t="shared" si="1036"/>
        <v>256</v>
      </c>
      <c r="H262">
        <f t="shared" ref="H262" si="1347">ROUNDDOWN(YEARFRAC(E262,DOB,1),0)</f>
        <v>85</v>
      </c>
      <c r="I262" s="31">
        <f>IF(H262&lt;=120,VLOOKUP(H262,'Mortality Data'!$B$6:$D$125,2,FALSE),1)</f>
        <v>8.9349999999999999E-2</v>
      </c>
      <c r="J262" s="17">
        <f>IF(H262&lt;=120,(1-VLOOKUP(H262,'Mortality Data'!$F$5:$H$125,2,FALSE))^(YEAR(E262)-Mortality_Table_Year),1)</f>
        <v>0.71296109639054039</v>
      </c>
      <c r="K262">
        <f>IF(H262&lt;=120,VLOOKUP(H262,'Mortality Data'!$B$5:$D$125,3,FALSE),1)</f>
        <v>7.077E-2</v>
      </c>
      <c r="L262" s="33">
        <f>IF(H262&lt;=120,(1-VLOOKUP(H262,'Mortality Data'!$F$5:$H$125,3,FALSE))^(YEAR(E262)-Mortality_Table_Year),1)</f>
        <v>0.79838332758347852</v>
      </c>
      <c r="M262" s="88">
        <f t="shared" ref="M262" si="1348">MIN(I262*J262*Male_Mortality_Blend+K262*L262*(1-Male_Mortality_Blend),1)</f>
        <v>6.0462405321259377E-2</v>
      </c>
      <c r="N262" s="18">
        <f t="shared" si="1017"/>
        <v>5.1838045797610866E-3</v>
      </c>
      <c r="O262" s="18">
        <f t="shared" si="1039"/>
        <v>0.58840407623940394</v>
      </c>
      <c r="P262" s="89">
        <f t="shared" si="1030"/>
        <v>3.0660656302157197E-3</v>
      </c>
      <c r="Q262" s="88">
        <f t="shared" ref="Q262" si="1349">MIN((I262*J262*Male_Mortality_Blend+K262*L262*(1-Male_Mortality_Blend))*(1-Mortality_Margin),1)</f>
        <v>5.7439285055196403E-2</v>
      </c>
      <c r="R262" s="18">
        <f t="shared" si="1093"/>
        <v>4.9174481263787317E-3</v>
      </c>
      <c r="S262" s="18">
        <f t="shared" si="1032"/>
        <v>0.60448340528692568</v>
      </c>
      <c r="T262" s="89">
        <f t="shared" si="1033"/>
        <v>2.9872052154450435E-3</v>
      </c>
      <c r="V262" s="73">
        <f t="shared" si="1019"/>
        <v>3630660.462800052</v>
      </c>
      <c r="W262" s="74">
        <f t="shared" ref="W262" si="1350">V262*Fee_Percent</f>
        <v>181533.02314000262</v>
      </c>
      <c r="X262" s="75">
        <f t="shared" si="1048"/>
        <v>3812193.4859400545</v>
      </c>
      <c r="Y262" s="74">
        <f t="shared" si="1021"/>
        <v>3729875.5882531209</v>
      </c>
      <c r="Z262" s="75">
        <f t="shared" si="1022"/>
        <v>72613.209256001035</v>
      </c>
      <c r="AA262" s="82">
        <f t="shared" si="1023"/>
        <v>9704.6884309328161</v>
      </c>
      <c r="AC262" s="80">
        <f t="shared" ref="AC262" si="1351">AC261/(1+NAER_Rate)^(1/12)</f>
        <v>0.39100814465610179</v>
      </c>
      <c r="AD262" s="82">
        <f t="shared" si="1025"/>
        <v>1490598.7020074977</v>
      </c>
      <c r="AE262" s="74">
        <f t="shared" si="1026"/>
        <v>1458411.7335609391</v>
      </c>
      <c r="AF262" s="75">
        <f t="shared" si="1027"/>
        <v>28392.356228714241</v>
      </c>
      <c r="AH262" s="113">
        <v>256</v>
      </c>
      <c r="AI262" s="114">
        <f>(SUM(AE263:$AE$913)+SUM(AF263:$AF$913)-SUM(AD263:$AD$913))*(1+NAER_Rate)^(AH262/12)</f>
        <v>7058201.5205810424</v>
      </c>
      <c r="AJ262" s="115">
        <f t="shared" ref="AJ262:AJ325" si="1352">MAX(AI262,0,SUM(Y263:Y274)*2%)</f>
        <v>7058201.5205810424</v>
      </c>
    </row>
    <row r="263" spans="5:36" x14ac:dyDescent="0.35">
      <c r="E263" s="66">
        <f t="shared" si="1043"/>
        <v>53266</v>
      </c>
      <c r="F263">
        <f t="shared" si="1121"/>
        <v>22</v>
      </c>
      <c r="G263">
        <f t="shared" si="1036"/>
        <v>257</v>
      </c>
      <c r="H263">
        <f t="shared" ref="H263" si="1353">ROUNDDOWN(YEARFRAC(E263,DOB,1),0)</f>
        <v>85</v>
      </c>
      <c r="I263" s="31">
        <f>IF(H263&lt;=120,VLOOKUP(H263,'Mortality Data'!$B$6:$D$125,2,FALSE),1)</f>
        <v>8.9349999999999999E-2</v>
      </c>
      <c r="J263" s="17">
        <f>IF(H263&lt;=120,(1-VLOOKUP(H263,'Mortality Data'!$F$5:$H$125,2,FALSE))^(YEAR(E263)-Mortality_Table_Year),1)</f>
        <v>0.71296109639054039</v>
      </c>
      <c r="K263">
        <f>IF(H263&lt;=120,VLOOKUP(H263,'Mortality Data'!$B$5:$D$125,3,FALSE),1)</f>
        <v>7.077E-2</v>
      </c>
      <c r="L263" s="33">
        <f>IF(H263&lt;=120,(1-VLOOKUP(H263,'Mortality Data'!$F$5:$H$125,3,FALSE))^(YEAR(E263)-Mortality_Table_Year),1)</f>
        <v>0.79838332758347852</v>
      </c>
      <c r="M263" s="88">
        <f t="shared" ref="M263" si="1354">MIN(I263*J263*Male_Mortality_Blend+K263*L263*(1-Male_Mortality_Blend),1)</f>
        <v>6.0462405321259377E-2</v>
      </c>
      <c r="N263" s="18">
        <f t="shared" ref="N263:N326" si="1355">1-(1-M263)^(1/12)</f>
        <v>5.1838045797610866E-3</v>
      </c>
      <c r="O263" s="18">
        <f t="shared" si="1039"/>
        <v>0.58535390449424407</v>
      </c>
      <c r="P263" s="89">
        <f t="shared" si="1030"/>
        <v>3.0501717451598687E-3</v>
      </c>
      <c r="Q263" s="88">
        <f t="shared" ref="Q263" si="1356">MIN((I263*J263*Male_Mortality_Blend+K263*L263*(1-Male_Mortality_Blend))*(1-Mortality_Margin),1)</f>
        <v>5.7439285055196403E-2</v>
      </c>
      <c r="R263" s="18">
        <f t="shared" si="1093"/>
        <v>4.9174481263787317E-3</v>
      </c>
      <c r="S263" s="18">
        <f t="shared" si="1032"/>
        <v>0.60151088949817044</v>
      </c>
      <c r="T263" s="89">
        <f t="shared" si="1033"/>
        <v>2.9725157887552367E-3</v>
      </c>
      <c r="V263" s="73">
        <f t="shared" ref="V263:V326" si="1357">Payment_Amount*O263</f>
        <v>3611839.8284654315</v>
      </c>
      <c r="W263" s="74">
        <f t="shared" ref="W263" si="1358">V263*Fee_Percent</f>
        <v>180591.9914232716</v>
      </c>
      <c r="X263" s="75">
        <f t="shared" si="1048"/>
        <v>3792431.8198887031</v>
      </c>
      <c r="Y263" s="74">
        <f t="shared" ref="Y263:Y326" si="1359">Payment_Amount*S263</f>
        <v>3711534.1185300397</v>
      </c>
      <c r="Z263" s="75">
        <f t="shared" ref="Z263:Z326" si="1360">V263*Admin_Expense_Percent</f>
        <v>72236.79656930863</v>
      </c>
      <c r="AA263" s="82">
        <f t="shared" ref="AA263:AA326" si="1361">X263-SUM(Y263:Z263)</f>
        <v>8660.9047893546522</v>
      </c>
      <c r="AC263" s="80">
        <f t="shared" ref="AC263" si="1362">AC262/(1+NAER_Rate)^(1/12)</f>
        <v>0.38957652517918379</v>
      </c>
      <c r="AD263" s="82">
        <f t="shared" ref="AD263:AD326" si="1363">X263*AC263</f>
        <v>1477442.410371209</v>
      </c>
      <c r="AE263" s="74">
        <f t="shared" ref="AE263:AE326" si="1364">Payment_Amount*S263*AC263</f>
        <v>1445926.5649809176</v>
      </c>
      <c r="AF263" s="75">
        <f t="shared" ref="AF263:AF326" si="1365">Z263*AC263</f>
        <v>28141.760197546839</v>
      </c>
      <c r="AH263" s="113">
        <v>257</v>
      </c>
      <c r="AI263" s="114">
        <f>(SUM(AE264:$AE$913)+SUM(AF264:$AF$913)-SUM(AD264:$AD$913))*(1+NAER_Rate)^(AH263/12)</f>
        <v>7092799.9706684696</v>
      </c>
      <c r="AJ263" s="115">
        <f t="shared" si="1352"/>
        <v>7092799.9706684696</v>
      </c>
    </row>
    <row r="264" spans="5:36" x14ac:dyDescent="0.35">
      <c r="E264" s="66">
        <f t="shared" si="1043"/>
        <v>53296</v>
      </c>
      <c r="F264">
        <f t="shared" si="1121"/>
        <v>22</v>
      </c>
      <c r="G264">
        <f t="shared" si="1036"/>
        <v>258</v>
      </c>
      <c r="H264">
        <f t="shared" ref="H264" si="1366">ROUNDDOWN(YEARFRAC(E264,DOB,1),0)</f>
        <v>85</v>
      </c>
      <c r="I264" s="31">
        <f>IF(H264&lt;=120,VLOOKUP(H264,'Mortality Data'!$B$6:$D$125,2,FALSE),1)</f>
        <v>8.9349999999999999E-2</v>
      </c>
      <c r="J264" s="17">
        <f>IF(H264&lt;=120,(1-VLOOKUP(H264,'Mortality Data'!$F$5:$H$125,2,FALSE))^(YEAR(E264)-Mortality_Table_Year),1)</f>
        <v>0.71296109639054039</v>
      </c>
      <c r="K264">
        <f>IF(H264&lt;=120,VLOOKUP(H264,'Mortality Data'!$B$5:$D$125,3,FALSE),1)</f>
        <v>7.077E-2</v>
      </c>
      <c r="L264" s="33">
        <f>IF(H264&lt;=120,(1-VLOOKUP(H264,'Mortality Data'!$F$5:$H$125,3,FALSE))^(YEAR(E264)-Mortality_Table_Year),1)</f>
        <v>0.79838332758347852</v>
      </c>
      <c r="M264" s="88">
        <f t="shared" ref="M264" si="1367">MIN(I264*J264*Male_Mortality_Blend+K264*L264*(1-Male_Mortality_Blend),1)</f>
        <v>6.0462405321259377E-2</v>
      </c>
      <c r="N264" s="18">
        <f t="shared" si="1355"/>
        <v>5.1838045797610866E-3</v>
      </c>
      <c r="O264" s="18">
        <f t="shared" si="1039"/>
        <v>0.58231954424334575</v>
      </c>
      <c r="P264" s="89">
        <f t="shared" ref="P264:P327" si="1368">O263-O264</f>
        <v>3.0343602508983158E-3</v>
      </c>
      <c r="Q264" s="88">
        <f t="shared" ref="Q264" si="1369">MIN((I264*J264*Male_Mortality_Blend+K264*L264*(1-Male_Mortality_Blend))*(1-Mortality_Margin),1)</f>
        <v>5.7439285055196403E-2</v>
      </c>
      <c r="R264" s="18">
        <f t="shared" si="1093"/>
        <v>4.9174481263787317E-3</v>
      </c>
      <c r="S264" s="18">
        <f t="shared" ref="S264:S327" si="1370">S263*(1-Q264)^(1/12)</f>
        <v>0.59855299090161129</v>
      </c>
      <c r="T264" s="89">
        <f t="shared" ref="T264:T327" si="1371">S263-S264</f>
        <v>2.9578985965591498E-3</v>
      </c>
      <c r="V264" s="73">
        <f t="shared" si="1357"/>
        <v>3593116.756621269</v>
      </c>
      <c r="W264" s="74">
        <f t="shared" ref="W264" si="1372">V264*Fee_Percent</f>
        <v>179655.83783106346</v>
      </c>
      <c r="X264" s="75">
        <f t="shared" si="1048"/>
        <v>3772772.5944523327</v>
      </c>
      <c r="Y264" s="74">
        <f t="shared" si="1359"/>
        <v>3693282.8420328833</v>
      </c>
      <c r="Z264" s="75">
        <f t="shared" si="1360"/>
        <v>71862.335132425389</v>
      </c>
      <c r="AA264" s="82">
        <f t="shared" si="1361"/>
        <v>7627.4172870242037</v>
      </c>
      <c r="AC264" s="80">
        <f t="shared" ref="AC264" si="1373">AC263/(1+NAER_Rate)^(1/12)</f>
        <v>0.38815014736885178</v>
      </c>
      <c r="AD264" s="82">
        <f t="shared" si="1363"/>
        <v>1464402.2385258381</v>
      </c>
      <c r="AE264" s="74">
        <f t="shared" si="1364"/>
        <v>1433548.2794099154</v>
      </c>
      <c r="AF264" s="75">
        <f t="shared" si="1365"/>
        <v>27893.37597192073</v>
      </c>
      <c r="AH264" s="113">
        <v>258</v>
      </c>
      <c r="AI264" s="114">
        <f>(SUM(AE265:$AE$913)+SUM(AF265:$AF$913)-SUM(AD265:$AD$913))*(1+NAER_Rate)^(AH264/12)</f>
        <v>7126492.075963065</v>
      </c>
      <c r="AJ264" s="115">
        <f t="shared" si="1352"/>
        <v>7126492.075963065</v>
      </c>
    </row>
    <row r="265" spans="5:36" x14ac:dyDescent="0.35">
      <c r="E265" s="66">
        <f t="shared" si="1043"/>
        <v>53327</v>
      </c>
      <c r="F265">
        <f t="shared" si="1121"/>
        <v>22</v>
      </c>
      <c r="G265">
        <f t="shared" ref="G265:G328" si="1374">G264+1</f>
        <v>259</v>
      </c>
      <c r="H265">
        <f t="shared" ref="H265" si="1375">ROUNDDOWN(YEARFRAC(E265,DOB,1),0)</f>
        <v>86</v>
      </c>
      <c r="I265" s="31">
        <f>IF(H265&lt;=120,VLOOKUP(H265,'Mortality Data'!$B$6:$D$125,2,FALSE),1)</f>
        <v>0.10020999999999999</v>
      </c>
      <c r="J265" s="17">
        <f>IF(H265&lt;=120,(1-VLOOKUP(H265,'Mortality Data'!$F$5:$H$125,2,FALSE))^(YEAR(E265)-Mortality_Table_Year),1)</f>
        <v>0.72253090139818077</v>
      </c>
      <c r="K265">
        <f>IF(H265&lt;=120,VLOOKUP(H265,'Mortality Data'!$B$5:$D$125,3,FALSE),1)</f>
        <v>7.9240000000000005E-2</v>
      </c>
      <c r="L265" s="33">
        <f>IF(H265&lt;=120,(1-VLOOKUP(H265,'Mortality Data'!$F$5:$H$125,3,FALSE))^(YEAR(E265)-Mortality_Table_Year),1)</f>
        <v>0.79838332758347852</v>
      </c>
      <c r="M265" s="88">
        <f t="shared" ref="M265" si="1376">MIN(I265*J265*Male_Mortality_Blend+K265*L265*(1-Male_Mortality_Blend),1)</f>
        <v>6.829140459098311E-2</v>
      </c>
      <c r="N265" s="18">
        <f t="shared" si="1355"/>
        <v>5.8772591961031573E-3</v>
      </c>
      <c r="O265" s="18">
        <f t="shared" ref="O265:O328" si="1377">O264*(1-M265)^(1/12)</f>
        <v>0.578897101346871</v>
      </c>
      <c r="P265" s="89">
        <f t="shared" si="1368"/>
        <v>3.4224428964747533E-3</v>
      </c>
      <c r="Q265" s="88">
        <f t="shared" ref="Q265" si="1378">MIN((I265*J265*Male_Mortality_Blend+K265*L265*(1-Male_Mortality_Blend))*(1-Mortality_Margin),1)</f>
        <v>6.4876834361433947E-2</v>
      </c>
      <c r="R265" s="18">
        <f t="shared" si="1093"/>
        <v>5.5741589360438493E-3</v>
      </c>
      <c r="S265" s="18">
        <f t="shared" si="1370"/>
        <v>0.59521656139868129</v>
      </c>
      <c r="T265" s="89">
        <f t="shared" si="1371"/>
        <v>3.3364295029300051E-3</v>
      </c>
      <c r="V265" s="73">
        <f t="shared" si="1357"/>
        <v>3571999.0781207443</v>
      </c>
      <c r="W265" s="74">
        <f t="shared" ref="W265" si="1379">V265*Fee_Percent</f>
        <v>178599.95390603723</v>
      </c>
      <c r="X265" s="75">
        <f t="shared" si="1048"/>
        <v>3750599.0320267817</v>
      </c>
      <c r="Y265" s="74">
        <f t="shared" si="1359"/>
        <v>3672695.8964756285</v>
      </c>
      <c r="Z265" s="75">
        <f t="shared" si="1360"/>
        <v>71439.981562414891</v>
      </c>
      <c r="AA265" s="82">
        <f t="shared" si="1361"/>
        <v>6463.1539887385443</v>
      </c>
      <c r="AC265" s="80">
        <f t="shared" ref="AC265" si="1380">AC264/(1+NAER_Rate)^(1/12)</f>
        <v>0.38672899203350558</v>
      </c>
      <c r="AD265" s="82">
        <f t="shared" si="1363"/>
        <v>1450465.3831775589</v>
      </c>
      <c r="AE265" s="74">
        <f t="shared" si="1364"/>
        <v>1420337.9820896119</v>
      </c>
      <c r="AF265" s="75">
        <f t="shared" si="1365"/>
        <v>27627.912060524934</v>
      </c>
      <c r="AH265" s="113">
        <v>259</v>
      </c>
      <c r="AI265" s="114">
        <f>(SUM(AE266:$AE$913)+SUM(AF266:$AF$913)-SUM(AD266:$AD$913))*(1+NAER_Rate)^(AH265/12)</f>
        <v>7159143.7300247755</v>
      </c>
      <c r="AJ265" s="115">
        <f t="shared" si="1352"/>
        <v>7159143.7300247755</v>
      </c>
    </row>
    <row r="266" spans="5:36" x14ac:dyDescent="0.35">
      <c r="E266" s="66">
        <f t="shared" ref="E266:E329" si="1381">EOMONTH(E265,1)</f>
        <v>53358</v>
      </c>
      <c r="F266">
        <f t="shared" si="1121"/>
        <v>22</v>
      </c>
      <c r="G266">
        <f t="shared" si="1374"/>
        <v>260</v>
      </c>
      <c r="H266">
        <f t="shared" ref="H266" si="1382">ROUNDDOWN(YEARFRAC(E266,DOB,1),0)</f>
        <v>86</v>
      </c>
      <c r="I266" s="31">
        <f>IF(H266&lt;=120,VLOOKUP(H266,'Mortality Data'!$B$6:$D$125,2,FALSE),1)</f>
        <v>0.10020999999999999</v>
      </c>
      <c r="J266" s="17">
        <f>IF(H266&lt;=120,(1-VLOOKUP(H266,'Mortality Data'!$F$5:$H$125,2,FALSE))^(YEAR(E266)-Mortality_Table_Year),1)</f>
        <v>0.7154500985644785</v>
      </c>
      <c r="K266">
        <f>IF(H266&lt;=120,VLOOKUP(H266,'Mortality Data'!$B$5:$D$125,3,FALSE),1)</f>
        <v>7.9240000000000005E-2</v>
      </c>
      <c r="L266" s="33">
        <f>IF(H266&lt;=120,(1-VLOOKUP(H266,'Mortality Data'!$F$5:$H$125,3,FALSE))^(YEAR(E266)-Mortality_Table_Year),1)</f>
        <v>0.79295432095591079</v>
      </c>
      <c r="M266" s="88">
        <f t="shared" ref="M266" si="1383">MIN(I266*J266*Male_Mortality_Blend+K266*L266*(1-Male_Mortality_Blend),1)</f>
        <v>6.7707555084076373E-2</v>
      </c>
      <c r="N266" s="18">
        <f t="shared" si="1355"/>
        <v>5.8253606877533004E-3</v>
      </c>
      <c r="O266" s="18">
        <f t="shared" si="1377"/>
        <v>0.57552481693043056</v>
      </c>
      <c r="P266" s="89">
        <f t="shared" si="1368"/>
        <v>3.3722844164404409E-3</v>
      </c>
      <c r="Q266" s="88">
        <f t="shared" ref="Q266" si="1384">MIN((I266*J266*Male_Mortality_Blend+K266*L266*(1-Male_Mortality_Blend))*(1-Mortality_Margin),1)</f>
        <v>6.4322177329872554E-2</v>
      </c>
      <c r="R266" s="18">
        <f t="shared" si="1093"/>
        <v>5.5250196518251693E-3</v>
      </c>
      <c r="S266" s="18">
        <f t="shared" si="1370"/>
        <v>0.59192797819986176</v>
      </c>
      <c r="T266" s="89">
        <f t="shared" si="1371"/>
        <v>3.288583198819528E-3</v>
      </c>
      <c r="V266" s="73">
        <f t="shared" si="1357"/>
        <v>3551190.8951143688</v>
      </c>
      <c r="W266" s="74">
        <f t="shared" ref="W266" si="1385">V266*Fee_Percent</f>
        <v>177559.54475571844</v>
      </c>
      <c r="X266" s="75">
        <f t="shared" ref="X266:X329" si="1386">V266+W266</f>
        <v>3728750.4398700874</v>
      </c>
      <c r="Y266" s="74">
        <f t="shared" si="1359"/>
        <v>3652404.1794724227</v>
      </c>
      <c r="Z266" s="75">
        <f t="shared" si="1360"/>
        <v>71023.817902287381</v>
      </c>
      <c r="AA266" s="82">
        <f t="shared" si="1361"/>
        <v>5322.4424953772686</v>
      </c>
      <c r="AC266" s="80">
        <f t="shared" ref="AC266" si="1387">AC265/(1+NAER_Rate)^(1/12)</f>
        <v>0.38531304005181227</v>
      </c>
      <c r="AD266" s="82">
        <f t="shared" si="1363"/>
        <v>1436736.1675808756</v>
      </c>
      <c r="AE266" s="74">
        <f t="shared" si="1364"/>
        <v>1407318.9578904642</v>
      </c>
      <c r="AF266" s="75">
        <f t="shared" si="1365"/>
        <v>27366.403192016678</v>
      </c>
      <c r="AH266" s="113">
        <v>260</v>
      </c>
      <c r="AI266" s="114">
        <f>(SUM(AE267:$AE$913)+SUM(AF267:$AF$913)-SUM(AD267:$AD$913))*(1+NAER_Rate)^(AH266/12)</f>
        <v>7190774.6611982072</v>
      </c>
      <c r="AJ266" s="115">
        <f t="shared" si="1352"/>
        <v>7190774.6611982072</v>
      </c>
    </row>
    <row r="267" spans="5:36" x14ac:dyDescent="0.35">
      <c r="E267" s="66">
        <f t="shared" si="1381"/>
        <v>53386</v>
      </c>
      <c r="F267">
        <f t="shared" si="1121"/>
        <v>22</v>
      </c>
      <c r="G267">
        <f t="shared" si="1374"/>
        <v>261</v>
      </c>
      <c r="H267">
        <f t="shared" ref="H267" si="1388">ROUNDDOWN(YEARFRAC(E267,DOB,1),0)</f>
        <v>86</v>
      </c>
      <c r="I267" s="31">
        <f>IF(H267&lt;=120,VLOOKUP(H267,'Mortality Data'!$B$6:$D$125,2,FALSE),1)</f>
        <v>0.10020999999999999</v>
      </c>
      <c r="J267" s="17">
        <f>IF(H267&lt;=120,(1-VLOOKUP(H267,'Mortality Data'!$F$5:$H$125,2,FALSE))^(YEAR(E267)-Mortality_Table_Year),1)</f>
        <v>0.7154500985644785</v>
      </c>
      <c r="K267">
        <f>IF(H267&lt;=120,VLOOKUP(H267,'Mortality Data'!$B$5:$D$125,3,FALSE),1)</f>
        <v>7.9240000000000005E-2</v>
      </c>
      <c r="L267" s="33">
        <f>IF(H267&lt;=120,(1-VLOOKUP(H267,'Mortality Data'!$F$5:$H$125,3,FALSE))^(YEAR(E267)-Mortality_Table_Year),1)</f>
        <v>0.79295432095591079</v>
      </c>
      <c r="M267" s="88">
        <f t="shared" ref="M267" si="1389">MIN(I267*J267*Male_Mortality_Blend+K267*L267*(1-Male_Mortality_Blend),1)</f>
        <v>6.7707555084076373E-2</v>
      </c>
      <c r="N267" s="18">
        <f t="shared" si="1355"/>
        <v>5.8253606877533004E-3</v>
      </c>
      <c r="O267" s="18">
        <f t="shared" si="1377"/>
        <v>0.5721721772870576</v>
      </c>
      <c r="P267" s="89">
        <f t="shared" si="1368"/>
        <v>3.3526396433729566E-3</v>
      </c>
      <c r="Q267" s="88">
        <f t="shared" ref="Q267" si="1390">MIN((I267*J267*Male_Mortality_Blend+K267*L267*(1-Male_Mortality_Blend))*(1-Mortality_Margin),1)</f>
        <v>6.4322177329872554E-2</v>
      </c>
      <c r="R267" s="18">
        <f t="shared" si="1093"/>
        <v>5.5250196518251693E-3</v>
      </c>
      <c r="S267" s="18">
        <f t="shared" si="1370"/>
        <v>0.58865756448784234</v>
      </c>
      <c r="T267" s="89">
        <f t="shared" si="1371"/>
        <v>3.2704137120194154E-3</v>
      </c>
      <c r="V267" s="73">
        <f t="shared" si="1357"/>
        <v>3530503.9272792619</v>
      </c>
      <c r="W267" s="74">
        <f t="shared" ref="W267" si="1391">V267*Fee_Percent</f>
        <v>176525.1963639631</v>
      </c>
      <c r="X267" s="75">
        <f t="shared" si="1386"/>
        <v>3707029.1236432251</v>
      </c>
      <c r="Y267" s="74">
        <f t="shared" si="1359"/>
        <v>3632224.5746044288</v>
      </c>
      <c r="Z267" s="75">
        <f t="shared" si="1360"/>
        <v>70610.078545585246</v>
      </c>
      <c r="AA267" s="82">
        <f t="shared" si="1361"/>
        <v>4194.4704932109453</v>
      </c>
      <c r="AC267" s="80">
        <f t="shared" ref="AC267" si="1392">AC266/(1+NAER_Rate)^(1/12)</f>
        <v>0.38390227237244895</v>
      </c>
      <c r="AD267" s="82">
        <f t="shared" si="1363"/>
        <v>1423136.9043174821</v>
      </c>
      <c r="AE267" s="74">
        <f t="shared" si="1364"/>
        <v>1394419.267957692</v>
      </c>
      <c r="AF267" s="75">
        <f t="shared" si="1365"/>
        <v>27107.369606047279</v>
      </c>
      <c r="AH267" s="113">
        <v>261</v>
      </c>
      <c r="AI267" s="114">
        <f>(SUM(AE268:$AE$913)+SUM(AF268:$AF$913)-SUM(AD268:$AD$913))*(1+NAER_Rate)^(AH267/12)</f>
        <v>7221393.8580128253</v>
      </c>
      <c r="AJ267" s="115">
        <f t="shared" si="1352"/>
        <v>7221393.8580128253</v>
      </c>
    </row>
    <row r="268" spans="5:36" x14ac:dyDescent="0.35">
      <c r="E268" s="66">
        <f t="shared" si="1381"/>
        <v>53417</v>
      </c>
      <c r="F268">
        <f t="shared" si="1121"/>
        <v>22</v>
      </c>
      <c r="G268">
        <f t="shared" si="1374"/>
        <v>262</v>
      </c>
      <c r="H268">
        <f t="shared" ref="H268" si="1393">ROUNDDOWN(YEARFRAC(E268,DOB,1),0)</f>
        <v>86</v>
      </c>
      <c r="I268" s="31">
        <f>IF(H268&lt;=120,VLOOKUP(H268,'Mortality Data'!$B$6:$D$125,2,FALSE),1)</f>
        <v>0.10020999999999999</v>
      </c>
      <c r="J268" s="17">
        <f>IF(H268&lt;=120,(1-VLOOKUP(H268,'Mortality Data'!$F$5:$H$125,2,FALSE))^(YEAR(E268)-Mortality_Table_Year),1)</f>
        <v>0.7154500985644785</v>
      </c>
      <c r="K268">
        <f>IF(H268&lt;=120,VLOOKUP(H268,'Mortality Data'!$B$5:$D$125,3,FALSE),1)</f>
        <v>7.9240000000000005E-2</v>
      </c>
      <c r="L268" s="33">
        <f>IF(H268&lt;=120,(1-VLOOKUP(H268,'Mortality Data'!$F$5:$H$125,3,FALSE))^(YEAR(E268)-Mortality_Table_Year),1)</f>
        <v>0.79295432095591079</v>
      </c>
      <c r="M268" s="88">
        <f t="shared" ref="M268" si="1394">MIN(I268*J268*Male_Mortality_Blend+K268*L268*(1-Male_Mortality_Blend),1)</f>
        <v>6.7707555084076373E-2</v>
      </c>
      <c r="N268" s="18">
        <f t="shared" si="1355"/>
        <v>5.8253606877533004E-3</v>
      </c>
      <c r="O268" s="18">
        <f t="shared" si="1377"/>
        <v>0.56883906797886341</v>
      </c>
      <c r="P268" s="89">
        <f t="shared" si="1368"/>
        <v>3.3331093081941932E-3</v>
      </c>
      <c r="Q268" s="88">
        <f t="shared" ref="Q268" si="1395">MIN((I268*J268*Male_Mortality_Blend+K268*L268*(1-Male_Mortality_Blend))*(1-Mortality_Margin),1)</f>
        <v>6.4322177329872554E-2</v>
      </c>
      <c r="R268" s="18">
        <f t="shared" si="1093"/>
        <v>5.5250196518251693E-3</v>
      </c>
      <c r="S268" s="18">
        <f t="shared" si="1370"/>
        <v>0.58540521987585148</v>
      </c>
      <c r="T268" s="89">
        <f t="shared" si="1371"/>
        <v>3.252344611990865E-3</v>
      </c>
      <c r="V268" s="73">
        <f t="shared" si="1357"/>
        <v>3509937.4684933308</v>
      </c>
      <c r="W268" s="74">
        <f t="shared" ref="W268" si="1396">V268*Fee_Percent</f>
        <v>175496.87342466656</v>
      </c>
      <c r="X268" s="75">
        <f t="shared" si="1386"/>
        <v>3685434.3419179972</v>
      </c>
      <c r="Y268" s="74">
        <f t="shared" si="1359"/>
        <v>3612156.4624498975</v>
      </c>
      <c r="Z268" s="75">
        <f t="shared" si="1360"/>
        <v>70198.749369866622</v>
      </c>
      <c r="AA268" s="82">
        <f t="shared" si="1361"/>
        <v>3079.1300982329994</v>
      </c>
      <c r="AC268" s="80">
        <f t="shared" ref="AC268" si="1397">AC267/(1+NAER_Rate)^(1/12)</f>
        <v>0.3824966700138463</v>
      </c>
      <c r="AD268" s="82">
        <f t="shared" si="1363"/>
        <v>1409666.3633383049</v>
      </c>
      <c r="AE268" s="74">
        <f t="shared" si="1364"/>
        <v>1381637.8184560807</v>
      </c>
      <c r="AF268" s="75">
        <f t="shared" si="1365"/>
        <v>26850.787873110574</v>
      </c>
      <c r="AH268" s="113">
        <v>262</v>
      </c>
      <c r="AI268" s="114">
        <f>(SUM(AE269:$AE$913)+SUM(AF269:$AF$913)-SUM(AD269:$AD$913))*(1+NAER_Rate)^(AH268/12)</f>
        <v>7251010.2341447929</v>
      </c>
      <c r="AJ268" s="115">
        <f t="shared" si="1352"/>
        <v>7251010.2341447929</v>
      </c>
    </row>
    <row r="269" spans="5:36" x14ac:dyDescent="0.35">
      <c r="E269" s="66">
        <f t="shared" si="1381"/>
        <v>53447</v>
      </c>
      <c r="F269">
        <f t="shared" si="1121"/>
        <v>22</v>
      </c>
      <c r="G269">
        <f t="shared" si="1374"/>
        <v>263</v>
      </c>
      <c r="H269">
        <f t="shared" ref="H269" si="1398">ROUNDDOWN(YEARFRAC(E269,DOB,1),0)</f>
        <v>86</v>
      </c>
      <c r="I269" s="31">
        <f>IF(H269&lt;=120,VLOOKUP(H269,'Mortality Data'!$B$6:$D$125,2,FALSE),1)</f>
        <v>0.10020999999999999</v>
      </c>
      <c r="J269" s="17">
        <f>IF(H269&lt;=120,(1-VLOOKUP(H269,'Mortality Data'!$F$5:$H$125,2,FALSE))^(YEAR(E269)-Mortality_Table_Year),1)</f>
        <v>0.7154500985644785</v>
      </c>
      <c r="K269">
        <f>IF(H269&lt;=120,VLOOKUP(H269,'Mortality Data'!$B$5:$D$125,3,FALSE),1)</f>
        <v>7.9240000000000005E-2</v>
      </c>
      <c r="L269" s="33">
        <f>IF(H269&lt;=120,(1-VLOOKUP(H269,'Mortality Data'!$F$5:$H$125,3,FALSE))^(YEAR(E269)-Mortality_Table_Year),1)</f>
        <v>0.79295432095591079</v>
      </c>
      <c r="M269" s="88">
        <f t="shared" ref="M269" si="1399">MIN(I269*J269*Male_Mortality_Blend+K269*L269*(1-Male_Mortality_Blend),1)</f>
        <v>6.7707555084076373E-2</v>
      </c>
      <c r="N269" s="18">
        <f t="shared" si="1355"/>
        <v>5.8253606877533004E-3</v>
      </c>
      <c r="O269" s="18">
        <f t="shared" si="1377"/>
        <v>0.56552537523460111</v>
      </c>
      <c r="P269" s="89">
        <f t="shared" si="1368"/>
        <v>3.3136927442622977E-3</v>
      </c>
      <c r="Q269" s="88">
        <f t="shared" ref="Q269" si="1400">MIN((I269*J269*Male_Mortality_Blend+K269*L269*(1-Male_Mortality_Blend))*(1-Mortality_Margin),1)</f>
        <v>6.4322177329872554E-2</v>
      </c>
      <c r="R269" s="18">
        <f t="shared" si="1093"/>
        <v>5.5250196518251693E-3</v>
      </c>
      <c r="S269" s="18">
        <f t="shared" si="1370"/>
        <v>0.58217084453175638</v>
      </c>
      <c r="T269" s="89">
        <f t="shared" si="1371"/>
        <v>3.2343753440950973E-3</v>
      </c>
      <c r="V269" s="73">
        <f t="shared" si="1357"/>
        <v>3489490.8167478978</v>
      </c>
      <c r="W269" s="74">
        <f t="shared" ref="W269" si="1401">V269*Fee_Percent</f>
        <v>174474.54083739489</v>
      </c>
      <c r="X269" s="75">
        <f t="shared" si="1386"/>
        <v>3663965.3575852928</v>
      </c>
      <c r="Y269" s="74">
        <f t="shared" si="1359"/>
        <v>3592199.2270093947</v>
      </c>
      <c r="Z269" s="75">
        <f t="shared" si="1360"/>
        <v>69789.816334957955</v>
      </c>
      <c r="AA269" s="82">
        <f t="shared" si="1361"/>
        <v>1976.3142409403808</v>
      </c>
      <c r="AC269" s="80">
        <f t="shared" ref="AC269" si="1402">AC268/(1+NAER_Rate)^(1/12)</f>
        <v>0.38109621406393324</v>
      </c>
      <c r="AD269" s="82">
        <f t="shared" si="1363"/>
        <v>1396323.3262371605</v>
      </c>
      <c r="AE269" s="74">
        <f t="shared" si="1364"/>
        <v>1368973.5255766679</v>
      </c>
      <c r="AF269" s="75">
        <f t="shared" si="1365"/>
        <v>26596.634785469723</v>
      </c>
      <c r="AH269" s="113">
        <v>263</v>
      </c>
      <c r="AI269" s="114">
        <f>(SUM(AE270:$AE$913)+SUM(AF270:$AF$913)-SUM(AD270:$AD$913))*(1+NAER_Rate)^(AH269/12)</f>
        <v>7279632.6289567789</v>
      </c>
      <c r="AJ269" s="115">
        <f t="shared" si="1352"/>
        <v>7279632.6289567789</v>
      </c>
    </row>
    <row r="270" spans="5:36" x14ac:dyDescent="0.35">
      <c r="E270" s="66">
        <f t="shared" si="1381"/>
        <v>53478</v>
      </c>
      <c r="F270">
        <f t="shared" si="1121"/>
        <v>22</v>
      </c>
      <c r="G270">
        <f t="shared" si="1374"/>
        <v>264</v>
      </c>
      <c r="H270">
        <f t="shared" ref="H270" si="1403">ROUNDDOWN(YEARFRAC(E270,DOB,1),0)</f>
        <v>86</v>
      </c>
      <c r="I270" s="31">
        <f>IF(H270&lt;=120,VLOOKUP(H270,'Mortality Data'!$B$6:$D$125,2,FALSE),1)</f>
        <v>0.10020999999999999</v>
      </c>
      <c r="J270" s="17">
        <f>IF(H270&lt;=120,(1-VLOOKUP(H270,'Mortality Data'!$F$5:$H$125,2,FALSE))^(YEAR(E270)-Mortality_Table_Year),1)</f>
        <v>0.7154500985644785</v>
      </c>
      <c r="K270">
        <f>IF(H270&lt;=120,VLOOKUP(H270,'Mortality Data'!$B$5:$D$125,3,FALSE),1)</f>
        <v>7.9240000000000005E-2</v>
      </c>
      <c r="L270" s="33">
        <f>IF(H270&lt;=120,(1-VLOOKUP(H270,'Mortality Data'!$F$5:$H$125,3,FALSE))^(YEAR(E270)-Mortality_Table_Year),1)</f>
        <v>0.79295432095591079</v>
      </c>
      <c r="M270" s="88">
        <f t="shared" ref="M270" si="1404">MIN(I270*J270*Male_Mortality_Blend+K270*L270*(1-Male_Mortality_Blend),1)</f>
        <v>6.7707555084076373E-2</v>
      </c>
      <c r="N270" s="18">
        <f t="shared" si="1355"/>
        <v>5.8253606877533004E-3</v>
      </c>
      <c r="O270" s="18">
        <f t="shared" si="1377"/>
        <v>0.56223098594578258</v>
      </c>
      <c r="P270" s="89">
        <f t="shared" si="1368"/>
        <v>3.2943892888185333E-3</v>
      </c>
      <c r="Q270" s="88">
        <f t="shared" ref="Q270" si="1405">MIN((I270*J270*Male_Mortality_Blend+K270*L270*(1-Male_Mortality_Blend))*(1-Mortality_Margin),1)</f>
        <v>6.4322177329872554E-2</v>
      </c>
      <c r="R270" s="18">
        <f t="shared" si="1093"/>
        <v>5.5250196518251693E-3</v>
      </c>
      <c r="S270" s="18">
        <f t="shared" si="1370"/>
        <v>0.57895433917499872</v>
      </c>
      <c r="T270" s="89">
        <f t="shared" si="1371"/>
        <v>3.2165053567576596E-3</v>
      </c>
      <c r="V270" s="73">
        <f t="shared" si="1357"/>
        <v>3469163.2741237385</v>
      </c>
      <c r="W270" s="74">
        <f t="shared" ref="W270" si="1406">V270*Fee_Percent</f>
        <v>173458.16370618693</v>
      </c>
      <c r="X270" s="75">
        <f t="shared" si="1386"/>
        <v>3642621.4378299257</v>
      </c>
      <c r="Y270" s="74">
        <f t="shared" si="1359"/>
        <v>3572352.2556868959</v>
      </c>
      <c r="Z270" s="75">
        <f t="shared" si="1360"/>
        <v>69383.265482474773</v>
      </c>
      <c r="AA270" s="82">
        <f t="shared" si="1361"/>
        <v>885.91666055517271</v>
      </c>
      <c r="AC270" s="80">
        <f t="shared" ref="AC270" si="1407">AC269/(1+NAER_Rate)^(1/12)</f>
        <v>0.37970088567988258</v>
      </c>
      <c r="AD270" s="82">
        <f t="shared" si="1363"/>
        <v>1383106.5861405502</v>
      </c>
      <c r="AE270" s="74">
        <f t="shared" si="1364"/>
        <v>1356425.3154448408</v>
      </c>
      <c r="AF270" s="75">
        <f t="shared" si="1365"/>
        <v>26344.887355058097</v>
      </c>
      <c r="AH270" s="113">
        <v>264</v>
      </c>
      <c r="AI270" s="114">
        <f>(SUM(AE271:$AE$913)+SUM(AF271:$AF$913)-SUM(AD271:$AD$913))*(1+NAER_Rate)^(AH270/12)</f>
        <v>7307269.8080339553</v>
      </c>
      <c r="AJ270" s="115">
        <f t="shared" si="1352"/>
        <v>7307269.8080339553</v>
      </c>
    </row>
    <row r="271" spans="5:36" x14ac:dyDescent="0.35">
      <c r="E271" s="66">
        <f t="shared" si="1381"/>
        <v>53508</v>
      </c>
      <c r="F271">
        <f t="shared" si="1121"/>
        <v>23</v>
      </c>
      <c r="G271">
        <f t="shared" si="1374"/>
        <v>265</v>
      </c>
      <c r="H271">
        <f t="shared" ref="H271" si="1408">ROUNDDOWN(YEARFRAC(E271,DOB,1),0)</f>
        <v>86</v>
      </c>
      <c r="I271" s="31">
        <f>IF(H271&lt;=120,VLOOKUP(H271,'Mortality Data'!$B$6:$D$125,2,FALSE),1)</f>
        <v>0.10020999999999999</v>
      </c>
      <c r="J271" s="17">
        <f>IF(H271&lt;=120,(1-VLOOKUP(H271,'Mortality Data'!$F$5:$H$125,2,FALSE))^(YEAR(E271)-Mortality_Table_Year),1)</f>
        <v>0.7154500985644785</v>
      </c>
      <c r="K271">
        <f>IF(H271&lt;=120,VLOOKUP(H271,'Mortality Data'!$B$5:$D$125,3,FALSE),1)</f>
        <v>7.9240000000000005E-2</v>
      </c>
      <c r="L271" s="33">
        <f>IF(H271&lt;=120,(1-VLOOKUP(H271,'Mortality Data'!$F$5:$H$125,3,FALSE))^(YEAR(E271)-Mortality_Table_Year),1)</f>
        <v>0.79295432095591079</v>
      </c>
      <c r="M271" s="88">
        <f t="shared" ref="M271" si="1409">MIN(I271*J271*Male_Mortality_Blend+K271*L271*(1-Male_Mortality_Blend),1)</f>
        <v>6.7707555084076373E-2</v>
      </c>
      <c r="N271" s="18">
        <f t="shared" si="1355"/>
        <v>5.8253606877533004E-3</v>
      </c>
      <c r="O271" s="18">
        <f t="shared" si="1377"/>
        <v>0.55895578766281728</v>
      </c>
      <c r="P271" s="89">
        <f t="shared" si="1368"/>
        <v>3.275198282965297E-3</v>
      </c>
      <c r="Q271" s="88">
        <f t="shared" ref="Q271" si="1410">MIN((I271*J271*Male_Mortality_Blend+K271*L271*(1-Male_Mortality_Blend))*(1-Mortality_Margin),1)</f>
        <v>6.4322177329872554E-2</v>
      </c>
      <c r="R271" s="18">
        <f t="shared" si="1093"/>
        <v>5.5250196518251693E-3</v>
      </c>
      <c r="S271" s="18">
        <f t="shared" si="1370"/>
        <v>0.57575560507354739</v>
      </c>
      <c r="T271" s="89">
        <f t="shared" si="1371"/>
        <v>3.1987341014513282E-3</v>
      </c>
      <c r="V271" s="73">
        <f t="shared" si="1357"/>
        <v>3448954.146767261</v>
      </c>
      <c r="W271" s="74">
        <f t="shared" ref="W271" si="1411">V271*Fee_Percent</f>
        <v>172447.70733836305</v>
      </c>
      <c r="X271" s="75">
        <f t="shared" si="1386"/>
        <v>3621401.8541056239</v>
      </c>
      <c r="Y271" s="74">
        <f t="shared" si="1359"/>
        <v>3552614.9392709839</v>
      </c>
      <c r="Z271" s="75">
        <f t="shared" si="1360"/>
        <v>68979.082935345214</v>
      </c>
      <c r="AA271" s="82">
        <f t="shared" si="1361"/>
        <v>-192.16810070537031</v>
      </c>
      <c r="AC271" s="80">
        <f t="shared" ref="AC271" si="1412">AC270/(1+NAER_Rate)^(1/12)</f>
        <v>0.37831066608785741</v>
      </c>
      <c r="AD271" s="82">
        <f t="shared" si="1363"/>
        <v>1370014.9475985004</v>
      </c>
      <c r="AE271" s="74">
        <f t="shared" si="1364"/>
        <v>1343992.124029279</v>
      </c>
      <c r="AF271" s="75">
        <f t="shared" si="1365"/>
        <v>26095.522811400006</v>
      </c>
      <c r="AH271" s="113">
        <v>265</v>
      </c>
      <c r="AI271" s="114">
        <f>(SUM(AE272:$AE$913)+SUM(AF272:$AF$913)-SUM(AD272:$AD$913))*(1+NAER_Rate)^(AH271/12)</f>
        <v>7333930.4637153596</v>
      </c>
      <c r="AJ271" s="115">
        <f t="shared" si="1352"/>
        <v>7333930.4637153596</v>
      </c>
    </row>
    <row r="272" spans="5:36" x14ac:dyDescent="0.35">
      <c r="E272" s="66">
        <f t="shared" si="1381"/>
        <v>53539</v>
      </c>
      <c r="F272">
        <f t="shared" si="1121"/>
        <v>23</v>
      </c>
      <c r="G272">
        <f t="shared" si="1374"/>
        <v>266</v>
      </c>
      <c r="H272">
        <f t="shared" ref="H272" si="1413">ROUNDDOWN(YEARFRAC(E272,DOB,1),0)</f>
        <v>86</v>
      </c>
      <c r="I272" s="31">
        <f>IF(H272&lt;=120,VLOOKUP(H272,'Mortality Data'!$B$6:$D$125,2,FALSE),1)</f>
        <v>0.10020999999999999</v>
      </c>
      <c r="J272" s="17">
        <f>IF(H272&lt;=120,(1-VLOOKUP(H272,'Mortality Data'!$F$5:$H$125,2,FALSE))^(YEAR(E272)-Mortality_Table_Year),1)</f>
        <v>0.7154500985644785</v>
      </c>
      <c r="K272">
        <f>IF(H272&lt;=120,VLOOKUP(H272,'Mortality Data'!$B$5:$D$125,3,FALSE),1)</f>
        <v>7.9240000000000005E-2</v>
      </c>
      <c r="L272" s="33">
        <f>IF(H272&lt;=120,(1-VLOOKUP(H272,'Mortality Data'!$F$5:$H$125,3,FALSE))^(YEAR(E272)-Mortality_Table_Year),1)</f>
        <v>0.79295432095591079</v>
      </c>
      <c r="M272" s="88">
        <f t="shared" ref="M272" si="1414">MIN(I272*J272*Male_Mortality_Blend+K272*L272*(1-Male_Mortality_Blend),1)</f>
        <v>6.7707555084076373E-2</v>
      </c>
      <c r="N272" s="18">
        <f t="shared" si="1355"/>
        <v>5.8253606877533004E-3</v>
      </c>
      <c r="O272" s="18">
        <f t="shared" si="1377"/>
        <v>0.55569966859117415</v>
      </c>
      <c r="P272" s="89">
        <f t="shared" si="1368"/>
        <v>3.2561190716431376E-3</v>
      </c>
      <c r="Q272" s="88">
        <f t="shared" ref="Q272" si="1415">MIN((I272*J272*Male_Mortality_Blend+K272*L272*(1-Male_Mortality_Blend))*(1-Mortality_Margin),1)</f>
        <v>6.4322177329872554E-2</v>
      </c>
      <c r="R272" s="18">
        <f t="shared" si="1093"/>
        <v>5.5250196518251693E-3</v>
      </c>
      <c r="S272" s="18">
        <f t="shared" si="1370"/>
        <v>0.57257454404086761</v>
      </c>
      <c r="T272" s="89">
        <f t="shared" si="1371"/>
        <v>3.1810610326797883E-3</v>
      </c>
      <c r="V272" s="73">
        <f t="shared" si="1357"/>
        <v>3428862.7448668191</v>
      </c>
      <c r="W272" s="74">
        <f t="shared" ref="W272" si="1416">V272*Fee_Percent</f>
        <v>171443.13724334096</v>
      </c>
      <c r="X272" s="75">
        <f t="shared" si="1386"/>
        <v>3600305.8821101598</v>
      </c>
      <c r="Y272" s="74">
        <f t="shared" si="1359"/>
        <v>3532986.6719161444</v>
      </c>
      <c r="Z272" s="75">
        <f t="shared" si="1360"/>
        <v>68577.254897336388</v>
      </c>
      <c r="AA272" s="82">
        <f t="shared" si="1361"/>
        <v>-1258.0447033210658</v>
      </c>
      <c r="AC272" s="80">
        <f t="shared" ref="AC272" si="1417">AC271/(1+NAER_Rate)^(1/12)</f>
        <v>0.3769255365827584</v>
      </c>
      <c r="AD272" s="82">
        <f t="shared" si="1363"/>
        <v>1357047.2264764332</v>
      </c>
      <c r="AE272" s="74">
        <f t="shared" si="1364"/>
        <v>1331672.8970517265</v>
      </c>
      <c r="AF272" s="75">
        <f t="shared" si="1365"/>
        <v>25848.518599551113</v>
      </c>
      <c r="AH272" s="113">
        <v>266</v>
      </c>
      <c r="AI272" s="114">
        <f>(SUM(AE273:$AE$913)+SUM(AF273:$AF$913)-SUM(AD273:$AD$913))*(1+NAER_Rate)^(AH272/12)</f>
        <v>7359623.2156222463</v>
      </c>
      <c r="AJ272" s="115">
        <f t="shared" si="1352"/>
        <v>7359623.2156222463</v>
      </c>
    </row>
    <row r="273" spans="5:36" x14ac:dyDescent="0.35">
      <c r="E273" s="66">
        <f t="shared" si="1381"/>
        <v>53570</v>
      </c>
      <c r="F273">
        <f t="shared" si="1121"/>
        <v>23</v>
      </c>
      <c r="G273">
        <f t="shared" si="1374"/>
        <v>267</v>
      </c>
      <c r="H273">
        <f t="shared" ref="H273" si="1418">ROUNDDOWN(YEARFRAC(E273,DOB,1),0)</f>
        <v>86</v>
      </c>
      <c r="I273" s="31">
        <f>IF(H273&lt;=120,VLOOKUP(H273,'Mortality Data'!$B$6:$D$125,2,FALSE),1)</f>
        <v>0.10020999999999999</v>
      </c>
      <c r="J273" s="17">
        <f>IF(H273&lt;=120,(1-VLOOKUP(H273,'Mortality Data'!$F$5:$H$125,2,FALSE))^(YEAR(E273)-Mortality_Table_Year),1)</f>
        <v>0.7154500985644785</v>
      </c>
      <c r="K273">
        <f>IF(H273&lt;=120,VLOOKUP(H273,'Mortality Data'!$B$5:$D$125,3,FALSE),1)</f>
        <v>7.9240000000000005E-2</v>
      </c>
      <c r="L273" s="33">
        <f>IF(H273&lt;=120,(1-VLOOKUP(H273,'Mortality Data'!$F$5:$H$125,3,FALSE))^(YEAR(E273)-Mortality_Table_Year),1)</f>
        <v>0.79295432095591079</v>
      </c>
      <c r="M273" s="88">
        <f t="shared" ref="M273" si="1419">MIN(I273*J273*Male_Mortality_Blend+K273*L273*(1-Male_Mortality_Blend),1)</f>
        <v>6.7707555084076373E-2</v>
      </c>
      <c r="N273" s="18">
        <f t="shared" si="1355"/>
        <v>5.8253606877533004E-3</v>
      </c>
      <c r="O273" s="18">
        <f t="shared" si="1377"/>
        <v>0.55246251758756559</v>
      </c>
      <c r="P273" s="89">
        <f t="shared" si="1368"/>
        <v>3.2371510036085516E-3</v>
      </c>
      <c r="Q273" s="88">
        <f t="shared" ref="Q273" si="1420">MIN((I273*J273*Male_Mortality_Blend+K273*L273*(1-Male_Mortality_Blend))*(1-Mortality_Margin),1)</f>
        <v>6.4322177329872554E-2</v>
      </c>
      <c r="R273" s="18">
        <f t="shared" si="1093"/>
        <v>5.5250196518251693E-3</v>
      </c>
      <c r="S273" s="18">
        <f t="shared" si="1370"/>
        <v>0.56941105843290696</v>
      </c>
      <c r="T273" s="89">
        <f t="shared" si="1371"/>
        <v>3.1634856079606477E-3</v>
      </c>
      <c r="V273" s="73">
        <f t="shared" si="1357"/>
        <v>3408888.3826291701</v>
      </c>
      <c r="W273" s="74">
        <f t="shared" ref="W273" si="1421">V273*Fee_Percent</f>
        <v>170444.4191314585</v>
      </c>
      <c r="X273" s="75">
        <f t="shared" si="1386"/>
        <v>3579332.8017606288</v>
      </c>
      <c r="Y273" s="74">
        <f t="shared" si="1359"/>
        <v>3513466.8511241712</v>
      </c>
      <c r="Z273" s="75">
        <f t="shared" si="1360"/>
        <v>68177.767652583396</v>
      </c>
      <c r="AA273" s="82">
        <f t="shared" si="1361"/>
        <v>-2311.8170161256567</v>
      </c>
      <c r="AC273" s="80">
        <f t="shared" ref="AC273" si="1422">AC272/(1+NAER_Rate)^(1/12)</f>
        <v>0.37554547852797227</v>
      </c>
      <c r="AD273" s="82">
        <f t="shared" si="1363"/>
        <v>1344202.2498480631</v>
      </c>
      <c r="AE273" s="74">
        <f t="shared" si="1364"/>
        <v>1319466.5898975946</v>
      </c>
      <c r="AF273" s="75">
        <f t="shared" si="1365"/>
        <v>25603.852378058338</v>
      </c>
      <c r="AH273" s="113">
        <v>267</v>
      </c>
      <c r="AI273" s="114">
        <f>(SUM(AE274:$AE$913)+SUM(AF274:$AF$913)-SUM(AD274:$AD$913))*(1+NAER_Rate)^(AH273/12)</f>
        <v>7384356.6111825211</v>
      </c>
      <c r="AJ273" s="115">
        <f t="shared" si="1352"/>
        <v>7384356.6111825211</v>
      </c>
    </row>
    <row r="274" spans="5:36" x14ac:dyDescent="0.35">
      <c r="E274" s="66">
        <f t="shared" si="1381"/>
        <v>53600</v>
      </c>
      <c r="F274">
        <f t="shared" si="1121"/>
        <v>23</v>
      </c>
      <c r="G274">
        <f t="shared" si="1374"/>
        <v>268</v>
      </c>
      <c r="H274">
        <f t="shared" ref="H274" si="1423">ROUNDDOWN(YEARFRAC(E274,DOB,1),0)</f>
        <v>86</v>
      </c>
      <c r="I274" s="31">
        <f>IF(H274&lt;=120,VLOOKUP(H274,'Mortality Data'!$B$6:$D$125,2,FALSE),1)</f>
        <v>0.10020999999999999</v>
      </c>
      <c r="J274" s="17">
        <f>IF(H274&lt;=120,(1-VLOOKUP(H274,'Mortality Data'!$F$5:$H$125,2,FALSE))^(YEAR(E274)-Mortality_Table_Year),1)</f>
        <v>0.7154500985644785</v>
      </c>
      <c r="K274">
        <f>IF(H274&lt;=120,VLOOKUP(H274,'Mortality Data'!$B$5:$D$125,3,FALSE),1)</f>
        <v>7.9240000000000005E-2</v>
      </c>
      <c r="L274" s="33">
        <f>IF(H274&lt;=120,(1-VLOOKUP(H274,'Mortality Data'!$F$5:$H$125,3,FALSE))^(YEAR(E274)-Mortality_Table_Year),1)</f>
        <v>0.79295432095591079</v>
      </c>
      <c r="M274" s="88">
        <f t="shared" ref="M274" si="1424">MIN(I274*J274*Male_Mortality_Blend+K274*L274*(1-Male_Mortality_Blend),1)</f>
        <v>6.7707555084076373E-2</v>
      </c>
      <c r="N274" s="18">
        <f t="shared" si="1355"/>
        <v>5.8253606877533004E-3</v>
      </c>
      <c r="O274" s="18">
        <f t="shared" si="1377"/>
        <v>0.54924422415615382</v>
      </c>
      <c r="P274" s="89">
        <f t="shared" si="1368"/>
        <v>3.2182934314117784E-3</v>
      </c>
      <c r="Q274" s="88">
        <f t="shared" ref="Q274" si="1425">MIN((I274*J274*Male_Mortality_Blend+K274*L274*(1-Male_Mortality_Blend))*(1-Mortality_Margin),1)</f>
        <v>6.4322177329872554E-2</v>
      </c>
      <c r="R274" s="18">
        <f t="shared" si="1093"/>
        <v>5.5250196518251693E-3</v>
      </c>
      <c r="S274" s="18">
        <f t="shared" si="1370"/>
        <v>0.56626505114509862</v>
      </c>
      <c r="T274" s="89">
        <f t="shared" si="1371"/>
        <v>3.1460072878083389E-3</v>
      </c>
      <c r="V274" s="73">
        <f t="shared" si="1357"/>
        <v>3389030.3782560634</v>
      </c>
      <c r="W274" s="74">
        <f t="shared" ref="W274" si="1426">V274*Fee_Percent</f>
        <v>169451.51891280318</v>
      </c>
      <c r="X274" s="75">
        <f t="shared" si="1386"/>
        <v>3558481.8971688668</v>
      </c>
      <c r="Y274" s="74">
        <f t="shared" si="1359"/>
        <v>3494054.8777256743</v>
      </c>
      <c r="Z274" s="75">
        <f t="shared" si="1360"/>
        <v>67780.607565121274</v>
      </c>
      <c r="AA274" s="82">
        <f t="shared" si="1361"/>
        <v>-3353.5881219287403</v>
      </c>
      <c r="AC274" s="80">
        <f t="shared" ref="AC274" si="1427">AC273/(1+NAER_Rate)^(1/12)</f>
        <v>0.37417047335512094</v>
      </c>
      <c r="AD274" s="82">
        <f t="shared" si="1363"/>
        <v>1331478.8558893036</v>
      </c>
      <c r="AE274" s="74">
        <f t="shared" si="1364"/>
        <v>1307372.1675273848</v>
      </c>
      <c r="AF274" s="75">
        <f t="shared" si="1365"/>
        <v>25361.502016939117</v>
      </c>
      <c r="AH274" s="113">
        <v>268</v>
      </c>
      <c r="AI274" s="114">
        <f>(SUM(AE275:$AE$913)+SUM(AF275:$AF$913)-SUM(AD275:$AD$913))*(1+NAER_Rate)^(AH274/12)</f>
        <v>7408139.126151586</v>
      </c>
      <c r="AJ274" s="115">
        <f t="shared" si="1352"/>
        <v>7408139.126151586</v>
      </c>
    </row>
    <row r="275" spans="5:36" x14ac:dyDescent="0.35">
      <c r="E275" s="66">
        <f t="shared" si="1381"/>
        <v>53631</v>
      </c>
      <c r="F275">
        <f t="shared" si="1121"/>
        <v>23</v>
      </c>
      <c r="G275">
        <f t="shared" si="1374"/>
        <v>269</v>
      </c>
      <c r="H275">
        <f t="shared" ref="H275" si="1428">ROUNDDOWN(YEARFRAC(E275,DOB,1),0)</f>
        <v>86</v>
      </c>
      <c r="I275" s="31">
        <f>IF(H275&lt;=120,VLOOKUP(H275,'Mortality Data'!$B$6:$D$125,2,FALSE),1)</f>
        <v>0.10020999999999999</v>
      </c>
      <c r="J275" s="17">
        <f>IF(H275&lt;=120,(1-VLOOKUP(H275,'Mortality Data'!$F$5:$H$125,2,FALSE))^(YEAR(E275)-Mortality_Table_Year),1)</f>
        <v>0.7154500985644785</v>
      </c>
      <c r="K275">
        <f>IF(H275&lt;=120,VLOOKUP(H275,'Mortality Data'!$B$5:$D$125,3,FALSE),1)</f>
        <v>7.9240000000000005E-2</v>
      </c>
      <c r="L275" s="33">
        <f>IF(H275&lt;=120,(1-VLOOKUP(H275,'Mortality Data'!$F$5:$H$125,3,FALSE))^(YEAR(E275)-Mortality_Table_Year),1)</f>
        <v>0.79295432095591079</v>
      </c>
      <c r="M275" s="88">
        <f t="shared" ref="M275" si="1429">MIN(I275*J275*Male_Mortality_Blend+K275*L275*(1-Male_Mortality_Blend),1)</f>
        <v>6.7707555084076373E-2</v>
      </c>
      <c r="N275" s="18">
        <f t="shared" si="1355"/>
        <v>5.8253606877533004E-3</v>
      </c>
      <c r="O275" s="18">
        <f t="shared" si="1377"/>
        <v>0.546044678444779</v>
      </c>
      <c r="P275" s="89">
        <f t="shared" si="1368"/>
        <v>3.1995457113748182E-3</v>
      </c>
      <c r="Q275" s="88">
        <f t="shared" ref="Q275" si="1430">MIN((I275*J275*Male_Mortality_Blend+K275*L275*(1-Male_Mortality_Blend))*(1-Mortality_Margin),1)</f>
        <v>6.4322177329872554E-2</v>
      </c>
      <c r="R275" s="18">
        <f t="shared" ref="R275:R338" si="1431">1-(1-Q275)^(1/12)</f>
        <v>5.5250196518251693E-3</v>
      </c>
      <c r="S275" s="18">
        <f t="shared" si="1370"/>
        <v>0.56313642560938015</v>
      </c>
      <c r="T275" s="89">
        <f t="shared" si="1371"/>
        <v>3.1286255357184656E-3</v>
      </c>
      <c r="V275" s="73">
        <f t="shared" si="1357"/>
        <v>3369288.0539209689</v>
      </c>
      <c r="W275" s="74">
        <f t="shared" ref="W275" si="1432">V275*Fee_Percent</f>
        <v>168464.40269604846</v>
      </c>
      <c r="X275" s="75">
        <f t="shared" si="1386"/>
        <v>3537752.4566170173</v>
      </c>
      <c r="Y275" s="74">
        <f t="shared" si="1359"/>
        <v>3474750.1558616841</v>
      </c>
      <c r="Z275" s="75">
        <f t="shared" si="1360"/>
        <v>67385.761078419382</v>
      </c>
      <c r="AA275" s="82">
        <f t="shared" si="1361"/>
        <v>-4383.4603230860084</v>
      </c>
      <c r="AC275" s="80">
        <f t="shared" ref="AC275" si="1433">AC274/(1+NAER_Rate)^(1/12)</f>
        <v>0.37280050256381186</v>
      </c>
      <c r="AD275" s="82">
        <f t="shared" si="1363"/>
        <v>1318875.8937731842</v>
      </c>
      <c r="AE275" s="74">
        <f t="shared" si="1364"/>
        <v>1295388.6043889194</v>
      </c>
      <c r="AF275" s="75">
        <f t="shared" si="1365"/>
        <v>25121.445595679699</v>
      </c>
      <c r="AH275" s="113">
        <v>269</v>
      </c>
      <c r="AI275" s="114">
        <f>(SUM(AE276:$AE$913)+SUM(AF276:$AF$913)-SUM(AD276:$AD$913))*(1+NAER_Rate)^(AH275/12)</f>
        <v>7430979.1651290506</v>
      </c>
      <c r="AJ275" s="115">
        <f t="shared" si="1352"/>
        <v>7430979.1651290506</v>
      </c>
    </row>
    <row r="276" spans="5:36" x14ac:dyDescent="0.35">
      <c r="E276" s="66">
        <f t="shared" si="1381"/>
        <v>53661</v>
      </c>
      <c r="F276">
        <f t="shared" si="1121"/>
        <v>23</v>
      </c>
      <c r="G276">
        <f t="shared" si="1374"/>
        <v>270</v>
      </c>
      <c r="H276">
        <f t="shared" ref="H276" si="1434">ROUNDDOWN(YEARFRAC(E276,DOB,1),0)</f>
        <v>86</v>
      </c>
      <c r="I276" s="31">
        <f>IF(H276&lt;=120,VLOOKUP(H276,'Mortality Data'!$B$6:$D$125,2,FALSE),1)</f>
        <v>0.10020999999999999</v>
      </c>
      <c r="J276" s="17">
        <f>IF(H276&lt;=120,(1-VLOOKUP(H276,'Mortality Data'!$F$5:$H$125,2,FALSE))^(YEAR(E276)-Mortality_Table_Year),1)</f>
        <v>0.7154500985644785</v>
      </c>
      <c r="K276">
        <f>IF(H276&lt;=120,VLOOKUP(H276,'Mortality Data'!$B$5:$D$125,3,FALSE),1)</f>
        <v>7.9240000000000005E-2</v>
      </c>
      <c r="L276" s="33">
        <f>IF(H276&lt;=120,(1-VLOOKUP(H276,'Mortality Data'!$F$5:$H$125,3,FALSE))^(YEAR(E276)-Mortality_Table_Year),1)</f>
        <v>0.79295432095591079</v>
      </c>
      <c r="M276" s="88">
        <f t="shared" ref="M276" si="1435">MIN(I276*J276*Male_Mortality_Blend+K276*L276*(1-Male_Mortality_Blend),1)</f>
        <v>6.7707555084076373E-2</v>
      </c>
      <c r="N276" s="18">
        <f t="shared" si="1355"/>
        <v>5.8253606877533004E-3</v>
      </c>
      <c r="O276" s="18">
        <f t="shared" si="1377"/>
        <v>0.54286377124120988</v>
      </c>
      <c r="P276" s="89">
        <f t="shared" si="1368"/>
        <v>3.1809072035691166E-3</v>
      </c>
      <c r="Q276" s="88">
        <f t="shared" ref="Q276" si="1436">MIN((I276*J276*Male_Mortality_Blend+K276*L276*(1-Male_Mortality_Blend))*(1-Mortality_Margin),1)</f>
        <v>6.4322177329872554E-2</v>
      </c>
      <c r="R276" s="18">
        <f t="shared" si="1431"/>
        <v>5.5250196518251693E-3</v>
      </c>
      <c r="S276" s="18">
        <f t="shared" si="1370"/>
        <v>0.56002508579122978</v>
      </c>
      <c r="T276" s="89">
        <f t="shared" si="1371"/>
        <v>3.1113398181503715E-3</v>
      </c>
      <c r="V276" s="73">
        <f t="shared" si="1357"/>
        <v>3349660.7357459408</v>
      </c>
      <c r="W276" s="74">
        <f t="shared" ref="W276" si="1437">V276*Fee_Percent</f>
        <v>167483.03678729705</v>
      </c>
      <c r="X276" s="75">
        <f t="shared" si="1386"/>
        <v>3517143.7725332379</v>
      </c>
      <c r="Y276" s="74">
        <f t="shared" si="1359"/>
        <v>3455552.0929653659</v>
      </c>
      <c r="Z276" s="75">
        <f t="shared" si="1360"/>
        <v>66993.214714918824</v>
      </c>
      <c r="AA276" s="82">
        <f t="shared" si="1361"/>
        <v>-5401.5351470466703</v>
      </c>
      <c r="AC276" s="80">
        <f t="shared" ref="AC276" si="1438">AC275/(1+NAER_Rate)^(1/12)</f>
        <v>0.37143554772138887</v>
      </c>
      <c r="AD276" s="82">
        <f t="shared" si="1363"/>
        <v>1306392.2235657552</v>
      </c>
      <c r="AE276" s="74">
        <f t="shared" si="1364"/>
        <v>1283514.8843303823</v>
      </c>
      <c r="AF276" s="75">
        <f t="shared" si="1365"/>
        <v>24883.661401252481</v>
      </c>
      <c r="AH276" s="113">
        <v>270</v>
      </c>
      <c r="AI276" s="114">
        <f>(SUM(AE277:$AE$913)+SUM(AF277:$AF$913)-SUM(AD277:$AD$913))*(1+NAER_Rate)^(AH276/12)</f>
        <v>7452885.0620724373</v>
      </c>
      <c r="AJ276" s="115">
        <f t="shared" si="1352"/>
        <v>7452885.0620724373</v>
      </c>
    </row>
    <row r="277" spans="5:36" x14ac:dyDescent="0.35">
      <c r="E277" s="66">
        <f t="shared" si="1381"/>
        <v>53692</v>
      </c>
      <c r="F277">
        <f t="shared" si="1121"/>
        <v>23</v>
      </c>
      <c r="G277">
        <f t="shared" si="1374"/>
        <v>271</v>
      </c>
      <c r="H277">
        <f t="shared" ref="H277" si="1439">ROUNDDOWN(YEARFRAC(E277,DOB,1),0)</f>
        <v>87</v>
      </c>
      <c r="I277" s="31">
        <f>IF(H277&lt;=120,VLOOKUP(H277,'Mortality Data'!$B$6:$D$125,2,FALSE),1)</f>
        <v>0.11239</v>
      </c>
      <c r="J277" s="17">
        <f>IF(H277&lt;=120,(1-VLOOKUP(H277,'Mortality Data'!$F$5:$H$125,2,FALSE))^(YEAR(E277)-Mortality_Table_Year),1)</f>
        <v>0.72285687473203653</v>
      </c>
      <c r="K277">
        <f>IF(H277&lt;=120,VLOOKUP(H277,'Mortality Data'!$B$5:$D$125,3,FALSE),1)</f>
        <v>8.8739999999999999E-2</v>
      </c>
      <c r="L277" s="33">
        <f>IF(H277&lt;=120,(1-VLOOKUP(H277,'Mortality Data'!$F$5:$H$125,3,FALSE))^(YEAR(E277)-Mortality_Table_Year),1)</f>
        <v>0.79295432095591079</v>
      </c>
      <c r="M277" s="88">
        <f t="shared" ref="M277" si="1440">MIN(I277*J277*Male_Mortality_Blend+K277*L277*(1-Male_Mortality_Blend),1)</f>
        <v>7.6348081181855862E-2</v>
      </c>
      <c r="N277" s="18">
        <f t="shared" si="1355"/>
        <v>6.5964795367389195E-3</v>
      </c>
      <c r="O277" s="18">
        <f t="shared" si="1377"/>
        <v>0.53928278148298037</v>
      </c>
      <c r="P277" s="89">
        <f t="shared" si="1368"/>
        <v>3.5809897582295136E-3</v>
      </c>
      <c r="Q277" s="88">
        <f t="shared" ref="Q277" si="1441">MIN((I277*J277*Male_Mortality_Blend+K277*L277*(1-Male_Mortality_Blend))*(1-Mortality_Margin),1)</f>
        <v>7.2530677122763065E-2</v>
      </c>
      <c r="R277" s="18">
        <f t="shared" si="1431"/>
        <v>6.2549856270506243E-3</v>
      </c>
      <c r="S277" s="18">
        <f t="shared" si="1370"/>
        <v>0.5565221369288178</v>
      </c>
      <c r="T277" s="89">
        <f t="shared" si="1371"/>
        <v>3.5029488624119809E-3</v>
      </c>
      <c r="V277" s="73">
        <f t="shared" si="1357"/>
        <v>3327564.7672475753</v>
      </c>
      <c r="W277" s="74">
        <f t="shared" ref="W277" si="1442">V277*Fee_Percent</f>
        <v>166378.23836237879</v>
      </c>
      <c r="X277" s="75">
        <f t="shared" si="1386"/>
        <v>3493943.0056099542</v>
      </c>
      <c r="Y277" s="74">
        <f t="shared" si="1359"/>
        <v>3433937.6642903425</v>
      </c>
      <c r="Z277" s="75">
        <f t="shared" si="1360"/>
        <v>66551.295344951504</v>
      </c>
      <c r="AA277" s="82">
        <f t="shared" si="1361"/>
        <v>-6545.9540253398009</v>
      </c>
      <c r="AC277" s="80">
        <f t="shared" ref="AC277" si="1443">AC276/(1+NAER_Rate)^(1/12)</f>
        <v>0.3700755904626844</v>
      </c>
      <c r="AD277" s="82">
        <f t="shared" si="1363"/>
        <v>1293023.02084407</v>
      </c>
      <c r="AE277" s="74">
        <f t="shared" si="1364"/>
        <v>1270816.5087242997</v>
      </c>
      <c r="AF277" s="75">
        <f t="shared" si="1365"/>
        <v>24629.009920839428</v>
      </c>
      <c r="AH277" s="113">
        <v>271</v>
      </c>
      <c r="AI277" s="114">
        <f>(SUM(AE278:$AE$913)+SUM(AF278:$AF$913)-SUM(AD278:$AD$913))*(1+NAER_Rate)^(AH277/12)</f>
        <v>7473727.0401336262</v>
      </c>
      <c r="AJ277" s="115">
        <f t="shared" si="1352"/>
        <v>7473727.0401336262</v>
      </c>
    </row>
    <row r="278" spans="5:36" x14ac:dyDescent="0.35">
      <c r="E278" s="66">
        <f t="shared" si="1381"/>
        <v>53723</v>
      </c>
      <c r="F278">
        <f t="shared" si="1121"/>
        <v>23</v>
      </c>
      <c r="G278">
        <f t="shared" si="1374"/>
        <v>272</v>
      </c>
      <c r="H278">
        <f t="shared" ref="H278" si="1444">ROUNDDOWN(YEARFRAC(E278,DOB,1),0)</f>
        <v>87</v>
      </c>
      <c r="I278" s="31">
        <f>IF(H278&lt;=120,VLOOKUP(H278,'Mortality Data'!$B$6:$D$125,2,FALSE),1)</f>
        <v>0.11239</v>
      </c>
      <c r="J278" s="17">
        <f>IF(H278&lt;=120,(1-VLOOKUP(H278,'Mortality Data'!$F$5:$H$125,2,FALSE))^(YEAR(E278)-Mortality_Table_Year),1)</f>
        <v>0.71598973442208225</v>
      </c>
      <c r="K278">
        <f>IF(H278&lt;=120,VLOOKUP(H278,'Mortality Data'!$B$5:$D$125,3,FALSE),1)</f>
        <v>8.8739999999999999E-2</v>
      </c>
      <c r="L278" s="33">
        <f>IF(H278&lt;=120,(1-VLOOKUP(H278,'Mortality Data'!$F$5:$H$125,3,FALSE))^(YEAR(E278)-Mortality_Table_Year),1)</f>
        <v>0.78756223157341054</v>
      </c>
      <c r="M278" s="88">
        <f t="shared" ref="M278" si="1445">MIN(I278*J278*Male_Mortality_Blend+K278*L278*(1-Male_Mortality_Blend),1)</f>
        <v>7.5708270031854805E-2</v>
      </c>
      <c r="N278" s="18">
        <f t="shared" si="1355"/>
        <v>6.5391537435234293E-3</v>
      </c>
      <c r="O278" s="18">
        <f t="shared" si="1377"/>
        <v>0.5357563284636282</v>
      </c>
      <c r="P278" s="89">
        <f t="shared" si="1368"/>
        <v>3.5264530193521715E-3</v>
      </c>
      <c r="Q278" s="88">
        <f t="shared" ref="Q278" si="1446">MIN((I278*J278*Male_Mortality_Blend+K278*L278*(1-Male_Mortality_Blend))*(1-Mortality_Margin),1)</f>
        <v>7.1922856530262064E-2</v>
      </c>
      <c r="R278" s="18">
        <f t="shared" si="1431"/>
        <v>6.2007307031893832E-3</v>
      </c>
      <c r="S278" s="18">
        <f t="shared" si="1370"/>
        <v>0.55307129302735869</v>
      </c>
      <c r="T278" s="89">
        <f t="shared" si="1371"/>
        <v>3.4508439014591108E-3</v>
      </c>
      <c r="V278" s="73">
        <f t="shared" si="1357"/>
        <v>3305805.3096430115</v>
      </c>
      <c r="W278" s="74">
        <f t="shared" ref="W278" si="1447">V278*Fee_Percent</f>
        <v>165290.2654821506</v>
      </c>
      <c r="X278" s="75">
        <f t="shared" si="1386"/>
        <v>3471095.575125162</v>
      </c>
      <c r="Y278" s="74">
        <f t="shared" si="1359"/>
        <v>3412644.7415825389</v>
      </c>
      <c r="Z278" s="75">
        <f t="shared" si="1360"/>
        <v>66116.106192860228</v>
      </c>
      <c r="AA278" s="82">
        <f t="shared" si="1361"/>
        <v>-7665.2726502371952</v>
      </c>
      <c r="AC278" s="80">
        <f t="shared" ref="AC278" si="1448">AC277/(1+NAER_Rate)^(1/12)</f>
        <v>0.36872061248977217</v>
      </c>
      <c r="AD278" s="82">
        <f t="shared" si="1363"/>
        <v>1279864.4864706877</v>
      </c>
      <c r="AE278" s="74">
        <f t="shared" si="1364"/>
        <v>1258312.459326314</v>
      </c>
      <c r="AF278" s="75">
        <f t="shared" si="1365"/>
        <v>24378.371170870243</v>
      </c>
      <c r="AH278" s="113">
        <v>272</v>
      </c>
      <c r="AI278" s="114">
        <f>(SUM(AE279:$AE$913)+SUM(AF279:$AF$913)-SUM(AD279:$AD$913))*(1+NAER_Rate)^(AH278/12)</f>
        <v>7493526.2898667064</v>
      </c>
      <c r="AJ278" s="115">
        <f t="shared" si="1352"/>
        <v>7493526.2898667064</v>
      </c>
    </row>
    <row r="279" spans="5:36" x14ac:dyDescent="0.35">
      <c r="E279" s="66">
        <f t="shared" si="1381"/>
        <v>53751</v>
      </c>
      <c r="F279">
        <f t="shared" si="1121"/>
        <v>23</v>
      </c>
      <c r="G279">
        <f t="shared" si="1374"/>
        <v>273</v>
      </c>
      <c r="H279">
        <f t="shared" ref="H279" si="1449">ROUNDDOWN(YEARFRAC(E279,DOB,1),0)</f>
        <v>87</v>
      </c>
      <c r="I279" s="31">
        <f>IF(H279&lt;=120,VLOOKUP(H279,'Mortality Data'!$B$6:$D$125,2,FALSE),1)</f>
        <v>0.11239</v>
      </c>
      <c r="J279" s="17">
        <f>IF(H279&lt;=120,(1-VLOOKUP(H279,'Mortality Data'!$F$5:$H$125,2,FALSE))^(YEAR(E279)-Mortality_Table_Year),1)</f>
        <v>0.71598973442208225</v>
      </c>
      <c r="K279">
        <f>IF(H279&lt;=120,VLOOKUP(H279,'Mortality Data'!$B$5:$D$125,3,FALSE),1)</f>
        <v>8.8739999999999999E-2</v>
      </c>
      <c r="L279" s="33">
        <f>IF(H279&lt;=120,(1-VLOOKUP(H279,'Mortality Data'!$F$5:$H$125,3,FALSE))^(YEAR(E279)-Mortality_Table_Year),1)</f>
        <v>0.78756223157341054</v>
      </c>
      <c r="M279" s="88">
        <f t="shared" ref="M279" si="1450">MIN(I279*J279*Male_Mortality_Blend+K279*L279*(1-Male_Mortality_Blend),1)</f>
        <v>7.5708270031854805E-2</v>
      </c>
      <c r="N279" s="18">
        <f t="shared" si="1355"/>
        <v>6.5391537435234293E-3</v>
      </c>
      <c r="O279" s="18">
        <f t="shared" si="1377"/>
        <v>0.53225293546273889</v>
      </c>
      <c r="P279" s="89">
        <f t="shared" si="1368"/>
        <v>3.5033930008893099E-3</v>
      </c>
      <c r="Q279" s="88">
        <f t="shared" ref="Q279" si="1451">MIN((I279*J279*Male_Mortality_Blend+K279*L279*(1-Male_Mortality_Blend))*(1-Mortality_Margin),1)</f>
        <v>7.1922856530262064E-2</v>
      </c>
      <c r="R279" s="18">
        <f t="shared" si="1431"/>
        <v>6.2007307031893832E-3</v>
      </c>
      <c r="S279" s="18">
        <f t="shared" si="1370"/>
        <v>0.54964184687963125</v>
      </c>
      <c r="T279" s="89">
        <f t="shared" si="1371"/>
        <v>3.429446147727444E-3</v>
      </c>
      <c r="V279" s="73">
        <f t="shared" si="1357"/>
        <v>3284188.1404770999</v>
      </c>
      <c r="W279" s="74">
        <f t="shared" ref="W279" si="1452">V279*Fee_Percent</f>
        <v>164209.40702385502</v>
      </c>
      <c r="X279" s="75">
        <f t="shared" si="1386"/>
        <v>3448397.5475009549</v>
      </c>
      <c r="Y279" s="74">
        <f t="shared" si="1359"/>
        <v>3391483.8505543298</v>
      </c>
      <c r="Z279" s="75">
        <f t="shared" si="1360"/>
        <v>65683.762809541993</v>
      </c>
      <c r="AA279" s="82">
        <f t="shared" si="1361"/>
        <v>-8770.0658629168756</v>
      </c>
      <c r="AC279" s="80">
        <f t="shared" ref="AC279" si="1453">AC278/(1+NAER_Rate)^(1/12)</f>
        <v>0.36737059557172114</v>
      </c>
      <c r="AD279" s="82">
        <f t="shared" si="1363"/>
        <v>1266839.8607934883</v>
      </c>
      <c r="AE279" s="74">
        <f t="shared" si="1364"/>
        <v>1245931.4420500181</v>
      </c>
      <c r="AF279" s="75">
        <f t="shared" si="1365"/>
        <v>24130.28306273311</v>
      </c>
      <c r="AH279" s="113">
        <v>273</v>
      </c>
      <c r="AI279" s="114">
        <f>(SUM(AE280:$AE$913)+SUM(AF280:$AF$913)-SUM(AD280:$AD$913))*(1+NAER_Rate)^(AH279/12)</f>
        <v>7512293.5048561646</v>
      </c>
      <c r="AJ279" s="115">
        <f t="shared" si="1352"/>
        <v>7512293.5048561646</v>
      </c>
    </row>
    <row r="280" spans="5:36" x14ac:dyDescent="0.35">
      <c r="E280" s="66">
        <f t="shared" si="1381"/>
        <v>53782</v>
      </c>
      <c r="F280">
        <f t="shared" si="1121"/>
        <v>23</v>
      </c>
      <c r="G280">
        <f t="shared" si="1374"/>
        <v>274</v>
      </c>
      <c r="H280">
        <f t="shared" ref="H280" si="1454">ROUNDDOWN(YEARFRAC(E280,DOB,1),0)</f>
        <v>87</v>
      </c>
      <c r="I280" s="31">
        <f>IF(H280&lt;=120,VLOOKUP(H280,'Mortality Data'!$B$6:$D$125,2,FALSE),1)</f>
        <v>0.11239</v>
      </c>
      <c r="J280" s="17">
        <f>IF(H280&lt;=120,(1-VLOOKUP(H280,'Mortality Data'!$F$5:$H$125,2,FALSE))^(YEAR(E280)-Mortality_Table_Year),1)</f>
        <v>0.71598973442208225</v>
      </c>
      <c r="K280">
        <f>IF(H280&lt;=120,VLOOKUP(H280,'Mortality Data'!$B$5:$D$125,3,FALSE),1)</f>
        <v>8.8739999999999999E-2</v>
      </c>
      <c r="L280" s="33">
        <f>IF(H280&lt;=120,(1-VLOOKUP(H280,'Mortality Data'!$F$5:$H$125,3,FALSE))^(YEAR(E280)-Mortality_Table_Year),1)</f>
        <v>0.78756223157341054</v>
      </c>
      <c r="M280" s="88">
        <f t="shared" ref="M280" si="1455">MIN(I280*J280*Male_Mortality_Blend+K280*L280*(1-Male_Mortality_Blend),1)</f>
        <v>7.5708270031854805E-2</v>
      </c>
      <c r="N280" s="18">
        <f t="shared" si="1355"/>
        <v>6.5391537435234293E-3</v>
      </c>
      <c r="O280" s="18">
        <f t="shared" si="1377"/>
        <v>0.52877245168730636</v>
      </c>
      <c r="P280" s="89">
        <f t="shared" si="1368"/>
        <v>3.4804837754325302E-3</v>
      </c>
      <c r="Q280" s="88">
        <f t="shared" ref="Q280" si="1456">MIN((I280*J280*Male_Mortality_Blend+K280*L280*(1-Male_Mortality_Blend))*(1-Mortality_Margin),1)</f>
        <v>7.1922856530262064E-2</v>
      </c>
      <c r="R280" s="18">
        <f t="shared" si="1431"/>
        <v>6.2007307031893832E-3</v>
      </c>
      <c r="S280" s="18">
        <f t="shared" si="1370"/>
        <v>0.54623366580392696</v>
      </c>
      <c r="T280" s="89">
        <f t="shared" si="1371"/>
        <v>3.4081810757042863E-3</v>
      </c>
      <c r="V280" s="73">
        <f t="shared" si="1357"/>
        <v>3262712.3293038635</v>
      </c>
      <c r="W280" s="74">
        <f t="shared" ref="W280" si="1457">V280*Fee_Percent</f>
        <v>163135.61646519319</v>
      </c>
      <c r="X280" s="75">
        <f t="shared" si="1386"/>
        <v>3425847.9457690567</v>
      </c>
      <c r="Y280" s="74">
        <f t="shared" si="1359"/>
        <v>3370454.1725128265</v>
      </c>
      <c r="Z280" s="75">
        <f t="shared" si="1360"/>
        <v>65254.246586077272</v>
      </c>
      <c r="AA280" s="82">
        <f t="shared" si="1361"/>
        <v>-9860.4733298472129</v>
      </c>
      <c r="AC280" s="80">
        <f t="shared" ref="AC280" si="1458">AC279/(1+NAER_Rate)^(1/12)</f>
        <v>0.36602552154435014</v>
      </c>
      <c r="AD280" s="82">
        <f t="shared" si="1363"/>
        <v>1253947.7810817596</v>
      </c>
      <c r="AE280" s="74">
        <f t="shared" si="1364"/>
        <v>1233672.2463353383</v>
      </c>
      <c r="AF280" s="75">
        <f t="shared" si="1365"/>
        <v>23884.719639652561</v>
      </c>
      <c r="AH280" s="113">
        <v>274</v>
      </c>
      <c r="AI280" s="114">
        <f>(SUM(AE281:$AE$913)+SUM(AF281:$AF$913)-SUM(AD281:$AD$913))*(1+NAER_Rate)^(AH280/12)</f>
        <v>7530039.278316834</v>
      </c>
      <c r="AJ280" s="115">
        <f t="shared" si="1352"/>
        <v>7530039.278316834</v>
      </c>
    </row>
    <row r="281" spans="5:36" x14ac:dyDescent="0.35">
      <c r="E281" s="66">
        <f t="shared" si="1381"/>
        <v>53812</v>
      </c>
      <c r="F281">
        <f t="shared" ref="F281:F344" si="1459">F269+1</f>
        <v>23</v>
      </c>
      <c r="G281">
        <f t="shared" si="1374"/>
        <v>275</v>
      </c>
      <c r="H281">
        <f t="shared" ref="H281" si="1460">ROUNDDOWN(YEARFRAC(E281,DOB,1),0)</f>
        <v>87</v>
      </c>
      <c r="I281" s="31">
        <f>IF(H281&lt;=120,VLOOKUP(H281,'Mortality Data'!$B$6:$D$125,2,FALSE),1)</f>
        <v>0.11239</v>
      </c>
      <c r="J281" s="17">
        <f>IF(H281&lt;=120,(1-VLOOKUP(H281,'Mortality Data'!$F$5:$H$125,2,FALSE))^(YEAR(E281)-Mortality_Table_Year),1)</f>
        <v>0.71598973442208225</v>
      </c>
      <c r="K281">
        <f>IF(H281&lt;=120,VLOOKUP(H281,'Mortality Data'!$B$5:$D$125,3,FALSE),1)</f>
        <v>8.8739999999999999E-2</v>
      </c>
      <c r="L281" s="33">
        <f>IF(H281&lt;=120,(1-VLOOKUP(H281,'Mortality Data'!$F$5:$H$125,3,FALSE))^(YEAR(E281)-Mortality_Table_Year),1)</f>
        <v>0.78756223157341054</v>
      </c>
      <c r="M281" s="88">
        <f t="shared" ref="M281" si="1461">MIN(I281*J281*Male_Mortality_Blend+K281*L281*(1-Male_Mortality_Blend),1)</f>
        <v>7.5708270031854805E-2</v>
      </c>
      <c r="N281" s="18">
        <f t="shared" si="1355"/>
        <v>6.5391537435234293E-3</v>
      </c>
      <c r="O281" s="18">
        <f t="shared" si="1377"/>
        <v>0.5253147273303832</v>
      </c>
      <c r="P281" s="89">
        <f t="shared" si="1368"/>
        <v>3.4577243569231531E-3</v>
      </c>
      <c r="Q281" s="88">
        <f t="shared" ref="Q281" si="1462">MIN((I281*J281*Male_Mortality_Blend+K281*L281*(1-Male_Mortality_Blend))*(1-Mortality_Margin),1)</f>
        <v>7.1922856530262064E-2</v>
      </c>
      <c r="R281" s="18">
        <f t="shared" si="1431"/>
        <v>6.2007307031893832E-3</v>
      </c>
      <c r="S281" s="18">
        <f t="shared" si="1370"/>
        <v>0.54284661794126088</v>
      </c>
      <c r="T281" s="89">
        <f t="shared" si="1371"/>
        <v>3.3870478626660816E-3</v>
      </c>
      <c r="V281" s="73">
        <f t="shared" si="1357"/>
        <v>3241376.951761656</v>
      </c>
      <c r="W281" s="74">
        <f t="shared" ref="W281" si="1463">V281*Fee_Percent</f>
        <v>162068.8475880828</v>
      </c>
      <c r="X281" s="75">
        <f t="shared" si="1386"/>
        <v>3403445.7993497388</v>
      </c>
      <c r="Y281" s="74">
        <f t="shared" si="1359"/>
        <v>3349554.8938416336</v>
      </c>
      <c r="Z281" s="75">
        <f t="shared" si="1360"/>
        <v>64827.539035233123</v>
      </c>
      <c r="AA281" s="82">
        <f t="shared" si="1361"/>
        <v>-10936.633527128026</v>
      </c>
      <c r="AC281" s="80">
        <f t="shared" ref="AC281" si="1464">AC280/(1+NAER_Rate)^(1/12)</f>
        <v>0.3646853723099836</v>
      </c>
      <c r="AD281" s="82">
        <f t="shared" si="1363"/>
        <v>1241186.8984727091</v>
      </c>
      <c r="AE281" s="74">
        <f t="shared" si="1364"/>
        <v>1221533.6735333637</v>
      </c>
      <c r="AF281" s="75">
        <f t="shared" si="1365"/>
        <v>23641.655209003988</v>
      </c>
      <c r="AH281" s="113">
        <v>275</v>
      </c>
      <c r="AI281" s="114">
        <f>(SUM(AE282:$AE$913)+SUM(AF282:$AF$913)-SUM(AD282:$AD$913))*(1+NAER_Rate)^(AH281/12)</f>
        <v>7546774.1039153226</v>
      </c>
      <c r="AJ281" s="115">
        <f t="shared" si="1352"/>
        <v>7546774.1039153226</v>
      </c>
    </row>
    <row r="282" spans="5:36" x14ac:dyDescent="0.35">
      <c r="E282" s="66">
        <f t="shared" si="1381"/>
        <v>53843</v>
      </c>
      <c r="F282">
        <f t="shared" si="1459"/>
        <v>23</v>
      </c>
      <c r="G282">
        <f t="shared" si="1374"/>
        <v>276</v>
      </c>
      <c r="H282">
        <f t="shared" ref="H282" si="1465">ROUNDDOWN(YEARFRAC(E282,DOB,1),0)</f>
        <v>87</v>
      </c>
      <c r="I282" s="31">
        <f>IF(H282&lt;=120,VLOOKUP(H282,'Mortality Data'!$B$6:$D$125,2,FALSE),1)</f>
        <v>0.11239</v>
      </c>
      <c r="J282" s="17">
        <f>IF(H282&lt;=120,(1-VLOOKUP(H282,'Mortality Data'!$F$5:$H$125,2,FALSE))^(YEAR(E282)-Mortality_Table_Year),1)</f>
        <v>0.71598973442208225</v>
      </c>
      <c r="K282">
        <f>IF(H282&lt;=120,VLOOKUP(H282,'Mortality Data'!$B$5:$D$125,3,FALSE),1)</f>
        <v>8.8739999999999999E-2</v>
      </c>
      <c r="L282" s="33">
        <f>IF(H282&lt;=120,(1-VLOOKUP(H282,'Mortality Data'!$F$5:$H$125,3,FALSE))^(YEAR(E282)-Mortality_Table_Year),1)</f>
        <v>0.78756223157341054</v>
      </c>
      <c r="M282" s="88">
        <f t="shared" ref="M282" si="1466">MIN(I282*J282*Male_Mortality_Blend+K282*L282*(1-Male_Mortality_Blend),1)</f>
        <v>7.5708270031854805E-2</v>
      </c>
      <c r="N282" s="18">
        <f t="shared" si="1355"/>
        <v>6.5391537435234293E-3</v>
      </c>
      <c r="O282" s="18">
        <f t="shared" si="1377"/>
        <v>0.52187961356463275</v>
      </c>
      <c r="P282" s="89">
        <f t="shared" si="1368"/>
        <v>3.4351137657504527E-3</v>
      </c>
      <c r="Q282" s="88">
        <f t="shared" ref="Q282" si="1467">MIN((I282*J282*Male_Mortality_Blend+K282*L282*(1-Male_Mortality_Blend))*(1-Mortality_Margin),1)</f>
        <v>7.1922856530262064E-2</v>
      </c>
      <c r="R282" s="18">
        <f t="shared" si="1431"/>
        <v>6.2007307031893832E-3</v>
      </c>
      <c r="S282" s="18">
        <f t="shared" si="1370"/>
        <v>0.53948057225027002</v>
      </c>
      <c r="T282" s="89">
        <f t="shared" si="1371"/>
        <v>3.3660456909908598E-3</v>
      </c>
      <c r="V282" s="73">
        <f t="shared" si="1357"/>
        <v>3220181.0895333732</v>
      </c>
      <c r="W282" s="74">
        <f t="shared" ref="W282" si="1468">V282*Fee_Percent</f>
        <v>161009.05447666868</v>
      </c>
      <c r="X282" s="75">
        <f t="shared" si="1386"/>
        <v>3381190.1440100418</v>
      </c>
      <c r="Y282" s="74">
        <f t="shared" si="1359"/>
        <v>3328785.2059693718</v>
      </c>
      <c r="Z282" s="75">
        <f t="shared" si="1360"/>
        <v>64403.621790667465</v>
      </c>
      <c r="AA282" s="82">
        <f t="shared" si="1361"/>
        <v>-11998.683749997523</v>
      </c>
      <c r="AC282" s="80">
        <f t="shared" ref="AC282" si="1469">AC281/(1+NAER_Rate)^(1/12)</f>
        <v>0.36335012983720788</v>
      </c>
      <c r="AD282" s="82">
        <f t="shared" si="1363"/>
        <v>1228555.8778303363</v>
      </c>
      <c r="AE282" s="74">
        <f t="shared" si="1364"/>
        <v>1209514.5367891481</v>
      </c>
      <c r="AF282" s="75">
        <f t="shared" si="1365"/>
        <v>23401.064339625453</v>
      </c>
      <c r="AH282" s="113">
        <v>276</v>
      </c>
      <c r="AI282" s="114">
        <f>(SUM(AE283:$AE$913)+SUM(AF283:$AF$913)-SUM(AD283:$AD$913))*(1+NAER_Rate)^(AH282/12)</f>
        <v>7562508.3765853764</v>
      </c>
      <c r="AJ282" s="115">
        <f t="shared" si="1352"/>
        <v>7562508.3765853764</v>
      </c>
    </row>
    <row r="283" spans="5:36" x14ac:dyDescent="0.35">
      <c r="E283" s="66">
        <f t="shared" si="1381"/>
        <v>53873</v>
      </c>
      <c r="F283">
        <f t="shared" si="1459"/>
        <v>24</v>
      </c>
      <c r="G283">
        <f t="shared" si="1374"/>
        <v>277</v>
      </c>
      <c r="H283">
        <f t="shared" ref="H283" si="1470">ROUNDDOWN(YEARFRAC(E283,DOB,1),0)</f>
        <v>87</v>
      </c>
      <c r="I283" s="31">
        <f>IF(H283&lt;=120,VLOOKUP(H283,'Mortality Data'!$B$6:$D$125,2,FALSE),1)</f>
        <v>0.11239</v>
      </c>
      <c r="J283" s="17">
        <f>IF(H283&lt;=120,(1-VLOOKUP(H283,'Mortality Data'!$F$5:$H$125,2,FALSE))^(YEAR(E283)-Mortality_Table_Year),1)</f>
        <v>0.71598973442208225</v>
      </c>
      <c r="K283">
        <f>IF(H283&lt;=120,VLOOKUP(H283,'Mortality Data'!$B$5:$D$125,3,FALSE),1)</f>
        <v>8.8739999999999999E-2</v>
      </c>
      <c r="L283" s="33">
        <f>IF(H283&lt;=120,(1-VLOOKUP(H283,'Mortality Data'!$F$5:$H$125,3,FALSE))^(YEAR(E283)-Mortality_Table_Year),1)</f>
        <v>0.78756223157341054</v>
      </c>
      <c r="M283" s="88">
        <f t="shared" ref="M283" si="1471">MIN(I283*J283*Male_Mortality_Blend+K283*L283*(1-Male_Mortality_Blend),1)</f>
        <v>7.5708270031854805E-2</v>
      </c>
      <c r="N283" s="18">
        <f t="shared" si="1355"/>
        <v>6.5391537435234293E-3</v>
      </c>
      <c r="O283" s="18">
        <f t="shared" si="1377"/>
        <v>0.51846696253592306</v>
      </c>
      <c r="P283" s="89">
        <f t="shared" si="1368"/>
        <v>3.4126510287096901E-3</v>
      </c>
      <c r="Q283" s="88">
        <f t="shared" ref="Q283" si="1472">MIN((I283*J283*Male_Mortality_Blend+K283*L283*(1-Male_Mortality_Blend))*(1-Mortality_Margin),1)</f>
        <v>7.1922856530262064E-2</v>
      </c>
      <c r="R283" s="18">
        <f t="shared" si="1431"/>
        <v>6.2007307031893832E-3</v>
      </c>
      <c r="S283" s="18">
        <f t="shared" si="1370"/>
        <v>0.53613539850214365</v>
      </c>
      <c r="T283" s="89">
        <f t="shared" si="1371"/>
        <v>3.3451737481263732E-3</v>
      </c>
      <c r="V283" s="73">
        <f t="shared" si="1357"/>
        <v>3199123.8303069277</v>
      </c>
      <c r="W283" s="74">
        <f t="shared" ref="W283" si="1473">V283*Fee_Percent</f>
        <v>159956.19151534641</v>
      </c>
      <c r="X283" s="75">
        <f t="shared" si="1386"/>
        <v>3359080.0218222742</v>
      </c>
      <c r="Y283" s="74">
        <f t="shared" si="1359"/>
        <v>3308144.3053383953</v>
      </c>
      <c r="Z283" s="75">
        <f t="shared" si="1360"/>
        <v>63982.476606138553</v>
      </c>
      <c r="AA283" s="82">
        <f t="shared" si="1361"/>
        <v>-13046.760122259613</v>
      </c>
      <c r="AC283" s="80">
        <f t="shared" ref="AC283" si="1474">AC282/(1+NAER_Rate)^(1/12)</f>
        <v>0.36201977616062875</v>
      </c>
      <c r="AD283" s="82">
        <f t="shared" si="1363"/>
        <v>1216053.3976057395</v>
      </c>
      <c r="AE283" s="74">
        <f t="shared" si="1364"/>
        <v>1197613.6609256645</v>
      </c>
      <c r="AF283" s="75">
        <f t="shared" si="1365"/>
        <v>23162.921859156944</v>
      </c>
      <c r="AH283" s="113">
        <v>277</v>
      </c>
      <c r="AI283" s="114">
        <f>(SUM(AE284:$AE$913)+SUM(AF284:$AF$913)-SUM(AD284:$AD$913))*(1+NAER_Rate)^(AH283/12)</f>
        <v>7577252.3933362337</v>
      </c>
      <c r="AJ283" s="115">
        <f t="shared" si="1352"/>
        <v>7577252.3933362337</v>
      </c>
    </row>
    <row r="284" spans="5:36" x14ac:dyDescent="0.35">
      <c r="E284" s="66">
        <f t="shared" si="1381"/>
        <v>53904</v>
      </c>
      <c r="F284" s="10">
        <f t="shared" si="1459"/>
        <v>24</v>
      </c>
      <c r="G284">
        <f t="shared" si="1374"/>
        <v>278</v>
      </c>
      <c r="H284">
        <f t="shared" ref="H284" si="1475">ROUNDDOWN(YEARFRAC(E284,DOB,1),0)</f>
        <v>87</v>
      </c>
      <c r="I284" s="31">
        <f>IF(H284&lt;=120,VLOOKUP(H284,'Mortality Data'!$B$6:$D$125,2,FALSE),1)</f>
        <v>0.11239</v>
      </c>
      <c r="J284" s="17">
        <f>IF(H284&lt;=120,(1-VLOOKUP(H284,'Mortality Data'!$F$5:$H$125,2,FALSE))^(YEAR(E284)-Mortality_Table_Year),1)</f>
        <v>0.71598973442208225</v>
      </c>
      <c r="K284">
        <f>IF(H284&lt;=120,VLOOKUP(H284,'Mortality Data'!$B$5:$D$125,3,FALSE),1)</f>
        <v>8.8739999999999999E-2</v>
      </c>
      <c r="L284" s="33">
        <f>IF(H284&lt;=120,(1-VLOOKUP(H284,'Mortality Data'!$F$5:$H$125,3,FALSE))^(YEAR(E284)-Mortality_Table_Year),1)</f>
        <v>0.78756223157341054</v>
      </c>
      <c r="M284" s="88">
        <f t="shared" ref="M284" si="1476">MIN(I284*J284*Male_Mortality_Blend+K284*L284*(1-Male_Mortality_Blend),1)</f>
        <v>7.5708270031854805E-2</v>
      </c>
      <c r="N284" s="18">
        <f t="shared" si="1355"/>
        <v>6.5391537435234293E-3</v>
      </c>
      <c r="O284" s="18">
        <f t="shared" si="1377"/>
        <v>0.51507662735696302</v>
      </c>
      <c r="P284" s="89">
        <f t="shared" si="1368"/>
        <v>3.3903351789600356E-3</v>
      </c>
      <c r="Q284" s="88">
        <f t="shared" ref="Q284" si="1477">MIN((I284*J284*Male_Mortality_Blend+K284*L284*(1-Male_Mortality_Blend))*(1-Mortality_Margin),1)</f>
        <v>7.1922856530262064E-2</v>
      </c>
      <c r="R284" s="18">
        <f t="shared" si="1431"/>
        <v>6.2007307031893832E-3</v>
      </c>
      <c r="S284" s="18">
        <f t="shared" si="1370"/>
        <v>0.53281096727558475</v>
      </c>
      <c r="T284" s="89">
        <f t="shared" si="1371"/>
        <v>3.3244312265588993E-3</v>
      </c>
      <c r="V284" s="73">
        <f t="shared" si="1357"/>
        <v>3178204.2677359809</v>
      </c>
      <c r="W284" s="74">
        <f t="shared" ref="W284" si="1478">V284*Fee_Percent</f>
        <v>158910.21338679906</v>
      </c>
      <c r="X284" s="75">
        <f t="shared" si="1386"/>
        <v>3337114.4811227801</v>
      </c>
      <c r="Y284" s="74">
        <f t="shared" si="1359"/>
        <v>3287631.3933737022</v>
      </c>
      <c r="Z284" s="75">
        <f t="shared" si="1360"/>
        <v>63564.085354719617</v>
      </c>
      <c r="AA284" s="82">
        <f t="shared" si="1361"/>
        <v>-14080.997605641838</v>
      </c>
      <c r="AC284" s="80">
        <f t="shared" ref="AC284" si="1479">AC283/(1+NAER_Rate)^(1/12)</f>
        <v>0.36069429338062969</v>
      </c>
      <c r="AD284" s="82">
        <f t="shared" si="1363"/>
        <v>1203678.1496988479</v>
      </c>
      <c r="AE284" s="74">
        <f t="shared" si="1364"/>
        <v>1185829.8823289026</v>
      </c>
      <c r="AF284" s="75">
        <f t="shared" si="1365"/>
        <v>22927.202851406626</v>
      </c>
      <c r="AH284" s="113">
        <v>278</v>
      </c>
      <c r="AI284" s="114">
        <f>(SUM(AE285:$AE$913)+SUM(AF285:$AF$913)-SUM(AD285:$AD$913))*(1+NAER_Rate)^(AH284/12)</f>
        <v>7591016.3540550321</v>
      </c>
      <c r="AJ284" s="115">
        <f t="shared" si="1352"/>
        <v>7591016.3540550321</v>
      </c>
    </row>
    <row r="285" spans="5:36" x14ac:dyDescent="0.35">
      <c r="E285" s="66">
        <f t="shared" si="1381"/>
        <v>53935</v>
      </c>
      <c r="F285">
        <f t="shared" si="1459"/>
        <v>24</v>
      </c>
      <c r="G285">
        <f t="shared" si="1374"/>
        <v>279</v>
      </c>
      <c r="H285">
        <f t="shared" ref="H285" si="1480">ROUNDDOWN(YEARFRAC(E285,DOB,1),0)</f>
        <v>87</v>
      </c>
      <c r="I285" s="31">
        <f>IF(H285&lt;=120,VLOOKUP(H285,'Mortality Data'!$B$6:$D$125,2,FALSE),1)</f>
        <v>0.11239</v>
      </c>
      <c r="J285" s="17">
        <f>IF(H285&lt;=120,(1-VLOOKUP(H285,'Mortality Data'!$F$5:$H$125,2,FALSE))^(YEAR(E285)-Mortality_Table_Year),1)</f>
        <v>0.71598973442208225</v>
      </c>
      <c r="K285">
        <f>IF(H285&lt;=120,VLOOKUP(H285,'Mortality Data'!$B$5:$D$125,3,FALSE),1)</f>
        <v>8.8739999999999999E-2</v>
      </c>
      <c r="L285" s="33">
        <f>IF(H285&lt;=120,(1-VLOOKUP(H285,'Mortality Data'!$F$5:$H$125,3,FALSE))^(YEAR(E285)-Mortality_Table_Year),1)</f>
        <v>0.78756223157341054</v>
      </c>
      <c r="M285" s="88">
        <f t="shared" ref="M285" si="1481">MIN(I285*J285*Male_Mortality_Blend+K285*L285*(1-Male_Mortality_Blend),1)</f>
        <v>7.5708270031854805E-2</v>
      </c>
      <c r="N285" s="18">
        <f t="shared" si="1355"/>
        <v>6.5391537435234293E-3</v>
      </c>
      <c r="O285" s="18">
        <f t="shared" si="1377"/>
        <v>0.51170846210098031</v>
      </c>
      <c r="P285" s="89">
        <f t="shared" si="1368"/>
        <v>3.3681652559827135E-3</v>
      </c>
      <c r="Q285" s="88">
        <f t="shared" ref="Q285" si="1482">MIN((I285*J285*Male_Mortality_Blend+K285*L285*(1-Male_Mortality_Blend))*(1-Mortality_Margin),1)</f>
        <v>7.1922856530262064E-2</v>
      </c>
      <c r="R285" s="18">
        <f t="shared" si="1431"/>
        <v>6.2007307031893832E-3</v>
      </c>
      <c r="S285" s="18">
        <f t="shared" si="1370"/>
        <v>0.52950714995180304</v>
      </c>
      <c r="T285" s="89">
        <f t="shared" si="1371"/>
        <v>3.3038173237817103E-3</v>
      </c>
      <c r="V285" s="73">
        <f t="shared" si="1357"/>
        <v>3157421.5014009331</v>
      </c>
      <c r="W285" s="74">
        <f t="shared" ref="W285" si="1483">V285*Fee_Percent</f>
        <v>157871.07507004667</v>
      </c>
      <c r="X285" s="75">
        <f t="shared" si="1386"/>
        <v>3315292.57647098</v>
      </c>
      <c r="Y285" s="74">
        <f t="shared" si="1359"/>
        <v>3267245.6764520411</v>
      </c>
      <c r="Z285" s="75">
        <f t="shared" si="1360"/>
        <v>63148.430028018665</v>
      </c>
      <c r="AA285" s="82">
        <f t="shared" si="1361"/>
        <v>-15101.530009079725</v>
      </c>
      <c r="AC285" s="80">
        <f t="shared" ref="AC285" si="1484">AC284/(1+NAER_Rate)^(1/12)</f>
        <v>0.359373663663131</v>
      </c>
      <c r="AD285" s="82">
        <f t="shared" si="1363"/>
        <v>1191428.839321557</v>
      </c>
      <c r="AE285" s="74">
        <f t="shared" si="1364"/>
        <v>1174162.0488340948</v>
      </c>
      <c r="AF285" s="75">
        <f t="shared" si="1365"/>
        <v>22693.882653743942</v>
      </c>
      <c r="AH285" s="113">
        <v>279</v>
      </c>
      <c r="AI285" s="114">
        <f>(SUM(AE286:$AE$913)+SUM(AF286:$AF$913)-SUM(AD286:$AD$913))*(1+NAER_Rate)^(AH285/12)</f>
        <v>7603810.3623026796</v>
      </c>
      <c r="AJ285" s="115">
        <f t="shared" si="1352"/>
        <v>7603810.3623026796</v>
      </c>
    </row>
    <row r="286" spans="5:36" x14ac:dyDescent="0.35">
      <c r="E286" s="66">
        <f t="shared" si="1381"/>
        <v>53965</v>
      </c>
      <c r="F286">
        <f t="shared" si="1459"/>
        <v>24</v>
      </c>
      <c r="G286">
        <f t="shared" si="1374"/>
        <v>280</v>
      </c>
      <c r="H286">
        <f t="shared" ref="H286" si="1485">ROUNDDOWN(YEARFRAC(E286,DOB,1),0)</f>
        <v>87</v>
      </c>
      <c r="I286" s="31">
        <f>IF(H286&lt;=120,VLOOKUP(H286,'Mortality Data'!$B$6:$D$125,2,FALSE),1)</f>
        <v>0.11239</v>
      </c>
      <c r="J286" s="17">
        <f>IF(H286&lt;=120,(1-VLOOKUP(H286,'Mortality Data'!$F$5:$H$125,2,FALSE))^(YEAR(E286)-Mortality_Table_Year),1)</f>
        <v>0.71598973442208225</v>
      </c>
      <c r="K286">
        <f>IF(H286&lt;=120,VLOOKUP(H286,'Mortality Data'!$B$5:$D$125,3,FALSE),1)</f>
        <v>8.8739999999999999E-2</v>
      </c>
      <c r="L286" s="33">
        <f>IF(H286&lt;=120,(1-VLOOKUP(H286,'Mortality Data'!$F$5:$H$125,3,FALSE))^(YEAR(E286)-Mortality_Table_Year),1)</f>
        <v>0.78756223157341054</v>
      </c>
      <c r="M286" s="88">
        <f t="shared" ref="M286" si="1486">MIN(I286*J286*Male_Mortality_Blend+K286*L286*(1-Male_Mortality_Blend),1)</f>
        <v>7.5708270031854805E-2</v>
      </c>
      <c r="N286" s="18">
        <f t="shared" si="1355"/>
        <v>6.5391537435234293E-3</v>
      </c>
      <c r="O286" s="18">
        <f t="shared" si="1377"/>
        <v>0.50836232179544005</v>
      </c>
      <c r="P286" s="89">
        <f t="shared" si="1368"/>
        <v>3.3461403055402572E-3</v>
      </c>
      <c r="Q286" s="88">
        <f t="shared" ref="Q286" si="1487">MIN((I286*J286*Male_Mortality_Blend+K286*L286*(1-Male_Mortality_Blend))*(1-Mortality_Margin),1)</f>
        <v>7.1922856530262064E-2</v>
      </c>
      <c r="R286" s="18">
        <f t="shared" si="1431"/>
        <v>6.2007307031893832E-3</v>
      </c>
      <c r="S286" s="18">
        <f t="shared" si="1370"/>
        <v>0.5262238187095386</v>
      </c>
      <c r="T286" s="89">
        <f t="shared" si="1371"/>
        <v>3.2833312422644312E-3</v>
      </c>
      <c r="V286" s="73">
        <f t="shared" si="1357"/>
        <v>3136774.636770166</v>
      </c>
      <c r="W286" s="74">
        <f t="shared" ref="W286" si="1488">V286*Fee_Percent</f>
        <v>156838.73183850831</v>
      </c>
      <c r="X286" s="75">
        <f t="shared" si="1386"/>
        <v>3293613.3686086745</v>
      </c>
      <c r="Y286" s="74">
        <f t="shared" si="1359"/>
        <v>3246986.3658712022</v>
      </c>
      <c r="Z286" s="75">
        <f t="shared" si="1360"/>
        <v>62735.492735403321</v>
      </c>
      <c r="AA286" s="82">
        <f t="shared" si="1361"/>
        <v>-16108.489997930825</v>
      </c>
      <c r="AC286" s="80">
        <f t="shared" ref="AC286" si="1489">AC285/(1+NAER_Rate)^(1/12)</f>
        <v>0.35805786923934985</v>
      </c>
      <c r="AD286" s="82">
        <f t="shared" si="1363"/>
        <v>1179304.1848622593</v>
      </c>
      <c r="AE286" s="74">
        <f t="shared" si="1364"/>
        <v>1162609.0196130627</v>
      </c>
      <c r="AF286" s="75">
        <f t="shared" si="1365"/>
        <v>22462.936854519223</v>
      </c>
      <c r="AH286" s="113">
        <v>280</v>
      </c>
      <c r="AI286" s="114">
        <f>(SUM(AE287:$AE$913)+SUM(AF287:$AF$913)-SUM(AD287:$AD$913))*(1+NAER_Rate)^(AH286/12)</f>
        <v>7615644.4261032213</v>
      </c>
      <c r="AJ286" s="115">
        <f t="shared" si="1352"/>
        <v>7615644.4261032213</v>
      </c>
    </row>
    <row r="287" spans="5:36" x14ac:dyDescent="0.35">
      <c r="E287" s="66">
        <f t="shared" si="1381"/>
        <v>53996</v>
      </c>
      <c r="F287">
        <f t="shared" si="1459"/>
        <v>24</v>
      </c>
      <c r="G287">
        <f t="shared" si="1374"/>
        <v>281</v>
      </c>
      <c r="H287">
        <f t="shared" ref="H287" si="1490">ROUNDDOWN(YEARFRAC(E287,DOB,1),0)</f>
        <v>87</v>
      </c>
      <c r="I287" s="31">
        <f>IF(H287&lt;=120,VLOOKUP(H287,'Mortality Data'!$B$6:$D$125,2,FALSE),1)</f>
        <v>0.11239</v>
      </c>
      <c r="J287" s="17">
        <f>IF(H287&lt;=120,(1-VLOOKUP(H287,'Mortality Data'!$F$5:$H$125,2,FALSE))^(YEAR(E287)-Mortality_Table_Year),1)</f>
        <v>0.71598973442208225</v>
      </c>
      <c r="K287">
        <f>IF(H287&lt;=120,VLOOKUP(H287,'Mortality Data'!$B$5:$D$125,3,FALSE),1)</f>
        <v>8.8739999999999999E-2</v>
      </c>
      <c r="L287" s="33">
        <f>IF(H287&lt;=120,(1-VLOOKUP(H287,'Mortality Data'!$F$5:$H$125,3,FALSE))^(YEAR(E287)-Mortality_Table_Year),1)</f>
        <v>0.78756223157341054</v>
      </c>
      <c r="M287" s="88">
        <f t="shared" ref="M287" si="1491">MIN(I287*J287*Male_Mortality_Blend+K287*L287*(1-Male_Mortality_Blend),1)</f>
        <v>7.5708270031854805E-2</v>
      </c>
      <c r="N287" s="18">
        <f t="shared" si="1355"/>
        <v>6.5391537435234293E-3</v>
      </c>
      <c r="O287" s="18">
        <f t="shared" si="1377"/>
        <v>0.50503806241580518</v>
      </c>
      <c r="P287" s="89">
        <f t="shared" si="1368"/>
        <v>3.3242593796348752E-3</v>
      </c>
      <c r="Q287" s="88">
        <f t="shared" ref="Q287" si="1492">MIN((I287*J287*Male_Mortality_Blend+K287*L287*(1-Male_Mortality_Blend))*(1-Mortality_Margin),1)</f>
        <v>7.1922856530262064E-2</v>
      </c>
      <c r="R287" s="18">
        <f t="shared" si="1431"/>
        <v>6.2007307031893832E-3</v>
      </c>
      <c r="S287" s="18">
        <f t="shared" si="1370"/>
        <v>0.52296084652011676</v>
      </c>
      <c r="T287" s="89">
        <f t="shared" si="1371"/>
        <v>3.2629721894218422E-3</v>
      </c>
      <c r="V287" s="73">
        <f t="shared" si="1357"/>
        <v>3116262.7851615413</v>
      </c>
      <c r="W287" s="74">
        <f t="shared" ref="W287" si="1493">V287*Fee_Percent</f>
        <v>155813.13925807708</v>
      </c>
      <c r="X287" s="75">
        <f t="shared" si="1386"/>
        <v>3272075.9244196182</v>
      </c>
      <c r="Y287" s="74">
        <f t="shared" si="1359"/>
        <v>3226852.6778195072</v>
      </c>
      <c r="Z287" s="75">
        <f t="shared" si="1360"/>
        <v>62325.255703230825</v>
      </c>
      <c r="AA287" s="82">
        <f t="shared" si="1361"/>
        <v>-17102.009103119839</v>
      </c>
      <c r="AC287" s="80">
        <f t="shared" ref="AC287" si="1494">AC286/(1+NAER_Rate)^(1/12)</f>
        <v>0.35674689240556123</v>
      </c>
      <c r="AD287" s="82">
        <f t="shared" si="1363"/>
        <v>1167302.9177517528</v>
      </c>
      <c r="AE287" s="74">
        <f t="shared" si="1364"/>
        <v>1151169.6650626729</v>
      </c>
      <c r="AF287" s="75">
        <f t="shared" si="1365"/>
        <v>22234.341290509579</v>
      </c>
      <c r="AH287" s="113">
        <v>281</v>
      </c>
      <c r="AI287" s="114">
        <f>(SUM(AE288:$AE$913)+SUM(AF288:$AF$913)-SUM(AD288:$AD$913))*(1+NAER_Rate)^(AH287/12)</f>
        <v>7626528.4587276252</v>
      </c>
      <c r="AJ287" s="115">
        <f t="shared" si="1352"/>
        <v>7626528.4587276252</v>
      </c>
    </row>
    <row r="288" spans="5:36" x14ac:dyDescent="0.35">
      <c r="E288" s="66">
        <f t="shared" si="1381"/>
        <v>54026</v>
      </c>
      <c r="F288">
        <f t="shared" si="1459"/>
        <v>24</v>
      </c>
      <c r="G288">
        <f t="shared" si="1374"/>
        <v>282</v>
      </c>
      <c r="H288">
        <f t="shared" ref="H288" si="1495">ROUNDDOWN(YEARFRAC(E288,DOB,1),0)</f>
        <v>87</v>
      </c>
      <c r="I288" s="31">
        <f>IF(H288&lt;=120,VLOOKUP(H288,'Mortality Data'!$B$6:$D$125,2,FALSE),1)</f>
        <v>0.11239</v>
      </c>
      <c r="J288" s="17">
        <f>IF(H288&lt;=120,(1-VLOOKUP(H288,'Mortality Data'!$F$5:$H$125,2,FALSE))^(YEAR(E288)-Mortality_Table_Year),1)</f>
        <v>0.71598973442208225</v>
      </c>
      <c r="K288">
        <f>IF(H288&lt;=120,VLOOKUP(H288,'Mortality Data'!$B$5:$D$125,3,FALSE),1)</f>
        <v>8.8739999999999999E-2</v>
      </c>
      <c r="L288" s="33">
        <f>IF(H288&lt;=120,(1-VLOOKUP(H288,'Mortality Data'!$F$5:$H$125,3,FALSE))^(YEAR(E288)-Mortality_Table_Year),1)</f>
        <v>0.78756223157341054</v>
      </c>
      <c r="M288" s="88">
        <f t="shared" ref="M288" si="1496">MIN(I288*J288*Male_Mortality_Blend+K288*L288*(1-Male_Mortality_Blend),1)</f>
        <v>7.5708270031854805E-2</v>
      </c>
      <c r="N288" s="18">
        <f t="shared" si="1355"/>
        <v>6.5391537435234293E-3</v>
      </c>
      <c r="O288" s="18">
        <f t="shared" si="1377"/>
        <v>0.50173554087933703</v>
      </c>
      <c r="P288" s="89">
        <f t="shared" si="1368"/>
        <v>3.3025215364681504E-3</v>
      </c>
      <c r="Q288" s="88">
        <f t="shared" ref="Q288" si="1497">MIN((I288*J288*Male_Mortality_Blend+K288*L288*(1-Male_Mortality_Blend))*(1-Mortality_Margin),1)</f>
        <v>7.1922856530262064E-2</v>
      </c>
      <c r="R288" s="18">
        <f t="shared" si="1431"/>
        <v>6.2007307031893832E-3</v>
      </c>
      <c r="S288" s="18">
        <f t="shared" si="1370"/>
        <v>0.51971810714253353</v>
      </c>
      <c r="T288" s="89">
        <f t="shared" si="1371"/>
        <v>3.2427393775832369E-3</v>
      </c>
      <c r="V288" s="73">
        <f t="shared" si="1357"/>
        <v>3095885.0637041493</v>
      </c>
      <c r="W288" s="74">
        <f t="shared" ref="W288" si="1498">V288*Fee_Percent</f>
        <v>154794.25318520746</v>
      </c>
      <c r="X288" s="75">
        <f t="shared" si="1386"/>
        <v>3250679.3168893568</v>
      </c>
      <c r="Y288" s="74">
        <f t="shared" si="1359"/>
        <v>3206843.8333454826</v>
      </c>
      <c r="Z288" s="75">
        <f t="shared" si="1360"/>
        <v>61917.701274082989</v>
      </c>
      <c r="AA288" s="82">
        <f t="shared" si="1361"/>
        <v>-18082.217730208766</v>
      </c>
      <c r="AC288" s="80">
        <f t="shared" ref="AC288" si="1499">AC287/(1+NAER_Rate)^(1/12)</f>
        <v>0.35544071552285983</v>
      </c>
      <c r="AD288" s="82">
        <f t="shared" si="1363"/>
        <v>1155423.7823305142</v>
      </c>
      <c r="AE288" s="74">
        <f t="shared" si="1364"/>
        <v>1139842.8666943889</v>
      </c>
      <c r="AF288" s="75">
        <f t="shared" si="1365"/>
        <v>22008.072044390748</v>
      </c>
      <c r="AH288" s="113">
        <v>282</v>
      </c>
      <c r="AI288" s="114">
        <f>(SUM(AE289:$AE$913)+SUM(AF289:$AF$913)-SUM(AD289:$AD$913))*(1+NAER_Rate)^(AH288/12)</f>
        <v>7636472.2794702081</v>
      </c>
      <c r="AJ288" s="115">
        <f t="shared" si="1352"/>
        <v>7636472.2794702081</v>
      </c>
    </row>
    <row r="289" spans="5:36" x14ac:dyDescent="0.35">
      <c r="E289" s="66">
        <f t="shared" si="1381"/>
        <v>54057</v>
      </c>
      <c r="F289">
        <f t="shared" si="1459"/>
        <v>24</v>
      </c>
      <c r="G289">
        <f t="shared" si="1374"/>
        <v>283</v>
      </c>
      <c r="H289">
        <f t="shared" ref="H289" si="1500">ROUNDDOWN(YEARFRAC(E289,DOB,1),0)</f>
        <v>88</v>
      </c>
      <c r="I289" s="31">
        <f>IF(H289&lt;=120,VLOOKUP(H289,'Mortality Data'!$B$6:$D$125,2,FALSE),1)</f>
        <v>0.12592</v>
      </c>
      <c r="J289" s="17">
        <f>IF(H289&lt;=120,(1-VLOOKUP(H289,'Mortality Data'!$F$5:$H$125,2,FALSE))^(YEAR(E289)-Mortality_Table_Year),1)</f>
        <v>0.72617951629068356</v>
      </c>
      <c r="K289">
        <f>IF(H289&lt;=120,VLOOKUP(H289,'Mortality Data'!$B$5:$D$125,3,FALSE),1)</f>
        <v>9.9360000000000004E-2</v>
      </c>
      <c r="L289" s="33">
        <f>IF(H289&lt;=120,(1-VLOOKUP(H289,'Mortality Data'!$F$5:$H$125,3,FALSE))^(YEAR(E289)-Mortality_Table_Year),1)</f>
        <v>0.78756223157341054</v>
      </c>
      <c r="M289" s="88">
        <f t="shared" ref="M289" si="1501">MIN(I289*J289*Male_Mortality_Blend+K289*L289*(1-Male_Mortality_Blend),1)</f>
        <v>8.5505771078337928E-2</v>
      </c>
      <c r="N289" s="18">
        <f t="shared" si="1355"/>
        <v>7.4210041750693012E-3</v>
      </c>
      <c r="O289" s="18">
        <f t="shared" si="1377"/>
        <v>0.49801215933569082</v>
      </c>
      <c r="P289" s="89">
        <f t="shared" si="1368"/>
        <v>3.7233815436462092E-3</v>
      </c>
      <c r="Q289" s="88">
        <f t="shared" ref="Q289" si="1502">MIN((I289*J289*Male_Mortality_Blend+K289*L289*(1-Male_Mortality_Blend))*(1-Mortality_Margin),1)</f>
        <v>8.1230482524421027E-2</v>
      </c>
      <c r="R289" s="18">
        <f t="shared" si="1431"/>
        <v>7.0351355187849851E-3</v>
      </c>
      <c r="S289" s="18">
        <f t="shared" si="1370"/>
        <v>0.51606181982721944</v>
      </c>
      <c r="T289" s="89">
        <f t="shared" si="1371"/>
        <v>3.6562873153140885E-3</v>
      </c>
      <c r="V289" s="73">
        <f t="shared" si="1357"/>
        <v>3072910.4877208658</v>
      </c>
      <c r="W289" s="74">
        <f t="shared" ref="W289" si="1503">V289*Fee_Percent</f>
        <v>153645.52438604328</v>
      </c>
      <c r="X289" s="75">
        <f t="shared" si="1386"/>
        <v>3226556.012106909</v>
      </c>
      <c r="Y289" s="74">
        <f t="shared" si="1359"/>
        <v>3184283.2523903176</v>
      </c>
      <c r="Z289" s="75">
        <f t="shared" si="1360"/>
        <v>61458.209754417316</v>
      </c>
      <c r="AA289" s="82">
        <f t="shared" si="1361"/>
        <v>-19185.450037825853</v>
      </c>
      <c r="AC289" s="80">
        <f t="shared" ref="AC289" si="1504">AC288/(1+NAER_Rate)^(1/12)</f>
        <v>0.35413932101692253</v>
      </c>
      <c r="AD289" s="82">
        <f t="shared" si="1363"/>
        <v>1142650.3553506101</v>
      </c>
      <c r="AE289" s="74">
        <f t="shared" si="1364"/>
        <v>1127679.9089270649</v>
      </c>
      <c r="AF289" s="75">
        <f t="shared" si="1365"/>
        <v>21764.768673344952</v>
      </c>
      <c r="AH289" s="113">
        <v>283</v>
      </c>
      <c r="AI289" s="114">
        <f>(SUM(AE290:$AE$913)+SUM(AF290:$AF$913)-SUM(AD290:$AD$913))*(1+NAER_Rate)^(AH289/12)</f>
        <v>7645349.4095510682</v>
      </c>
      <c r="AJ289" s="115">
        <f t="shared" si="1352"/>
        <v>7645349.4095510682</v>
      </c>
    </row>
    <row r="290" spans="5:36" x14ac:dyDescent="0.35">
      <c r="E290" s="66">
        <f t="shared" si="1381"/>
        <v>54088</v>
      </c>
      <c r="F290">
        <f t="shared" si="1459"/>
        <v>24</v>
      </c>
      <c r="G290">
        <f t="shared" si="1374"/>
        <v>284</v>
      </c>
      <c r="H290">
        <f t="shared" ref="H290" si="1505">ROUNDDOWN(YEARFRAC(E290,DOB,1),0)</f>
        <v>88</v>
      </c>
      <c r="I290" s="31">
        <f>IF(H290&lt;=120,VLOOKUP(H290,'Mortality Data'!$B$6:$D$125,2,FALSE),1)</f>
        <v>0.12592</v>
      </c>
      <c r="J290" s="17">
        <f>IF(H290&lt;=120,(1-VLOOKUP(H290,'Mortality Data'!$F$5:$H$125,2,FALSE))^(YEAR(E290)-Mortality_Table_Year),1)</f>
        <v>0.71957128269243831</v>
      </c>
      <c r="K290">
        <f>IF(H290&lt;=120,VLOOKUP(H290,'Mortality Data'!$B$5:$D$125,3,FALSE),1)</f>
        <v>9.9360000000000004E-2</v>
      </c>
      <c r="L290" s="33">
        <f>IF(H290&lt;=120,(1-VLOOKUP(H290,'Mortality Data'!$F$5:$H$125,3,FALSE))^(YEAR(E290)-Mortality_Table_Year),1)</f>
        <v>0.78220680839871137</v>
      </c>
      <c r="M290" s="88">
        <f t="shared" ref="M290" si="1506">MIN(I290*J290*Male_Mortality_Blend+K290*L290*(1-Male_Mortality_Blend),1)</f>
        <v>8.4808659571270692E-2</v>
      </c>
      <c r="N290" s="18">
        <f t="shared" si="1355"/>
        <v>7.3579732865675096E-3</v>
      </c>
      <c r="O290" s="18">
        <f t="shared" si="1377"/>
        <v>0.49434779917091298</v>
      </c>
      <c r="P290" s="89">
        <f t="shared" si="1368"/>
        <v>3.6643601647778357E-3</v>
      </c>
      <c r="Q290" s="88">
        <f t="shared" ref="Q290" si="1507">MIN((I290*J290*Male_Mortality_Blend+K290*L290*(1-Male_Mortality_Blend))*(1-Mortality_Margin),1)</f>
        <v>8.0568226592707154E-2</v>
      </c>
      <c r="R290" s="18">
        <f t="shared" si="1431"/>
        <v>6.9755105068678436E-3</v>
      </c>
      <c r="S290" s="18">
        <f t="shared" si="1370"/>
        <v>0.51246202518082129</v>
      </c>
      <c r="T290" s="89">
        <f t="shared" si="1371"/>
        <v>3.5997946463981467E-3</v>
      </c>
      <c r="V290" s="73">
        <f t="shared" si="1357"/>
        <v>3050300.0944402027</v>
      </c>
      <c r="W290" s="74">
        <f t="shared" ref="W290" si="1508">V290*Fee_Percent</f>
        <v>152515.00472201014</v>
      </c>
      <c r="X290" s="75">
        <f t="shared" si="1386"/>
        <v>3202815.099162213</v>
      </c>
      <c r="Y290" s="74">
        <f t="shared" si="1359"/>
        <v>3162071.2511064252</v>
      </c>
      <c r="Z290" s="75">
        <f t="shared" si="1360"/>
        <v>61006.001888804058</v>
      </c>
      <c r="AA290" s="82">
        <f t="shared" si="1361"/>
        <v>-20262.153833016288</v>
      </c>
      <c r="AC290" s="80">
        <f t="shared" ref="AC290" si="1509">AC289/(1+NAER_Rate)^(1/12)</f>
        <v>0.35284269137777208</v>
      </c>
      <c r="AD290" s="82">
        <f t="shared" si="1363"/>
        <v>1130089.8995737613</v>
      </c>
      <c r="AE290" s="74">
        <f t="shared" si="1364"/>
        <v>1115713.73056867</v>
      </c>
      <c r="AF290" s="75">
        <f t="shared" si="1365"/>
        <v>21525.521896643069</v>
      </c>
      <c r="AH290" s="113">
        <v>284</v>
      </c>
      <c r="AI290" s="114">
        <f>(SUM(AE291:$AE$913)+SUM(AF291:$AF$913)-SUM(AD291:$AD$913))*(1+NAER_Rate)^(AH290/12)</f>
        <v>7653182.457597903</v>
      </c>
      <c r="AJ290" s="115">
        <f t="shared" si="1352"/>
        <v>7653182.457597903</v>
      </c>
    </row>
    <row r="291" spans="5:36" x14ac:dyDescent="0.35">
      <c r="E291" s="66">
        <f t="shared" si="1381"/>
        <v>54117</v>
      </c>
      <c r="F291">
        <f t="shared" si="1459"/>
        <v>24</v>
      </c>
      <c r="G291">
        <f t="shared" si="1374"/>
        <v>285</v>
      </c>
      <c r="H291">
        <f t="shared" ref="H291" si="1510">ROUNDDOWN(YEARFRAC(E291,DOB,1),0)</f>
        <v>88</v>
      </c>
      <c r="I291" s="31">
        <f>IF(H291&lt;=120,VLOOKUP(H291,'Mortality Data'!$B$6:$D$125,2,FALSE),1)</f>
        <v>0.12592</v>
      </c>
      <c r="J291" s="17">
        <f>IF(H291&lt;=120,(1-VLOOKUP(H291,'Mortality Data'!$F$5:$H$125,2,FALSE))^(YEAR(E291)-Mortality_Table_Year),1)</f>
        <v>0.71957128269243831</v>
      </c>
      <c r="K291">
        <f>IF(H291&lt;=120,VLOOKUP(H291,'Mortality Data'!$B$5:$D$125,3,FALSE),1)</f>
        <v>9.9360000000000004E-2</v>
      </c>
      <c r="L291" s="33">
        <f>IF(H291&lt;=120,(1-VLOOKUP(H291,'Mortality Data'!$F$5:$H$125,3,FALSE))^(YEAR(E291)-Mortality_Table_Year),1)</f>
        <v>0.78220680839871137</v>
      </c>
      <c r="M291" s="88">
        <f t="shared" ref="M291" si="1511">MIN(I291*J291*Male_Mortality_Blend+K291*L291*(1-Male_Mortality_Blend),1)</f>
        <v>8.4808659571270692E-2</v>
      </c>
      <c r="N291" s="18">
        <f t="shared" si="1355"/>
        <v>7.3579732865675096E-3</v>
      </c>
      <c r="O291" s="18">
        <f t="shared" si="1377"/>
        <v>0.49071040127033999</v>
      </c>
      <c r="P291" s="89">
        <f t="shared" si="1368"/>
        <v>3.6373979005729917E-3</v>
      </c>
      <c r="Q291" s="88">
        <f t="shared" ref="Q291" si="1512">MIN((I291*J291*Male_Mortality_Blend+K291*L291*(1-Male_Mortality_Blend))*(1-Mortality_Margin),1)</f>
        <v>8.0568226592707154E-2</v>
      </c>
      <c r="R291" s="18">
        <f t="shared" si="1431"/>
        <v>6.9755105068678436E-3</v>
      </c>
      <c r="S291" s="18">
        <f t="shared" si="1370"/>
        <v>0.5088873409398017</v>
      </c>
      <c r="T291" s="89">
        <f t="shared" si="1371"/>
        <v>3.5746842410195878E-3</v>
      </c>
      <c r="V291" s="73">
        <f t="shared" si="1357"/>
        <v>3027856.0678292974</v>
      </c>
      <c r="W291" s="74">
        <f t="shared" ref="W291" si="1513">V291*Fee_Percent</f>
        <v>151392.80339146487</v>
      </c>
      <c r="X291" s="75">
        <f t="shared" si="1386"/>
        <v>3179248.8712207624</v>
      </c>
      <c r="Y291" s="74">
        <f t="shared" si="1359"/>
        <v>3140014.1898708674</v>
      </c>
      <c r="Z291" s="75">
        <f t="shared" si="1360"/>
        <v>60557.121356585951</v>
      </c>
      <c r="AA291" s="82">
        <f t="shared" si="1361"/>
        <v>-21322.440006691031</v>
      </c>
      <c r="AC291" s="80">
        <f t="shared" ref="AC291" si="1514">AC290/(1+NAER_Rate)^(1/12)</f>
        <v>0.3515508091595414</v>
      </c>
      <c r="AD291" s="82">
        <f t="shared" si="1363"/>
        <v>1117667.5131972176</v>
      </c>
      <c r="AE291" s="74">
        <f t="shared" si="1364"/>
        <v>1103874.5292215452</v>
      </c>
      <c r="AF291" s="75">
        <f t="shared" si="1365"/>
        <v>21288.905013280335</v>
      </c>
      <c r="AH291" s="113">
        <v>285</v>
      </c>
      <c r="AI291" s="114">
        <f>(SUM(AE292:$AE$913)+SUM(AF292:$AF$913)-SUM(AD292:$AD$913))*(1+NAER_Rate)^(AH291/12)</f>
        <v>7659984.0044295462</v>
      </c>
      <c r="AJ291" s="115">
        <f t="shared" si="1352"/>
        <v>7659984.0044295462</v>
      </c>
    </row>
    <row r="292" spans="5:36" x14ac:dyDescent="0.35">
      <c r="E292" s="66">
        <f t="shared" si="1381"/>
        <v>54148</v>
      </c>
      <c r="F292">
        <f t="shared" si="1459"/>
        <v>24</v>
      </c>
      <c r="G292">
        <f t="shared" si="1374"/>
        <v>286</v>
      </c>
      <c r="H292">
        <f t="shared" ref="H292" si="1515">ROUNDDOWN(YEARFRAC(E292,DOB,1),0)</f>
        <v>88</v>
      </c>
      <c r="I292" s="31">
        <f>IF(H292&lt;=120,VLOOKUP(H292,'Mortality Data'!$B$6:$D$125,2,FALSE),1)</f>
        <v>0.12592</v>
      </c>
      <c r="J292" s="17">
        <f>IF(H292&lt;=120,(1-VLOOKUP(H292,'Mortality Data'!$F$5:$H$125,2,FALSE))^(YEAR(E292)-Mortality_Table_Year),1)</f>
        <v>0.71957128269243831</v>
      </c>
      <c r="K292">
        <f>IF(H292&lt;=120,VLOOKUP(H292,'Mortality Data'!$B$5:$D$125,3,FALSE),1)</f>
        <v>9.9360000000000004E-2</v>
      </c>
      <c r="L292" s="33">
        <f>IF(H292&lt;=120,(1-VLOOKUP(H292,'Mortality Data'!$F$5:$H$125,3,FALSE))^(YEAR(E292)-Mortality_Table_Year),1)</f>
        <v>0.78220680839871137</v>
      </c>
      <c r="M292" s="88">
        <f t="shared" ref="M292" si="1516">MIN(I292*J292*Male_Mortality_Blend+K292*L292*(1-Male_Mortality_Blend),1)</f>
        <v>8.4808659571270692E-2</v>
      </c>
      <c r="N292" s="18">
        <f t="shared" si="1355"/>
        <v>7.3579732865675096E-3</v>
      </c>
      <c r="O292" s="18">
        <f t="shared" si="1377"/>
        <v>0.48709976724635201</v>
      </c>
      <c r="P292" s="89">
        <f t="shared" si="1368"/>
        <v>3.6106340239879797E-3</v>
      </c>
      <c r="Q292" s="88">
        <f t="shared" ref="Q292" si="1517">MIN((I292*J292*Male_Mortality_Blend+K292*L292*(1-Male_Mortality_Blend))*(1-Mortality_Margin),1)</f>
        <v>8.0568226592707154E-2</v>
      </c>
      <c r="R292" s="18">
        <f t="shared" si="1431"/>
        <v>6.9755105068678436E-3</v>
      </c>
      <c r="S292" s="18">
        <f t="shared" si="1370"/>
        <v>0.50533759194626404</v>
      </c>
      <c r="T292" s="89">
        <f t="shared" si="1371"/>
        <v>3.5497489935376603E-3</v>
      </c>
      <c r="V292" s="73">
        <f t="shared" si="1357"/>
        <v>3005577.1837666379</v>
      </c>
      <c r="W292" s="74">
        <f t="shared" ref="W292" si="1518">V292*Fee_Percent</f>
        <v>150278.8591883319</v>
      </c>
      <c r="X292" s="75">
        <f t="shared" si="1386"/>
        <v>3155856.0429549697</v>
      </c>
      <c r="Y292" s="74">
        <f t="shared" si="1359"/>
        <v>3118110.987897709</v>
      </c>
      <c r="Z292" s="75">
        <f t="shared" si="1360"/>
        <v>60111.543675332759</v>
      </c>
      <c r="AA292" s="82">
        <f t="shared" si="1361"/>
        <v>-22366.488618072122</v>
      </c>
      <c r="AC292" s="80">
        <f t="shared" ref="AC292" si="1519">AC291/(1+NAER_Rate)^(1/12)</f>
        <v>0.35026365698023904</v>
      </c>
      <c r="AD292" s="82">
        <f t="shared" si="1363"/>
        <v>1105381.6785085939</v>
      </c>
      <c r="AE292" s="74">
        <f t="shared" si="1364"/>
        <v>1092160.9574913175</v>
      </c>
      <c r="AF292" s="75">
        <f t="shared" si="1365"/>
        <v>21054.889114449412</v>
      </c>
      <c r="AH292" s="113">
        <v>286</v>
      </c>
      <c r="AI292" s="114">
        <f>(SUM(AE293:$AE$913)+SUM(AF293:$AF$913)-SUM(AD293:$AD$913))*(1+NAER_Rate)^(AH292/12)</f>
        <v>7665766.4970381614</v>
      </c>
      <c r="AJ292" s="115">
        <f t="shared" si="1352"/>
        <v>7665766.4970381614</v>
      </c>
    </row>
    <row r="293" spans="5:36" x14ac:dyDescent="0.35">
      <c r="E293" s="66">
        <f t="shared" si="1381"/>
        <v>54178</v>
      </c>
      <c r="F293">
        <f t="shared" si="1459"/>
        <v>24</v>
      </c>
      <c r="G293">
        <f t="shared" si="1374"/>
        <v>287</v>
      </c>
      <c r="H293">
        <f t="shared" ref="H293" si="1520">ROUNDDOWN(YEARFRAC(E293,DOB,1),0)</f>
        <v>88</v>
      </c>
      <c r="I293" s="31">
        <f>IF(H293&lt;=120,VLOOKUP(H293,'Mortality Data'!$B$6:$D$125,2,FALSE),1)</f>
        <v>0.12592</v>
      </c>
      <c r="J293" s="17">
        <f>IF(H293&lt;=120,(1-VLOOKUP(H293,'Mortality Data'!$F$5:$H$125,2,FALSE))^(YEAR(E293)-Mortality_Table_Year),1)</f>
        <v>0.71957128269243831</v>
      </c>
      <c r="K293">
        <f>IF(H293&lt;=120,VLOOKUP(H293,'Mortality Data'!$B$5:$D$125,3,FALSE),1)</f>
        <v>9.9360000000000004E-2</v>
      </c>
      <c r="L293" s="33">
        <f>IF(H293&lt;=120,(1-VLOOKUP(H293,'Mortality Data'!$F$5:$H$125,3,FALSE))^(YEAR(E293)-Mortality_Table_Year),1)</f>
        <v>0.78220680839871137</v>
      </c>
      <c r="M293" s="88">
        <f t="shared" ref="M293" si="1521">MIN(I293*J293*Male_Mortality_Blend+K293*L293*(1-Male_Mortality_Blend),1)</f>
        <v>8.4808659571270692E-2</v>
      </c>
      <c r="N293" s="18">
        <f t="shared" si="1355"/>
        <v>7.3579732865675096E-3</v>
      </c>
      <c r="O293" s="18">
        <f t="shared" si="1377"/>
        <v>0.4835157001710601</v>
      </c>
      <c r="P293" s="89">
        <f t="shared" si="1368"/>
        <v>3.5840670752919079E-3</v>
      </c>
      <c r="Q293" s="88">
        <f t="shared" ref="Q293" si="1522">MIN((I293*J293*Male_Mortality_Blend+K293*L293*(1-Male_Mortality_Blend))*(1-Mortality_Margin),1)</f>
        <v>8.0568226592707154E-2</v>
      </c>
      <c r="R293" s="18">
        <f t="shared" si="1431"/>
        <v>6.9755105068678436E-3</v>
      </c>
      <c r="S293" s="18">
        <f t="shared" si="1370"/>
        <v>0.50181260426412755</v>
      </c>
      <c r="T293" s="89">
        <f t="shared" si="1371"/>
        <v>3.5249876821364934E-3</v>
      </c>
      <c r="V293" s="73">
        <f t="shared" si="1357"/>
        <v>2983462.2271377663</v>
      </c>
      <c r="W293" s="74">
        <f t="shared" ref="W293" si="1523">V293*Fee_Percent</f>
        <v>149173.11135688832</v>
      </c>
      <c r="X293" s="75">
        <f t="shared" si="1386"/>
        <v>3132635.3384946547</v>
      </c>
      <c r="Y293" s="74">
        <f t="shared" si="1359"/>
        <v>3096360.5719400481</v>
      </c>
      <c r="Z293" s="75">
        <f t="shared" si="1360"/>
        <v>59669.244542755325</v>
      </c>
      <c r="AA293" s="82">
        <f t="shared" si="1361"/>
        <v>-23394.477988148574</v>
      </c>
      <c r="AC293" s="80">
        <f t="shared" ref="AC293" si="1524">AC292/(1+NAER_Rate)^(1/12)</f>
        <v>0.34898121752151506</v>
      </c>
      <c r="AD293" s="82">
        <f t="shared" si="1363"/>
        <v>1093230.8944787881</v>
      </c>
      <c r="AE293" s="74">
        <f t="shared" si="1364"/>
        <v>1080571.6822812527</v>
      </c>
      <c r="AF293" s="75">
        <f t="shared" si="1365"/>
        <v>20823.445609119772</v>
      </c>
      <c r="AH293" s="113">
        <v>287</v>
      </c>
      <c r="AI293" s="114">
        <f>(SUM(AE294:$AE$913)+SUM(AF294:$AF$913)-SUM(AD294:$AD$913))*(1+NAER_Rate)^(AH293/12)</f>
        <v>7670542.2498349361</v>
      </c>
      <c r="AJ293" s="115">
        <f t="shared" si="1352"/>
        <v>7670542.2498349361</v>
      </c>
    </row>
    <row r="294" spans="5:36" x14ac:dyDescent="0.35">
      <c r="E294" s="66">
        <f t="shared" si="1381"/>
        <v>54209</v>
      </c>
      <c r="F294">
        <f t="shared" si="1459"/>
        <v>24</v>
      </c>
      <c r="G294">
        <f t="shared" si="1374"/>
        <v>288</v>
      </c>
      <c r="H294">
        <f t="shared" ref="H294" si="1525">ROUNDDOWN(YEARFRAC(E294,DOB,1),0)</f>
        <v>88</v>
      </c>
      <c r="I294" s="31">
        <f>IF(H294&lt;=120,VLOOKUP(H294,'Mortality Data'!$B$6:$D$125,2,FALSE),1)</f>
        <v>0.12592</v>
      </c>
      <c r="J294" s="17">
        <f>IF(H294&lt;=120,(1-VLOOKUP(H294,'Mortality Data'!$F$5:$H$125,2,FALSE))^(YEAR(E294)-Mortality_Table_Year),1)</f>
        <v>0.71957128269243831</v>
      </c>
      <c r="K294">
        <f>IF(H294&lt;=120,VLOOKUP(H294,'Mortality Data'!$B$5:$D$125,3,FALSE),1)</f>
        <v>9.9360000000000004E-2</v>
      </c>
      <c r="L294" s="33">
        <f>IF(H294&lt;=120,(1-VLOOKUP(H294,'Mortality Data'!$F$5:$H$125,3,FALSE))^(YEAR(E294)-Mortality_Table_Year),1)</f>
        <v>0.78220680839871137</v>
      </c>
      <c r="M294" s="88">
        <f t="shared" ref="M294" si="1526">MIN(I294*J294*Male_Mortality_Blend+K294*L294*(1-Male_Mortality_Blend),1)</f>
        <v>8.4808659571270692E-2</v>
      </c>
      <c r="N294" s="18">
        <f t="shared" si="1355"/>
        <v>7.3579732865675096E-3</v>
      </c>
      <c r="O294" s="18">
        <f t="shared" si="1377"/>
        <v>0.47995800456556548</v>
      </c>
      <c r="P294" s="89">
        <f t="shared" si="1368"/>
        <v>3.5576956054946263E-3</v>
      </c>
      <c r="Q294" s="88">
        <f t="shared" ref="Q294" si="1527">MIN((I294*J294*Male_Mortality_Blend+K294*L294*(1-Male_Mortality_Blend))*(1-Mortality_Margin),1)</f>
        <v>8.0568226592707154E-2</v>
      </c>
      <c r="R294" s="18">
        <f t="shared" si="1431"/>
        <v>6.9755105068678436E-3</v>
      </c>
      <c r="S294" s="18">
        <f t="shared" si="1370"/>
        <v>0.49831220517060443</v>
      </c>
      <c r="T294" s="89">
        <f t="shared" si="1371"/>
        <v>3.5003990935231211E-3</v>
      </c>
      <c r="V294" s="73">
        <f t="shared" si="1357"/>
        <v>2961509.9917690037</v>
      </c>
      <c r="W294" s="74">
        <f t="shared" ref="W294" si="1528">V294*Fee_Percent</f>
        <v>148075.49958845018</v>
      </c>
      <c r="X294" s="75">
        <f t="shared" si="1386"/>
        <v>3109585.4913574541</v>
      </c>
      <c r="Y294" s="74">
        <f t="shared" si="1359"/>
        <v>3074761.8762374292</v>
      </c>
      <c r="Z294" s="75">
        <f t="shared" si="1360"/>
        <v>59230.199835380074</v>
      </c>
      <c r="AA294" s="82">
        <f t="shared" si="1361"/>
        <v>-24406.584715355188</v>
      </c>
      <c r="AC294" s="80">
        <f t="shared" ref="AC294" si="1529">AC293/(1+NAER_Rate)^(1/12)</f>
        <v>0.34770347352842823</v>
      </c>
      <c r="AD294" s="82">
        <f t="shared" si="1363"/>
        <v>1081213.6765785911</v>
      </c>
      <c r="AE294" s="74">
        <f t="shared" si="1364"/>
        <v>1069105.3846405414</v>
      </c>
      <c r="AF294" s="75">
        <f t="shared" si="1365"/>
        <v>20594.546220544591</v>
      </c>
      <c r="AH294" s="113">
        <v>288</v>
      </c>
      <c r="AI294" s="114">
        <f>(SUM(AE295:$AE$913)+SUM(AF295:$AF$913)-SUM(AD295:$AD$913))*(1+NAER_Rate)^(AH294/12)</f>
        <v>7674323.4458856015</v>
      </c>
      <c r="AJ294" s="115">
        <f t="shared" si="1352"/>
        <v>7674323.4458856015</v>
      </c>
    </row>
    <row r="295" spans="5:36" x14ac:dyDescent="0.35">
      <c r="E295" s="66">
        <f t="shared" si="1381"/>
        <v>54239</v>
      </c>
      <c r="F295">
        <f t="shared" si="1459"/>
        <v>25</v>
      </c>
      <c r="G295">
        <f t="shared" si="1374"/>
        <v>289</v>
      </c>
      <c r="H295">
        <f t="shared" ref="H295" si="1530">ROUNDDOWN(YEARFRAC(E295,DOB,1),0)</f>
        <v>88</v>
      </c>
      <c r="I295" s="31">
        <f>IF(H295&lt;=120,VLOOKUP(H295,'Mortality Data'!$B$6:$D$125,2,FALSE),1)</f>
        <v>0.12592</v>
      </c>
      <c r="J295" s="17">
        <f>IF(H295&lt;=120,(1-VLOOKUP(H295,'Mortality Data'!$F$5:$H$125,2,FALSE))^(YEAR(E295)-Mortality_Table_Year),1)</f>
        <v>0.71957128269243831</v>
      </c>
      <c r="K295">
        <f>IF(H295&lt;=120,VLOOKUP(H295,'Mortality Data'!$B$5:$D$125,3,FALSE),1)</f>
        <v>9.9360000000000004E-2</v>
      </c>
      <c r="L295" s="33">
        <f>IF(H295&lt;=120,(1-VLOOKUP(H295,'Mortality Data'!$F$5:$H$125,3,FALSE))^(YEAR(E295)-Mortality_Table_Year),1)</f>
        <v>0.78220680839871137</v>
      </c>
      <c r="M295" s="88">
        <f t="shared" ref="M295" si="1531">MIN(I295*J295*Male_Mortality_Blend+K295*L295*(1-Male_Mortality_Blend),1)</f>
        <v>8.4808659571270692E-2</v>
      </c>
      <c r="N295" s="18">
        <f t="shared" si="1355"/>
        <v>7.3579732865675096E-3</v>
      </c>
      <c r="O295" s="18">
        <f t="shared" si="1377"/>
        <v>0.4764264863892978</v>
      </c>
      <c r="P295" s="89">
        <f t="shared" si="1368"/>
        <v>3.5315181762676784E-3</v>
      </c>
      <c r="Q295" s="88">
        <f t="shared" ref="Q295" si="1532">MIN((I295*J295*Male_Mortality_Blend+K295*L295*(1-Male_Mortality_Blend))*(1-Mortality_Margin),1)</f>
        <v>8.0568226592707154E-2</v>
      </c>
      <c r="R295" s="18">
        <f t="shared" si="1431"/>
        <v>6.9755105068678436E-3</v>
      </c>
      <c r="S295" s="18">
        <f t="shared" si="1370"/>
        <v>0.4948362231477364</v>
      </c>
      <c r="T295" s="89">
        <f t="shared" si="1371"/>
        <v>3.4759820228680294E-3</v>
      </c>
      <c r="V295" s="73">
        <f t="shared" si="1357"/>
        <v>2939719.2803616645</v>
      </c>
      <c r="W295" s="74">
        <f t="shared" ref="W295" si="1533">V295*Fee_Percent</f>
        <v>146985.96401808324</v>
      </c>
      <c r="X295" s="75">
        <f t="shared" si="1386"/>
        <v>3086705.2443797477</v>
      </c>
      <c r="Y295" s="74">
        <f t="shared" si="1359"/>
        <v>3053313.8424636186</v>
      </c>
      <c r="Z295" s="75">
        <f t="shared" si="1360"/>
        <v>58794.385607233293</v>
      </c>
      <c r="AA295" s="82">
        <f t="shared" si="1361"/>
        <v>-25402.983691104222</v>
      </c>
      <c r="AC295" s="80">
        <f t="shared" ref="AC295" si="1534">AC294/(1+NAER_Rate)^(1/12)</f>
        <v>0.34643040780921375</v>
      </c>
      <c r="AD295" s="82">
        <f t="shared" si="1363"/>
        <v>1069328.5565973148</v>
      </c>
      <c r="AE295" s="74">
        <f t="shared" si="1364"/>
        <v>1057760.7596141889</v>
      </c>
      <c r="AF295" s="75">
        <f t="shared" si="1365"/>
        <v>20368.162982805996</v>
      </c>
      <c r="AH295" s="113">
        <v>289</v>
      </c>
      <c r="AI295" s="114">
        <f>(SUM(AE296:$AE$913)+SUM(AF296:$AF$913)-SUM(AD296:$AD$913))*(1+NAER_Rate)^(AH295/12)</f>
        <v>7677122.1381354081</v>
      </c>
      <c r="AJ295" s="115">
        <f t="shared" si="1352"/>
        <v>7677122.1381354081</v>
      </c>
    </row>
    <row r="296" spans="5:36" x14ac:dyDescent="0.35">
      <c r="E296" s="66">
        <f t="shared" si="1381"/>
        <v>54270</v>
      </c>
      <c r="F296">
        <f t="shared" si="1459"/>
        <v>25</v>
      </c>
      <c r="G296">
        <f t="shared" si="1374"/>
        <v>290</v>
      </c>
      <c r="H296">
        <f t="shared" ref="H296" si="1535">ROUNDDOWN(YEARFRAC(E296,DOB,1),0)</f>
        <v>88</v>
      </c>
      <c r="I296" s="31">
        <f>IF(H296&lt;=120,VLOOKUP(H296,'Mortality Data'!$B$6:$D$125,2,FALSE),1)</f>
        <v>0.12592</v>
      </c>
      <c r="J296" s="17">
        <f>IF(H296&lt;=120,(1-VLOOKUP(H296,'Mortality Data'!$F$5:$H$125,2,FALSE))^(YEAR(E296)-Mortality_Table_Year),1)</f>
        <v>0.71957128269243831</v>
      </c>
      <c r="K296">
        <f>IF(H296&lt;=120,VLOOKUP(H296,'Mortality Data'!$B$5:$D$125,3,FALSE),1)</f>
        <v>9.9360000000000004E-2</v>
      </c>
      <c r="L296" s="33">
        <f>IF(H296&lt;=120,(1-VLOOKUP(H296,'Mortality Data'!$F$5:$H$125,3,FALSE))^(YEAR(E296)-Mortality_Table_Year),1)</f>
        <v>0.78220680839871137</v>
      </c>
      <c r="M296" s="88">
        <f t="shared" ref="M296" si="1536">MIN(I296*J296*Male_Mortality_Blend+K296*L296*(1-Male_Mortality_Blend),1)</f>
        <v>8.4808659571270692E-2</v>
      </c>
      <c r="N296" s="18">
        <f t="shared" si="1355"/>
        <v>7.3579732865675096E-3</v>
      </c>
      <c r="O296" s="18">
        <f t="shared" si="1377"/>
        <v>0.4729209530294321</v>
      </c>
      <c r="P296" s="89">
        <f t="shared" si="1368"/>
        <v>3.5055333598656979E-3</v>
      </c>
      <c r="Q296" s="88">
        <f t="shared" ref="Q296" si="1537">MIN((I296*J296*Male_Mortality_Blend+K296*L296*(1-Male_Mortality_Blend))*(1-Mortality_Margin),1)</f>
        <v>8.0568226592707154E-2</v>
      </c>
      <c r="R296" s="18">
        <f t="shared" si="1431"/>
        <v>6.9755105068678436E-3</v>
      </c>
      <c r="S296" s="18">
        <f t="shared" si="1370"/>
        <v>0.49138448787399058</v>
      </c>
      <c r="T296" s="89">
        <f t="shared" si="1371"/>
        <v>3.4517352737458151E-3</v>
      </c>
      <c r="V296" s="73">
        <f t="shared" si="1357"/>
        <v>2918088.9044267558</v>
      </c>
      <c r="W296" s="74">
        <f t="shared" ref="W296" si="1538">V296*Fee_Percent</f>
        <v>145904.44522133781</v>
      </c>
      <c r="X296" s="75">
        <f t="shared" si="1386"/>
        <v>3063993.3496480938</v>
      </c>
      <c r="Y296" s="74">
        <f t="shared" si="1359"/>
        <v>3032015.4196747486</v>
      </c>
      <c r="Z296" s="75">
        <f t="shared" si="1360"/>
        <v>58361.778088535117</v>
      </c>
      <c r="AA296" s="82">
        <f t="shared" si="1361"/>
        <v>-26383.848115189932</v>
      </c>
      <c r="AC296" s="80">
        <f t="shared" ref="AC296" si="1539">AC295/(1+NAER_Rate)^(1/12)</f>
        <v>0.34516200323505197</v>
      </c>
      <c r="AD296" s="82">
        <f t="shared" si="1363"/>
        <v>1057574.082463413</v>
      </c>
      <c r="AE296" s="74">
        <f t="shared" si="1364"/>
        <v>1046536.516094503</v>
      </c>
      <c r="AF296" s="75">
        <f t="shared" si="1365"/>
        <v>20144.268237398344</v>
      </c>
      <c r="AH296" s="113">
        <v>290</v>
      </c>
      <c r="AI296" s="114">
        <f>(SUM(AE297:$AE$913)+SUM(AF297:$AF$913)-SUM(AD297:$AD$913))*(1+NAER_Rate)^(AH296/12)</f>
        <v>7678950.2506219959</v>
      </c>
      <c r="AJ296" s="115">
        <f t="shared" si="1352"/>
        <v>7678950.2506219959</v>
      </c>
    </row>
    <row r="297" spans="5:36" x14ac:dyDescent="0.35">
      <c r="E297" s="66">
        <f t="shared" si="1381"/>
        <v>54301</v>
      </c>
      <c r="F297">
        <f t="shared" si="1459"/>
        <v>25</v>
      </c>
      <c r="G297">
        <f t="shared" si="1374"/>
        <v>291</v>
      </c>
      <c r="H297">
        <f t="shared" ref="H297" si="1540">ROUNDDOWN(YEARFRAC(E297,DOB,1),0)</f>
        <v>88</v>
      </c>
      <c r="I297" s="31">
        <f>IF(H297&lt;=120,VLOOKUP(H297,'Mortality Data'!$B$6:$D$125,2,FALSE),1)</f>
        <v>0.12592</v>
      </c>
      <c r="J297" s="17">
        <f>IF(H297&lt;=120,(1-VLOOKUP(H297,'Mortality Data'!$F$5:$H$125,2,FALSE))^(YEAR(E297)-Mortality_Table_Year),1)</f>
        <v>0.71957128269243831</v>
      </c>
      <c r="K297">
        <f>IF(H297&lt;=120,VLOOKUP(H297,'Mortality Data'!$B$5:$D$125,3,FALSE),1)</f>
        <v>9.9360000000000004E-2</v>
      </c>
      <c r="L297" s="33">
        <f>IF(H297&lt;=120,(1-VLOOKUP(H297,'Mortality Data'!$F$5:$H$125,3,FALSE))^(YEAR(E297)-Mortality_Table_Year),1)</f>
        <v>0.78220680839871137</v>
      </c>
      <c r="M297" s="88">
        <f t="shared" ref="M297" si="1541">MIN(I297*J297*Male_Mortality_Blend+K297*L297*(1-Male_Mortality_Blend),1)</f>
        <v>8.4808659571270692E-2</v>
      </c>
      <c r="N297" s="18">
        <f t="shared" si="1355"/>
        <v>7.3579732865675096E-3</v>
      </c>
      <c r="O297" s="18">
        <f t="shared" si="1377"/>
        <v>0.46944121329038352</v>
      </c>
      <c r="P297" s="89">
        <f t="shared" si="1368"/>
        <v>3.4797397390485818E-3</v>
      </c>
      <c r="Q297" s="88">
        <f t="shared" ref="Q297" si="1542">MIN((I297*J297*Male_Mortality_Blend+K297*L297*(1-Male_Mortality_Blend))*(1-Mortality_Margin),1)</f>
        <v>8.0568226592707154E-2</v>
      </c>
      <c r="R297" s="18">
        <f t="shared" si="1431"/>
        <v>6.9755105068678436E-3</v>
      </c>
      <c r="S297" s="18">
        <f t="shared" si="1370"/>
        <v>0.48795683021591368</v>
      </c>
      <c r="T297" s="89">
        <f t="shared" si="1371"/>
        <v>3.4276576580768991E-3</v>
      </c>
      <c r="V297" s="73">
        <f t="shared" si="1357"/>
        <v>2896617.6842201548</v>
      </c>
      <c r="W297" s="74">
        <f t="shared" ref="W297" si="1543">V297*Fee_Percent</f>
        <v>144830.88421100774</v>
      </c>
      <c r="X297" s="75">
        <f t="shared" si="1386"/>
        <v>3041448.5684311623</v>
      </c>
      <c r="Y297" s="74">
        <f t="shared" si="1359"/>
        <v>3010865.564257822</v>
      </c>
      <c r="Z297" s="75">
        <f t="shared" si="1360"/>
        <v>57932.353684403097</v>
      </c>
      <c r="AA297" s="82">
        <f t="shared" si="1361"/>
        <v>-27349.349511062726</v>
      </c>
      <c r="AC297" s="80">
        <f t="shared" ref="AC297" si="1544">AC296/(1+NAER_Rate)^(1/12)</f>
        <v>0.34389824273983788</v>
      </c>
      <c r="AD297" s="82">
        <f t="shared" si="1363"/>
        <v>1045948.8180670723</v>
      </c>
      <c r="AE297" s="74">
        <f t="shared" si="1364"/>
        <v>1035431.3766741554</v>
      </c>
      <c r="AF297" s="75">
        <f t="shared" si="1365"/>
        <v>19922.834629848996</v>
      </c>
      <c r="AH297" s="113">
        <v>291</v>
      </c>
      <c r="AI297" s="114">
        <f>(SUM(AE298:$AE$913)+SUM(AF298:$AF$913)-SUM(AD298:$AD$913))*(1+NAER_Rate)^(AH297/12)</f>
        <v>7679819.579677375</v>
      </c>
      <c r="AJ297" s="115">
        <f t="shared" si="1352"/>
        <v>7679819.579677375</v>
      </c>
    </row>
    <row r="298" spans="5:36" x14ac:dyDescent="0.35">
      <c r="E298" s="66">
        <f t="shared" si="1381"/>
        <v>54331</v>
      </c>
      <c r="F298">
        <f t="shared" si="1459"/>
        <v>25</v>
      </c>
      <c r="G298">
        <f t="shared" si="1374"/>
        <v>292</v>
      </c>
      <c r="H298">
        <f t="shared" ref="H298" si="1545">ROUNDDOWN(YEARFRAC(E298,DOB,1),0)</f>
        <v>88</v>
      </c>
      <c r="I298" s="31">
        <f>IF(H298&lt;=120,VLOOKUP(H298,'Mortality Data'!$B$6:$D$125,2,FALSE),1)</f>
        <v>0.12592</v>
      </c>
      <c r="J298" s="17">
        <f>IF(H298&lt;=120,(1-VLOOKUP(H298,'Mortality Data'!$F$5:$H$125,2,FALSE))^(YEAR(E298)-Mortality_Table_Year),1)</f>
        <v>0.71957128269243831</v>
      </c>
      <c r="K298">
        <f>IF(H298&lt;=120,VLOOKUP(H298,'Mortality Data'!$B$5:$D$125,3,FALSE),1)</f>
        <v>9.9360000000000004E-2</v>
      </c>
      <c r="L298" s="33">
        <f>IF(H298&lt;=120,(1-VLOOKUP(H298,'Mortality Data'!$F$5:$H$125,3,FALSE))^(YEAR(E298)-Mortality_Table_Year),1)</f>
        <v>0.78220680839871137</v>
      </c>
      <c r="M298" s="88">
        <f t="shared" ref="M298" si="1546">MIN(I298*J298*Male_Mortality_Blend+K298*L298*(1-Male_Mortality_Blend),1)</f>
        <v>8.4808659571270692E-2</v>
      </c>
      <c r="N298" s="18">
        <f t="shared" si="1355"/>
        <v>7.3579732865675096E-3</v>
      </c>
      <c r="O298" s="18">
        <f t="shared" si="1377"/>
        <v>0.46598707738337902</v>
      </c>
      <c r="P298" s="89">
        <f t="shared" si="1368"/>
        <v>3.4541359070044964E-3</v>
      </c>
      <c r="Q298" s="88">
        <f t="shared" ref="Q298" si="1547">MIN((I298*J298*Male_Mortality_Blend+K298*L298*(1-Male_Mortality_Blend))*(1-Mortality_Margin),1)</f>
        <v>8.0568226592707154E-2</v>
      </c>
      <c r="R298" s="18">
        <f t="shared" si="1431"/>
        <v>6.9755105068678436E-3</v>
      </c>
      <c r="S298" s="18">
        <f t="shared" si="1370"/>
        <v>0.48455308221984467</v>
      </c>
      <c r="T298" s="89">
        <f t="shared" si="1371"/>
        <v>3.4037479960690176E-3</v>
      </c>
      <c r="V298" s="73">
        <f t="shared" si="1357"/>
        <v>2875304.4486782639</v>
      </c>
      <c r="W298" s="74">
        <f t="shared" ref="W298" si="1548">V298*Fee_Percent</f>
        <v>143765.22243391321</v>
      </c>
      <c r="X298" s="75">
        <f t="shared" si="1386"/>
        <v>3019069.671112177</v>
      </c>
      <c r="Y298" s="74">
        <f t="shared" si="1359"/>
        <v>2989863.2398795751</v>
      </c>
      <c r="Z298" s="75">
        <f t="shared" si="1360"/>
        <v>57506.088973565282</v>
      </c>
      <c r="AA298" s="82">
        <f t="shared" si="1361"/>
        <v>-28299.657740963623</v>
      </c>
      <c r="AC298" s="80">
        <f t="shared" ref="AC298" si="1549">AC297/(1+NAER_Rate)^(1/12)</f>
        <v>0.34263910931995162</v>
      </c>
      <c r="AD298" s="82">
        <f t="shared" si="1363"/>
        <v>1034451.3430847556</v>
      </c>
      <c r="AE298" s="74">
        <f t="shared" si="1364"/>
        <v>1024444.0775008025</v>
      </c>
      <c r="AF298" s="75">
        <f t="shared" si="1365"/>
        <v>19703.8351063763</v>
      </c>
      <c r="AH298" s="113">
        <v>292</v>
      </c>
      <c r="AI298" s="114">
        <f>(SUM(AE299:$AE$913)+SUM(AF299:$AF$913)-SUM(AD299:$AD$913))*(1+NAER_Rate)^(AH298/12)</f>
        <v>7679741.7951214621</v>
      </c>
      <c r="AJ298" s="115">
        <f t="shared" si="1352"/>
        <v>7679741.7951214621</v>
      </c>
    </row>
    <row r="299" spans="5:36" x14ac:dyDescent="0.35">
      <c r="E299" s="66">
        <f t="shared" si="1381"/>
        <v>54362</v>
      </c>
      <c r="F299">
        <f t="shared" si="1459"/>
        <v>25</v>
      </c>
      <c r="G299">
        <f t="shared" si="1374"/>
        <v>293</v>
      </c>
      <c r="H299">
        <f t="shared" ref="H299" si="1550">ROUNDDOWN(YEARFRAC(E299,DOB,1),0)</f>
        <v>88</v>
      </c>
      <c r="I299" s="31">
        <f>IF(H299&lt;=120,VLOOKUP(H299,'Mortality Data'!$B$6:$D$125,2,FALSE),1)</f>
        <v>0.12592</v>
      </c>
      <c r="J299" s="17">
        <f>IF(H299&lt;=120,(1-VLOOKUP(H299,'Mortality Data'!$F$5:$H$125,2,FALSE))^(YEAR(E299)-Mortality_Table_Year),1)</f>
        <v>0.71957128269243831</v>
      </c>
      <c r="K299">
        <f>IF(H299&lt;=120,VLOOKUP(H299,'Mortality Data'!$B$5:$D$125,3,FALSE),1)</f>
        <v>9.9360000000000004E-2</v>
      </c>
      <c r="L299" s="33">
        <f>IF(H299&lt;=120,(1-VLOOKUP(H299,'Mortality Data'!$F$5:$H$125,3,FALSE))^(YEAR(E299)-Mortality_Table_Year),1)</f>
        <v>0.78220680839871137</v>
      </c>
      <c r="M299" s="88">
        <f t="shared" ref="M299" si="1551">MIN(I299*J299*Male_Mortality_Blend+K299*L299*(1-Male_Mortality_Blend),1)</f>
        <v>8.4808659571270692E-2</v>
      </c>
      <c r="N299" s="18">
        <f t="shared" si="1355"/>
        <v>7.3579732865675096E-3</v>
      </c>
      <c r="O299" s="18">
        <f t="shared" si="1377"/>
        <v>0.46255835691610647</v>
      </c>
      <c r="P299" s="89">
        <f t="shared" si="1368"/>
        <v>3.4287204672725502E-3</v>
      </c>
      <c r="Q299" s="88">
        <f t="shared" ref="Q299" si="1552">MIN((I299*J299*Male_Mortality_Blend+K299*L299*(1-Male_Mortality_Blend))*(1-Mortality_Margin),1)</f>
        <v>8.0568226592707154E-2</v>
      </c>
      <c r="R299" s="18">
        <f t="shared" si="1431"/>
        <v>6.9755105068678436E-3</v>
      </c>
      <c r="S299" s="18">
        <f t="shared" si="1370"/>
        <v>0.48117307710368495</v>
      </c>
      <c r="T299" s="89">
        <f t="shared" si="1371"/>
        <v>3.3800051161597122E-3</v>
      </c>
      <c r="V299" s="73">
        <f t="shared" si="1357"/>
        <v>2854148.0353541407</v>
      </c>
      <c r="W299" s="74">
        <f t="shared" ref="W299" si="1553">V299*Fee_Percent</f>
        <v>142707.40176770705</v>
      </c>
      <c r="X299" s="75">
        <f t="shared" si="1386"/>
        <v>2996855.4371218476</v>
      </c>
      <c r="Y299" s="74">
        <f t="shared" si="1359"/>
        <v>2969007.4174356973</v>
      </c>
      <c r="Z299" s="75">
        <f t="shared" si="1360"/>
        <v>57082.960707082813</v>
      </c>
      <c r="AA299" s="82">
        <f t="shared" si="1361"/>
        <v>-29234.941020932514</v>
      </c>
      <c r="AC299" s="80">
        <f t="shared" ref="AC299" si="1554">AC298/(1+NAER_Rate)^(1/12)</f>
        <v>0.34138458603402955</v>
      </c>
      <c r="AD299" s="82">
        <f t="shared" si="1363"/>
        <v>1023080.2528056726</v>
      </c>
      <c r="AE299" s="74">
        <f t="shared" si="1364"/>
        <v>1013573.3681332486</v>
      </c>
      <c r="AF299" s="75">
        <f t="shared" si="1365"/>
        <v>19487.242910584242</v>
      </c>
      <c r="AH299" s="113">
        <v>293</v>
      </c>
      <c r="AI299" s="114">
        <f>(SUM(AE300:$AE$913)+SUM(AF300:$AF$913)-SUM(AD300:$AD$913))*(1+NAER_Rate)^(AH299/12)</f>
        <v>7678728.4414421916</v>
      </c>
      <c r="AJ299" s="115">
        <f t="shared" si="1352"/>
        <v>7678728.4414421916</v>
      </c>
    </row>
    <row r="300" spans="5:36" x14ac:dyDescent="0.35">
      <c r="E300" s="66">
        <f t="shared" si="1381"/>
        <v>54392</v>
      </c>
      <c r="F300">
        <f t="shared" si="1459"/>
        <v>25</v>
      </c>
      <c r="G300">
        <f t="shared" si="1374"/>
        <v>294</v>
      </c>
      <c r="H300">
        <f t="shared" ref="H300" si="1555">ROUNDDOWN(YEARFRAC(E300,DOB,1),0)</f>
        <v>88</v>
      </c>
      <c r="I300" s="31">
        <f>IF(H300&lt;=120,VLOOKUP(H300,'Mortality Data'!$B$6:$D$125,2,FALSE),1)</f>
        <v>0.12592</v>
      </c>
      <c r="J300" s="17">
        <f>IF(H300&lt;=120,(1-VLOOKUP(H300,'Mortality Data'!$F$5:$H$125,2,FALSE))^(YEAR(E300)-Mortality_Table_Year),1)</f>
        <v>0.71957128269243831</v>
      </c>
      <c r="K300">
        <f>IF(H300&lt;=120,VLOOKUP(H300,'Mortality Data'!$B$5:$D$125,3,FALSE),1)</f>
        <v>9.9360000000000004E-2</v>
      </c>
      <c r="L300" s="33">
        <f>IF(H300&lt;=120,(1-VLOOKUP(H300,'Mortality Data'!$F$5:$H$125,3,FALSE))^(YEAR(E300)-Mortality_Table_Year),1)</f>
        <v>0.78220680839871137</v>
      </c>
      <c r="M300" s="88">
        <f t="shared" ref="M300" si="1556">MIN(I300*J300*Male_Mortality_Blend+K300*L300*(1-Male_Mortality_Blend),1)</f>
        <v>8.4808659571270692E-2</v>
      </c>
      <c r="N300" s="18">
        <f t="shared" si="1355"/>
        <v>7.3579732865675096E-3</v>
      </c>
      <c r="O300" s="18">
        <f t="shared" si="1377"/>
        <v>0.45915486488243923</v>
      </c>
      <c r="P300" s="89">
        <f t="shared" si="1368"/>
        <v>3.4034920336672436E-3</v>
      </c>
      <c r="Q300" s="88">
        <f t="shared" ref="Q300" si="1557">MIN((I300*J300*Male_Mortality_Blend+K300*L300*(1-Male_Mortality_Blend))*(1-Mortality_Margin),1)</f>
        <v>8.0568226592707154E-2</v>
      </c>
      <c r="R300" s="18">
        <f t="shared" si="1431"/>
        <v>6.9755105068678436E-3</v>
      </c>
      <c r="S300" s="18">
        <f t="shared" si="1370"/>
        <v>0.47781664924872624</v>
      </c>
      <c r="T300" s="89">
        <f t="shared" si="1371"/>
        <v>3.3564278549587101E-3</v>
      </c>
      <c r="V300" s="73">
        <f t="shared" si="1357"/>
        <v>2833147.2903540959</v>
      </c>
      <c r="W300" s="74">
        <f t="shared" ref="W300" si="1558">V300*Fee_Percent</f>
        <v>141657.36451770479</v>
      </c>
      <c r="X300" s="75">
        <f t="shared" si="1386"/>
        <v>2974804.6548718004</v>
      </c>
      <c r="Y300" s="74">
        <f t="shared" si="1359"/>
        <v>2948297.0750004058</v>
      </c>
      <c r="Z300" s="75">
        <f t="shared" si="1360"/>
        <v>56662.945807081916</v>
      </c>
      <c r="AA300" s="82">
        <f t="shared" si="1361"/>
        <v>-30155.365935687441</v>
      </c>
      <c r="AC300" s="80">
        <f t="shared" ref="AC300" si="1559">AC299/(1+NAER_Rate)^(1/12)</f>
        <v>0.34013465600273635</v>
      </c>
      <c r="AD300" s="82">
        <f t="shared" si="1363"/>
        <v>1011834.1579601587</v>
      </c>
      <c r="AE300" s="74">
        <f t="shared" si="1364"/>
        <v>1002818.0113991367</v>
      </c>
      <c r="AF300" s="75">
        <f t="shared" si="1365"/>
        <v>19273.031580193499</v>
      </c>
      <c r="AH300" s="113">
        <v>294</v>
      </c>
      <c r="AI300" s="114">
        <f>(SUM(AE301:$AE$913)+SUM(AF301:$AF$913)-SUM(AD301:$AD$913))*(1+NAER_Rate)^(AH300/12)</f>
        <v>7676790.9389664605</v>
      </c>
      <c r="AJ300" s="115">
        <f t="shared" si="1352"/>
        <v>7676790.9389664605</v>
      </c>
    </row>
    <row r="301" spans="5:36" x14ac:dyDescent="0.35">
      <c r="E301" s="66">
        <f t="shared" si="1381"/>
        <v>54423</v>
      </c>
      <c r="F301">
        <f t="shared" si="1459"/>
        <v>25</v>
      </c>
      <c r="G301">
        <f t="shared" si="1374"/>
        <v>295</v>
      </c>
      <c r="H301">
        <f t="shared" ref="H301" si="1560">ROUNDDOWN(YEARFRAC(E301,DOB,1),0)</f>
        <v>89</v>
      </c>
      <c r="I301" s="31">
        <f>IF(H301&lt;=120,VLOOKUP(H301,'Mortality Data'!$B$6:$D$125,2,FALSE),1)</f>
        <v>0.14079</v>
      </c>
      <c r="J301" s="17">
        <f>IF(H301&lt;=120,(1-VLOOKUP(H301,'Mortality Data'!$F$5:$H$125,2,FALSE))^(YEAR(E301)-Mortality_Table_Year),1)</f>
        <v>0.73010247793573357</v>
      </c>
      <c r="K301">
        <f>IF(H301&lt;=120,VLOOKUP(H301,'Mortality Data'!$B$5:$D$125,3,FALSE),1)</f>
        <v>0.11124000000000001</v>
      </c>
      <c r="L301" s="33">
        <f>IF(H301&lt;=120,(1-VLOOKUP(H301,'Mortality Data'!$F$5:$H$125,3,FALSE))^(YEAR(E301)-Mortality_Table_Year),1)</f>
        <v>0.78220680839871137</v>
      </c>
      <c r="M301" s="88">
        <f t="shared" ref="M301" si="1561">MIN(I301*J301*Male_Mortality_Blend+K301*L301*(1-Male_Mortality_Blend),1)</f>
        <v>9.5690828742537259E-2</v>
      </c>
      <c r="N301" s="18">
        <f t="shared" si="1355"/>
        <v>8.3469667894927602E-3</v>
      </c>
      <c r="O301" s="18">
        <f t="shared" si="1377"/>
        <v>0.45532231447403149</v>
      </c>
      <c r="P301" s="89">
        <f t="shared" si="1368"/>
        <v>3.8325504084077422E-3</v>
      </c>
      <c r="Q301" s="88">
        <f t="shared" ref="Q301" si="1562">MIN((I301*J301*Male_Mortality_Blend+K301*L301*(1-Male_Mortality_Blend))*(1-Mortality_Margin),1)</f>
        <v>9.0906287305410394E-2</v>
      </c>
      <c r="R301" s="18">
        <f t="shared" si="1431"/>
        <v>7.9108015894832073E-3</v>
      </c>
      <c r="S301" s="18">
        <f t="shared" si="1370"/>
        <v>0.47403673654036788</v>
      </c>
      <c r="T301" s="89">
        <f t="shared" si="1371"/>
        <v>3.7799127083583683E-3</v>
      </c>
      <c r="V301" s="73">
        <f t="shared" si="1357"/>
        <v>2809499.1040117689</v>
      </c>
      <c r="W301" s="74">
        <f t="shared" ref="W301" si="1563">V301*Fee_Percent</f>
        <v>140474.95520058845</v>
      </c>
      <c r="X301" s="75">
        <f t="shared" si="1386"/>
        <v>2949974.0592123573</v>
      </c>
      <c r="Y301" s="74">
        <f t="shared" si="1359"/>
        <v>2924973.6818132238</v>
      </c>
      <c r="Z301" s="75">
        <f t="shared" si="1360"/>
        <v>56189.982080235379</v>
      </c>
      <c r="AA301" s="82">
        <f t="shared" si="1361"/>
        <v>-31189.604681102093</v>
      </c>
      <c r="AC301" s="80">
        <f t="shared" ref="AC301" si="1564">AC300/(1+NAER_Rate)^(1/12)</f>
        <v>0.33888930240853798</v>
      </c>
      <c r="AD301" s="82">
        <f t="shared" si="1363"/>
        <v>999714.65104975889</v>
      </c>
      <c r="AE301" s="74">
        <f t="shared" si="1364"/>
        <v>991242.29059301631</v>
      </c>
      <c r="AF301" s="75">
        <f t="shared" si="1365"/>
        <v>19042.183829519217</v>
      </c>
      <c r="AH301" s="113">
        <v>295</v>
      </c>
      <c r="AI301" s="114">
        <f>(SUM(AE302:$AE$913)+SUM(AF302:$AF$913)-SUM(AD302:$AD$913))*(1+NAER_Rate)^(AH301/12)</f>
        <v>7673812.0777930925</v>
      </c>
      <c r="AJ301" s="115">
        <f t="shared" si="1352"/>
        <v>7673812.0777930925</v>
      </c>
    </row>
    <row r="302" spans="5:36" x14ac:dyDescent="0.35">
      <c r="E302" s="66">
        <f t="shared" si="1381"/>
        <v>54454</v>
      </c>
      <c r="F302">
        <f t="shared" si="1459"/>
        <v>25</v>
      </c>
      <c r="G302">
        <f t="shared" si="1374"/>
        <v>296</v>
      </c>
      <c r="H302">
        <f t="shared" ref="H302" si="1565">ROUNDDOWN(YEARFRAC(E302,DOB,1),0)</f>
        <v>89</v>
      </c>
      <c r="I302" s="31">
        <f>IF(H302&lt;=120,VLOOKUP(H302,'Mortality Data'!$B$6:$D$125,2,FALSE),1)</f>
        <v>0.14079</v>
      </c>
      <c r="J302" s="17">
        <f>IF(H302&lt;=120,(1-VLOOKUP(H302,'Mortality Data'!$F$5:$H$125,2,FALSE))^(YEAR(E302)-Mortality_Table_Year),1)</f>
        <v>0.72375058637769274</v>
      </c>
      <c r="K302">
        <f>IF(H302&lt;=120,VLOOKUP(H302,'Mortality Data'!$B$5:$D$125,3,FALSE),1)</f>
        <v>0.11124000000000001</v>
      </c>
      <c r="L302" s="33">
        <f>IF(H302&lt;=120,(1-VLOOKUP(H302,'Mortality Data'!$F$5:$H$125,3,FALSE))^(YEAR(E302)-Mortality_Table_Year),1)</f>
        <v>0.77688780210160013</v>
      </c>
      <c r="M302" s="88">
        <f t="shared" ref="M302" si="1566">MIN(I302*J302*Male_Mortality_Blend+K302*L302*(1-Male_Mortality_Blend),1)</f>
        <v>9.4932714378465344E-2</v>
      </c>
      <c r="N302" s="18">
        <f t="shared" si="1355"/>
        <v>8.2777152433980428E-3</v>
      </c>
      <c r="O302" s="18">
        <f t="shared" si="1377"/>
        <v>0.45155328601085054</v>
      </c>
      <c r="P302" s="89">
        <f t="shared" si="1368"/>
        <v>3.7690284631809456E-3</v>
      </c>
      <c r="Q302" s="88">
        <f t="shared" ref="Q302" si="1567">MIN((I302*J302*Male_Mortality_Blend+K302*L302*(1-Male_Mortality_Blend))*(1-Mortality_Margin),1)</f>
        <v>9.0186078659542077E-2</v>
      </c>
      <c r="R302" s="18">
        <f t="shared" si="1431"/>
        <v>7.8453286998807492E-3</v>
      </c>
      <c r="S302" s="18">
        <f t="shared" si="1370"/>
        <v>0.4703177625263899</v>
      </c>
      <c r="T302" s="89">
        <f t="shared" si="1371"/>
        <v>3.7189740139779714E-3</v>
      </c>
      <c r="V302" s="73">
        <f t="shared" si="1357"/>
        <v>2786242.8704521777</v>
      </c>
      <c r="W302" s="74">
        <f t="shared" ref="W302" si="1568">V302*Fee_Percent</f>
        <v>139312.14352260888</v>
      </c>
      <c r="X302" s="75">
        <f t="shared" si="1386"/>
        <v>2925555.0139747867</v>
      </c>
      <c r="Y302" s="74">
        <f t="shared" si="1359"/>
        <v>2902026.3018408986</v>
      </c>
      <c r="Z302" s="75">
        <f t="shared" si="1360"/>
        <v>55724.857409043558</v>
      </c>
      <c r="AA302" s="82">
        <f t="shared" si="1361"/>
        <v>-32196.145275155548</v>
      </c>
      <c r="AC302" s="80">
        <f t="shared" ref="AC302" si="1569">AC301/(1+NAER_Rate)^(1/12)</f>
        <v>0.33764850849547534</v>
      </c>
      <c r="AD302" s="82">
        <f t="shared" si="1363"/>
        <v>987809.28699004627</v>
      </c>
      <c r="AE302" s="74">
        <f t="shared" si="1364"/>
        <v>979864.85243121954</v>
      </c>
      <c r="AF302" s="75">
        <f t="shared" si="1365"/>
        <v>18815.414990286597</v>
      </c>
      <c r="AH302" s="113">
        <v>296</v>
      </c>
      <c r="AI302" s="114">
        <f>(SUM(AE303:$AE$913)+SUM(AF303:$AF$913)-SUM(AD303:$AD$913))*(1+NAER_Rate)^(AH302/12)</f>
        <v>7669815.729278597</v>
      </c>
      <c r="AJ302" s="115">
        <f t="shared" si="1352"/>
        <v>7669815.729278597</v>
      </c>
    </row>
    <row r="303" spans="5:36" x14ac:dyDescent="0.35">
      <c r="E303" s="66">
        <f t="shared" si="1381"/>
        <v>54482</v>
      </c>
      <c r="F303">
        <f t="shared" si="1459"/>
        <v>25</v>
      </c>
      <c r="G303">
        <f t="shared" si="1374"/>
        <v>297</v>
      </c>
      <c r="H303">
        <f t="shared" ref="H303" si="1570">ROUNDDOWN(YEARFRAC(E303,DOB,1),0)</f>
        <v>89</v>
      </c>
      <c r="I303" s="31">
        <f>IF(H303&lt;=120,VLOOKUP(H303,'Mortality Data'!$B$6:$D$125,2,FALSE),1)</f>
        <v>0.14079</v>
      </c>
      <c r="J303" s="17">
        <f>IF(H303&lt;=120,(1-VLOOKUP(H303,'Mortality Data'!$F$5:$H$125,2,FALSE))^(YEAR(E303)-Mortality_Table_Year),1)</f>
        <v>0.72375058637769274</v>
      </c>
      <c r="K303">
        <f>IF(H303&lt;=120,VLOOKUP(H303,'Mortality Data'!$B$5:$D$125,3,FALSE),1)</f>
        <v>0.11124000000000001</v>
      </c>
      <c r="L303" s="33">
        <f>IF(H303&lt;=120,(1-VLOOKUP(H303,'Mortality Data'!$F$5:$H$125,3,FALSE))^(YEAR(E303)-Mortality_Table_Year),1)</f>
        <v>0.77688780210160013</v>
      </c>
      <c r="M303" s="88">
        <f t="shared" ref="M303" si="1571">MIN(I303*J303*Male_Mortality_Blend+K303*L303*(1-Male_Mortality_Blend),1)</f>
        <v>9.4932714378465344E-2</v>
      </c>
      <c r="N303" s="18">
        <f t="shared" si="1355"/>
        <v>8.2777152433980428E-3</v>
      </c>
      <c r="O303" s="18">
        <f t="shared" si="1377"/>
        <v>0.44781545649203203</v>
      </c>
      <c r="P303" s="89">
        <f t="shared" si="1368"/>
        <v>3.737829518818514E-3</v>
      </c>
      <c r="Q303" s="88">
        <f t="shared" ref="Q303" si="1572">MIN((I303*J303*Male_Mortality_Blend+K303*L303*(1-Male_Mortality_Blend))*(1-Mortality_Margin),1)</f>
        <v>9.0186078659542077E-2</v>
      </c>
      <c r="R303" s="18">
        <f t="shared" si="1431"/>
        <v>7.8453286998807492E-3</v>
      </c>
      <c r="S303" s="18">
        <f t="shared" si="1370"/>
        <v>0.46662796508597792</v>
      </c>
      <c r="T303" s="89">
        <f t="shared" si="1371"/>
        <v>3.6897974404119793E-3</v>
      </c>
      <c r="V303" s="73">
        <f t="shared" si="1357"/>
        <v>2763179.1453716266</v>
      </c>
      <c r="W303" s="74">
        <f t="shared" ref="W303" si="1573">V303*Fee_Percent</f>
        <v>138158.95726858135</v>
      </c>
      <c r="X303" s="75">
        <f t="shared" si="1386"/>
        <v>2901338.1026402079</v>
      </c>
      <c r="Y303" s="74">
        <f t="shared" si="1359"/>
        <v>2879258.9516072576</v>
      </c>
      <c r="Z303" s="75">
        <f t="shared" si="1360"/>
        <v>55263.58290743253</v>
      </c>
      <c r="AA303" s="82">
        <f t="shared" si="1361"/>
        <v>-33184.431874482427</v>
      </c>
      <c r="AC303" s="80">
        <f t="shared" ref="AC303" si="1574">AC302/(1+NAER_Rate)^(1/12)</f>
        <v>0.33641225756893883</v>
      </c>
      <c r="AD303" s="82">
        <f t="shared" si="1363"/>
        <v>976045.70107997395</v>
      </c>
      <c r="AE303" s="74">
        <f t="shared" si="1364"/>
        <v>968618.00403577357</v>
      </c>
      <c r="AF303" s="75">
        <f t="shared" si="1365"/>
        <v>18591.346687237598</v>
      </c>
      <c r="AH303" s="113">
        <v>297</v>
      </c>
      <c r="AI303" s="114">
        <f>(SUM(AE304:$AE$913)+SUM(AF304:$AF$913)-SUM(AD304:$AD$913))*(1+NAER_Rate)^(AH303/12)</f>
        <v>7664816.408345676</v>
      </c>
      <c r="AJ303" s="115">
        <f t="shared" si="1352"/>
        <v>7664816.408345676</v>
      </c>
    </row>
    <row r="304" spans="5:36" x14ac:dyDescent="0.35">
      <c r="E304" s="66">
        <f t="shared" si="1381"/>
        <v>54513</v>
      </c>
      <c r="F304">
        <f t="shared" si="1459"/>
        <v>25</v>
      </c>
      <c r="G304">
        <f t="shared" si="1374"/>
        <v>298</v>
      </c>
      <c r="H304">
        <f t="shared" ref="H304" si="1575">ROUNDDOWN(YEARFRAC(E304,DOB,1),0)</f>
        <v>89</v>
      </c>
      <c r="I304" s="31">
        <f>IF(H304&lt;=120,VLOOKUP(H304,'Mortality Data'!$B$6:$D$125,2,FALSE),1)</f>
        <v>0.14079</v>
      </c>
      <c r="J304" s="17">
        <f>IF(H304&lt;=120,(1-VLOOKUP(H304,'Mortality Data'!$F$5:$H$125,2,FALSE))^(YEAR(E304)-Mortality_Table_Year),1)</f>
        <v>0.72375058637769274</v>
      </c>
      <c r="K304">
        <f>IF(H304&lt;=120,VLOOKUP(H304,'Mortality Data'!$B$5:$D$125,3,FALSE),1)</f>
        <v>0.11124000000000001</v>
      </c>
      <c r="L304" s="33">
        <f>IF(H304&lt;=120,(1-VLOOKUP(H304,'Mortality Data'!$F$5:$H$125,3,FALSE))^(YEAR(E304)-Mortality_Table_Year),1)</f>
        <v>0.77688780210160013</v>
      </c>
      <c r="M304" s="88">
        <f t="shared" ref="M304" si="1576">MIN(I304*J304*Male_Mortality_Blend+K304*L304*(1-Male_Mortality_Blend),1)</f>
        <v>9.4932714378465344E-2</v>
      </c>
      <c r="N304" s="18">
        <f t="shared" si="1355"/>
        <v>8.2777152433980428E-3</v>
      </c>
      <c r="O304" s="18">
        <f t="shared" si="1377"/>
        <v>0.44410856766159867</v>
      </c>
      <c r="P304" s="89">
        <f t="shared" si="1368"/>
        <v>3.7068888304333525E-3</v>
      </c>
      <c r="Q304" s="88">
        <f t="shared" ref="Q304" si="1577">MIN((I304*J304*Male_Mortality_Blend+K304*L304*(1-Male_Mortality_Blend))*(1-Mortality_Margin),1)</f>
        <v>9.0186078659542077E-2</v>
      </c>
      <c r="R304" s="18">
        <f t="shared" si="1431"/>
        <v>7.8453286998807492E-3</v>
      </c>
      <c r="S304" s="18">
        <f t="shared" si="1370"/>
        <v>0.46296711531932194</v>
      </c>
      <c r="T304" s="89">
        <f t="shared" si="1371"/>
        <v>3.6608497666559825E-3</v>
      </c>
      <c r="V304" s="73">
        <f t="shared" si="1357"/>
        <v>2740306.3352397438</v>
      </c>
      <c r="W304" s="74">
        <f t="shared" ref="W304" si="1578">V304*Fee_Percent</f>
        <v>137015.3167619872</v>
      </c>
      <c r="X304" s="75">
        <f t="shared" si="1386"/>
        <v>2877321.6520017311</v>
      </c>
      <c r="Y304" s="74">
        <f t="shared" si="1359"/>
        <v>2856670.2187198247</v>
      </c>
      <c r="Z304" s="75">
        <f t="shared" si="1360"/>
        <v>54806.126704794879</v>
      </c>
      <c r="AA304" s="82">
        <f t="shared" si="1361"/>
        <v>-34154.693422888406</v>
      </c>
      <c r="AC304" s="80">
        <f t="shared" ref="AC304" si="1579">AC303/(1+NAER_Rate)^(1/12)</f>
        <v>0.33518053299544376</v>
      </c>
      <c r="AD304" s="82">
        <f t="shared" si="1363"/>
        <v>964422.20491727092</v>
      </c>
      <c r="AE304" s="74">
        <f t="shared" si="1364"/>
        <v>957500.24650272168</v>
      </c>
      <c r="AF304" s="75">
        <f t="shared" si="1365"/>
        <v>18369.94676032897</v>
      </c>
      <c r="AH304" s="113">
        <v>298</v>
      </c>
      <c r="AI304" s="114">
        <f>(SUM(AE305:$AE$913)+SUM(AF305:$AF$913)-SUM(AD305:$AD$913))*(1+NAER_Rate)^(AH304/12)</f>
        <v>7658828.4543127976</v>
      </c>
      <c r="AJ304" s="115">
        <f t="shared" si="1352"/>
        <v>7658828.4543127976</v>
      </c>
    </row>
    <row r="305" spans="5:36" x14ac:dyDescent="0.35">
      <c r="E305" s="66">
        <f t="shared" si="1381"/>
        <v>54543</v>
      </c>
      <c r="F305">
        <f t="shared" si="1459"/>
        <v>25</v>
      </c>
      <c r="G305">
        <f t="shared" si="1374"/>
        <v>299</v>
      </c>
      <c r="H305">
        <f t="shared" ref="H305" si="1580">ROUNDDOWN(YEARFRAC(E305,DOB,1),0)</f>
        <v>89</v>
      </c>
      <c r="I305" s="31">
        <f>IF(H305&lt;=120,VLOOKUP(H305,'Mortality Data'!$B$6:$D$125,2,FALSE),1)</f>
        <v>0.14079</v>
      </c>
      <c r="J305" s="17">
        <f>IF(H305&lt;=120,(1-VLOOKUP(H305,'Mortality Data'!$F$5:$H$125,2,FALSE))^(YEAR(E305)-Mortality_Table_Year),1)</f>
        <v>0.72375058637769274</v>
      </c>
      <c r="K305">
        <f>IF(H305&lt;=120,VLOOKUP(H305,'Mortality Data'!$B$5:$D$125,3,FALSE),1)</f>
        <v>0.11124000000000001</v>
      </c>
      <c r="L305" s="33">
        <f>IF(H305&lt;=120,(1-VLOOKUP(H305,'Mortality Data'!$F$5:$H$125,3,FALSE))^(YEAR(E305)-Mortality_Table_Year),1)</f>
        <v>0.77688780210160013</v>
      </c>
      <c r="M305" s="88">
        <f t="shared" ref="M305" si="1581">MIN(I305*J305*Male_Mortality_Blend+K305*L305*(1-Male_Mortality_Blend),1)</f>
        <v>9.4932714378465344E-2</v>
      </c>
      <c r="N305" s="18">
        <f t="shared" si="1355"/>
        <v>8.2777152433980428E-3</v>
      </c>
      <c r="O305" s="18">
        <f t="shared" si="1377"/>
        <v>0.44043236340134256</v>
      </c>
      <c r="P305" s="89">
        <f t="shared" si="1368"/>
        <v>3.6762042602561107E-3</v>
      </c>
      <c r="Q305" s="88">
        <f t="shared" ref="Q305" si="1582">MIN((I305*J305*Male_Mortality_Blend+K305*L305*(1-Male_Mortality_Blend))*(1-Mortality_Margin),1)</f>
        <v>9.0186078659542077E-2</v>
      </c>
      <c r="R305" s="18">
        <f t="shared" si="1431"/>
        <v>7.8453286998807492E-3</v>
      </c>
      <c r="S305" s="18">
        <f t="shared" si="1370"/>
        <v>0.45933498612240625</v>
      </c>
      <c r="T305" s="89">
        <f t="shared" si="1371"/>
        <v>3.6321291969156899E-3</v>
      </c>
      <c r="V305" s="73">
        <f t="shared" si="1357"/>
        <v>2717622.8597169495</v>
      </c>
      <c r="W305" s="74">
        <f t="shared" ref="W305" si="1583">V305*Fee_Percent</f>
        <v>135881.14298584749</v>
      </c>
      <c r="X305" s="75">
        <f t="shared" si="1386"/>
        <v>2853504.0027027968</v>
      </c>
      <c r="Y305" s="74">
        <f t="shared" si="1359"/>
        <v>2834258.7018668074</v>
      </c>
      <c r="Z305" s="75">
        <f t="shared" si="1360"/>
        <v>54352.457194338989</v>
      </c>
      <c r="AA305" s="82">
        <f t="shared" si="1361"/>
        <v>-35107.156358349603</v>
      </c>
      <c r="AC305" s="80">
        <f t="shared" ref="AC305" si="1584">AC304/(1+NAER_Rate)^(1/12)</f>
        <v>0.33395331820240648</v>
      </c>
      <c r="AD305" s="82">
        <f t="shared" si="1363"/>
        <v>952937.13020644768</v>
      </c>
      <c r="AE305" s="74">
        <f t="shared" si="1364"/>
        <v>946510.0981324655</v>
      </c>
      <c r="AF305" s="75">
        <f t="shared" si="1365"/>
        <v>18151.183432503767</v>
      </c>
      <c r="AH305" s="113">
        <v>299</v>
      </c>
      <c r="AI305" s="114">
        <f>(SUM(AE306:$AE$913)+SUM(AF306:$AF$913)-SUM(AD306:$AD$913))*(1+NAER_Rate)^(AH305/12)</f>
        <v>7651866.0327547118</v>
      </c>
      <c r="AJ305" s="115">
        <f t="shared" si="1352"/>
        <v>7651866.0327547118</v>
      </c>
    </row>
    <row r="306" spans="5:36" x14ac:dyDescent="0.35">
      <c r="E306" s="66">
        <f t="shared" si="1381"/>
        <v>54574</v>
      </c>
      <c r="F306">
        <f t="shared" si="1459"/>
        <v>25</v>
      </c>
      <c r="G306">
        <f t="shared" si="1374"/>
        <v>300</v>
      </c>
      <c r="H306">
        <f t="shared" ref="H306" si="1585">ROUNDDOWN(YEARFRAC(E306,DOB,1),0)</f>
        <v>89</v>
      </c>
      <c r="I306" s="31">
        <f>IF(H306&lt;=120,VLOOKUP(H306,'Mortality Data'!$B$6:$D$125,2,FALSE),1)</f>
        <v>0.14079</v>
      </c>
      <c r="J306" s="17">
        <f>IF(H306&lt;=120,(1-VLOOKUP(H306,'Mortality Data'!$F$5:$H$125,2,FALSE))^(YEAR(E306)-Mortality_Table_Year),1)</f>
        <v>0.72375058637769274</v>
      </c>
      <c r="K306">
        <f>IF(H306&lt;=120,VLOOKUP(H306,'Mortality Data'!$B$5:$D$125,3,FALSE),1)</f>
        <v>0.11124000000000001</v>
      </c>
      <c r="L306" s="33">
        <f>IF(H306&lt;=120,(1-VLOOKUP(H306,'Mortality Data'!$F$5:$H$125,3,FALSE))^(YEAR(E306)-Mortality_Table_Year),1)</f>
        <v>0.77688780210160013</v>
      </c>
      <c r="M306" s="88">
        <f t="shared" ref="M306" si="1586">MIN(I306*J306*Male_Mortality_Blend+K306*L306*(1-Male_Mortality_Blend),1)</f>
        <v>9.4932714378465344E-2</v>
      </c>
      <c r="N306" s="18">
        <f t="shared" si="1355"/>
        <v>8.2777152433980428E-3</v>
      </c>
      <c r="O306" s="18">
        <f t="shared" si="1377"/>
        <v>0.43678658971312945</v>
      </c>
      <c r="P306" s="89">
        <f t="shared" si="1368"/>
        <v>3.6457736882131164E-3</v>
      </c>
      <c r="Q306" s="88">
        <f t="shared" ref="Q306" si="1587">MIN((I306*J306*Male_Mortality_Blend+K306*L306*(1-Male_Mortality_Blend))*(1-Mortality_Margin),1)</f>
        <v>9.0186078659542077E-2</v>
      </c>
      <c r="R306" s="18">
        <f t="shared" si="1431"/>
        <v>7.8453286998807492E-3</v>
      </c>
      <c r="S306" s="18">
        <f t="shared" si="1370"/>
        <v>0.45573135217292082</v>
      </c>
      <c r="T306" s="89">
        <f t="shared" si="1371"/>
        <v>3.6036339494854297E-3</v>
      </c>
      <c r="V306" s="73">
        <f t="shared" si="1357"/>
        <v>2695127.1515452638</v>
      </c>
      <c r="W306" s="74">
        <f t="shared" ref="W306" si="1588">V306*Fee_Percent</f>
        <v>134756.3575772632</v>
      </c>
      <c r="X306" s="75">
        <f t="shared" si="1386"/>
        <v>2829883.5091225272</v>
      </c>
      <c r="Y306" s="74">
        <f t="shared" si="1359"/>
        <v>2812023.0107301651</v>
      </c>
      <c r="Z306" s="75">
        <f t="shared" si="1360"/>
        <v>53902.543030905275</v>
      </c>
      <c r="AA306" s="82">
        <f t="shared" si="1361"/>
        <v>-36042.044638542924</v>
      </c>
      <c r="AC306" s="80">
        <f t="shared" ref="AC306" si="1589">AC305/(1+NAER_Rate)^(1/12)</f>
        <v>0.33273059667792149</v>
      </c>
      <c r="AD306" s="82">
        <f t="shared" si="1363"/>
        <v>941588.82851934875</v>
      </c>
      <c r="AE306" s="74">
        <f t="shared" si="1364"/>
        <v>935646.09423229308</v>
      </c>
      <c r="AF306" s="75">
        <f t="shared" si="1365"/>
        <v>17935.02530513045</v>
      </c>
      <c r="AH306" s="113">
        <v>300</v>
      </c>
      <c r="AI306" s="114">
        <f>(SUM(AE307:$AE$913)+SUM(AF307:$AF$913)-SUM(AD307:$AD$913))*(1+NAER_Rate)^(AH306/12)</f>
        <v>7643943.1373442272</v>
      </c>
      <c r="AJ306" s="115">
        <f t="shared" si="1352"/>
        <v>7643943.1373442272</v>
      </c>
    </row>
    <row r="307" spans="5:36" x14ac:dyDescent="0.35">
      <c r="E307" s="66">
        <f t="shared" si="1381"/>
        <v>54604</v>
      </c>
      <c r="F307">
        <f t="shared" si="1459"/>
        <v>26</v>
      </c>
      <c r="G307">
        <f t="shared" si="1374"/>
        <v>301</v>
      </c>
      <c r="H307">
        <f t="shared" ref="H307" si="1590">ROUNDDOWN(YEARFRAC(E307,DOB,1),0)</f>
        <v>89</v>
      </c>
      <c r="I307" s="31">
        <f>IF(H307&lt;=120,VLOOKUP(H307,'Mortality Data'!$B$6:$D$125,2,FALSE),1)</f>
        <v>0.14079</v>
      </c>
      <c r="J307" s="17">
        <f>IF(H307&lt;=120,(1-VLOOKUP(H307,'Mortality Data'!$F$5:$H$125,2,FALSE))^(YEAR(E307)-Mortality_Table_Year),1)</f>
        <v>0.72375058637769274</v>
      </c>
      <c r="K307">
        <f>IF(H307&lt;=120,VLOOKUP(H307,'Mortality Data'!$B$5:$D$125,3,FALSE),1)</f>
        <v>0.11124000000000001</v>
      </c>
      <c r="L307" s="33">
        <f>IF(H307&lt;=120,(1-VLOOKUP(H307,'Mortality Data'!$F$5:$H$125,3,FALSE))^(YEAR(E307)-Mortality_Table_Year),1)</f>
        <v>0.77688780210160013</v>
      </c>
      <c r="M307" s="88">
        <f t="shared" ref="M307" si="1591">MIN(I307*J307*Male_Mortality_Blend+K307*L307*(1-Male_Mortality_Blend),1)</f>
        <v>9.4932714378465344E-2</v>
      </c>
      <c r="N307" s="18">
        <f t="shared" si="1355"/>
        <v>8.2777152433980428E-3</v>
      </c>
      <c r="O307" s="18">
        <f t="shared" si="1377"/>
        <v>0.43317099470134923</v>
      </c>
      <c r="P307" s="89">
        <f t="shared" si="1368"/>
        <v>3.6155950117802149E-3</v>
      </c>
      <c r="Q307" s="88">
        <f t="shared" ref="Q307" si="1592">MIN((I307*J307*Male_Mortality_Blend+K307*L307*(1-Male_Mortality_Blend))*(1-Mortality_Margin),1)</f>
        <v>9.0186078659542077E-2</v>
      </c>
      <c r="R307" s="18">
        <f t="shared" si="1431"/>
        <v>7.8453286998807492E-3</v>
      </c>
      <c r="S307" s="18">
        <f t="shared" si="1370"/>
        <v>0.45215598991628314</v>
      </c>
      <c r="T307" s="89">
        <f t="shared" si="1371"/>
        <v>3.5753622566376819E-3</v>
      </c>
      <c r="V307" s="73">
        <f t="shared" si="1357"/>
        <v>2672817.6564400215</v>
      </c>
      <c r="W307" s="74">
        <f t="shared" ref="W307" si="1593">V307*Fee_Percent</f>
        <v>133640.88282200109</v>
      </c>
      <c r="X307" s="75">
        <f t="shared" si="1386"/>
        <v>2806458.5392620224</v>
      </c>
      <c r="Y307" s="74">
        <f t="shared" si="1359"/>
        <v>2789961.7658993583</v>
      </c>
      <c r="Z307" s="75">
        <f t="shared" si="1360"/>
        <v>53456.353128800431</v>
      </c>
      <c r="AA307" s="82">
        <f t="shared" si="1361"/>
        <v>-36959.579766136594</v>
      </c>
      <c r="AC307" s="80">
        <f t="shared" ref="AC307" si="1594">AC306/(1+NAER_Rate)^(1/12)</f>
        <v>0.33151235197053924</v>
      </c>
      <c r="AD307" s="82">
        <f t="shared" si="1363"/>
        <v>930375.671058557</v>
      </c>
      <c r="AE307" s="74">
        <f t="shared" si="1364"/>
        <v>924906.78692117531</v>
      </c>
      <c r="AF307" s="75">
        <f t="shared" si="1365"/>
        <v>17721.441353496324</v>
      </c>
      <c r="AH307" s="113">
        <v>301</v>
      </c>
      <c r="AI307" s="114">
        <f>(SUM(AE308:$AE$913)+SUM(AF308:$AF$913)-SUM(AD308:$AD$913))*(1+NAER_Rate)^(AH307/12)</f>
        <v>7635073.5916755926</v>
      </c>
      <c r="AJ307" s="115">
        <f t="shared" si="1352"/>
        <v>7635073.5916755926</v>
      </c>
    </row>
    <row r="308" spans="5:36" x14ac:dyDescent="0.35">
      <c r="E308" s="66">
        <f t="shared" si="1381"/>
        <v>54635</v>
      </c>
      <c r="F308">
        <f t="shared" si="1459"/>
        <v>26</v>
      </c>
      <c r="G308">
        <f t="shared" si="1374"/>
        <v>302</v>
      </c>
      <c r="H308">
        <f t="shared" ref="H308" si="1595">ROUNDDOWN(YEARFRAC(E308,DOB,1),0)</f>
        <v>89</v>
      </c>
      <c r="I308" s="31">
        <f>IF(H308&lt;=120,VLOOKUP(H308,'Mortality Data'!$B$6:$D$125,2,FALSE),1)</f>
        <v>0.14079</v>
      </c>
      <c r="J308" s="17">
        <f>IF(H308&lt;=120,(1-VLOOKUP(H308,'Mortality Data'!$F$5:$H$125,2,FALSE))^(YEAR(E308)-Mortality_Table_Year),1)</f>
        <v>0.72375058637769274</v>
      </c>
      <c r="K308">
        <f>IF(H308&lt;=120,VLOOKUP(H308,'Mortality Data'!$B$5:$D$125,3,FALSE),1)</f>
        <v>0.11124000000000001</v>
      </c>
      <c r="L308" s="33">
        <f>IF(H308&lt;=120,(1-VLOOKUP(H308,'Mortality Data'!$F$5:$H$125,3,FALSE))^(YEAR(E308)-Mortality_Table_Year),1)</f>
        <v>0.77688780210160013</v>
      </c>
      <c r="M308" s="88">
        <f t="shared" ref="M308" si="1596">MIN(I308*J308*Male_Mortality_Blend+K308*L308*(1-Male_Mortality_Blend),1)</f>
        <v>9.4932714378465344E-2</v>
      </c>
      <c r="N308" s="18">
        <f t="shared" si="1355"/>
        <v>8.2777152433980428E-3</v>
      </c>
      <c r="O308" s="18">
        <f t="shared" si="1377"/>
        <v>0.42958532855551196</v>
      </c>
      <c r="P308" s="89">
        <f t="shared" si="1368"/>
        <v>3.5856661458372741E-3</v>
      </c>
      <c r="Q308" s="88">
        <f t="shared" ref="Q308" si="1597">MIN((I308*J308*Male_Mortality_Blend+K308*L308*(1-Male_Mortality_Blend))*(1-Mortality_Margin),1)</f>
        <v>9.0186078659542077E-2</v>
      </c>
      <c r="R308" s="18">
        <f t="shared" si="1431"/>
        <v>7.8453286998807492E-3</v>
      </c>
      <c r="S308" s="18">
        <f t="shared" si="1370"/>
        <v>0.44860867755176992</v>
      </c>
      <c r="T308" s="89">
        <f t="shared" si="1371"/>
        <v>3.5473123645132221E-3</v>
      </c>
      <c r="V308" s="73">
        <f t="shared" si="1357"/>
        <v>2650692.8329824843</v>
      </c>
      <c r="W308" s="74">
        <f t="shared" ref="W308" si="1598">V308*Fee_Percent</f>
        <v>132534.64164912421</v>
      </c>
      <c r="X308" s="75">
        <f t="shared" si="1386"/>
        <v>2783227.4746316085</v>
      </c>
      <c r="Y308" s="74">
        <f t="shared" si="1359"/>
        <v>2768073.598785778</v>
      </c>
      <c r="Z308" s="75">
        <f t="shared" si="1360"/>
        <v>53013.856659649689</v>
      </c>
      <c r="AA308" s="82">
        <f t="shared" si="1361"/>
        <v>-37859.980813819449</v>
      </c>
      <c r="AC308" s="80">
        <f t="shared" ref="AC308" si="1599">AC307/(1+NAER_Rate)^(1/12)</f>
        <v>0.3302985676890447</v>
      </c>
      <c r="AD308" s="82">
        <f t="shared" si="1363"/>
        <v>919296.04842361726</v>
      </c>
      <c r="AE308" s="74">
        <f t="shared" si="1364"/>
        <v>914290.74493680184</v>
      </c>
      <c r="AF308" s="75">
        <f t="shared" si="1365"/>
        <v>17510.400922354616</v>
      </c>
      <c r="AH308" s="113">
        <v>302</v>
      </c>
      <c r="AI308" s="114">
        <f>(SUM(AE309:$AE$913)+SUM(AF309:$AF$913)-SUM(AD309:$AD$913))*(1+NAER_Rate)^(AH308/12)</f>
        <v>7625271.0510695064</v>
      </c>
      <c r="AJ308" s="115">
        <f t="shared" si="1352"/>
        <v>7625271.0510695064</v>
      </c>
    </row>
    <row r="309" spans="5:36" x14ac:dyDescent="0.35">
      <c r="E309" s="66">
        <f t="shared" si="1381"/>
        <v>54666</v>
      </c>
      <c r="F309">
        <f t="shared" si="1459"/>
        <v>26</v>
      </c>
      <c r="G309">
        <f t="shared" si="1374"/>
        <v>303</v>
      </c>
      <c r="H309">
        <f t="shared" ref="H309" si="1600">ROUNDDOWN(YEARFRAC(E309,DOB,1),0)</f>
        <v>89</v>
      </c>
      <c r="I309" s="31">
        <f>IF(H309&lt;=120,VLOOKUP(H309,'Mortality Data'!$B$6:$D$125,2,FALSE),1)</f>
        <v>0.14079</v>
      </c>
      <c r="J309" s="17">
        <f>IF(H309&lt;=120,(1-VLOOKUP(H309,'Mortality Data'!$F$5:$H$125,2,FALSE))^(YEAR(E309)-Mortality_Table_Year),1)</f>
        <v>0.72375058637769274</v>
      </c>
      <c r="K309">
        <f>IF(H309&lt;=120,VLOOKUP(H309,'Mortality Data'!$B$5:$D$125,3,FALSE),1)</f>
        <v>0.11124000000000001</v>
      </c>
      <c r="L309" s="33">
        <f>IF(H309&lt;=120,(1-VLOOKUP(H309,'Mortality Data'!$F$5:$H$125,3,FALSE))^(YEAR(E309)-Mortality_Table_Year),1)</f>
        <v>0.77688780210160013</v>
      </c>
      <c r="M309" s="88">
        <f t="shared" ref="M309" si="1601">MIN(I309*J309*Male_Mortality_Blend+K309*L309*(1-Male_Mortality_Blend),1)</f>
        <v>9.4932714378465344E-2</v>
      </c>
      <c r="N309" s="18">
        <f t="shared" si="1355"/>
        <v>8.2777152433980428E-3</v>
      </c>
      <c r="O309" s="18">
        <f t="shared" si="1377"/>
        <v>0.42602934353298783</v>
      </c>
      <c r="P309" s="89">
        <f t="shared" si="1368"/>
        <v>3.555985022524133E-3</v>
      </c>
      <c r="Q309" s="88">
        <f t="shared" ref="Q309" si="1602">MIN((I309*J309*Male_Mortality_Blend+K309*L309*(1-Male_Mortality_Blend))*(1-Mortality_Margin),1)</f>
        <v>9.0186078659542077E-2</v>
      </c>
      <c r="R309" s="18">
        <f t="shared" si="1431"/>
        <v>7.8453286998807492E-3</v>
      </c>
      <c r="S309" s="18">
        <f t="shared" si="1370"/>
        <v>0.44508919501875749</v>
      </c>
      <c r="T309" s="89">
        <f t="shared" si="1371"/>
        <v>3.5194825330124302E-3</v>
      </c>
      <c r="V309" s="73">
        <f t="shared" si="1357"/>
        <v>2628751.1525133392</v>
      </c>
      <c r="W309" s="74">
        <f t="shared" ref="W309" si="1603">V309*Fee_Percent</f>
        <v>131437.55762566696</v>
      </c>
      <c r="X309" s="75">
        <f t="shared" si="1386"/>
        <v>2760188.7101390064</v>
      </c>
      <c r="Y309" s="74">
        <f t="shared" si="1359"/>
        <v>2746357.1515378421</v>
      </c>
      <c r="Z309" s="75">
        <f t="shared" si="1360"/>
        <v>52575.023050266784</v>
      </c>
      <c r="AA309" s="82">
        <f t="shared" si="1361"/>
        <v>-38743.464449102525</v>
      </c>
      <c r="AC309" s="80">
        <f t="shared" ref="AC309" si="1604">AC308/(1+NAER_Rate)^(1/12)</f>
        <v>0.32908922750223696</v>
      </c>
      <c r="AD309" s="82">
        <f t="shared" si="1363"/>
        <v>908348.37038004142</v>
      </c>
      <c r="AE309" s="74">
        <f t="shared" si="1364"/>
        <v>903796.55344483233</v>
      </c>
      <c r="AF309" s="75">
        <f t="shared" si="1365"/>
        <v>17301.873721524596</v>
      </c>
      <c r="AH309" s="113">
        <v>303</v>
      </c>
      <c r="AI309" s="114">
        <f>(SUM(AE310:$AE$913)+SUM(AF310:$AF$913)-SUM(AD310:$AD$913))*(1+NAER_Rate)^(AH309/12)</f>
        <v>7614549.0043597594</v>
      </c>
      <c r="AJ309" s="115">
        <f t="shared" si="1352"/>
        <v>7614549.0043597594</v>
      </c>
    </row>
    <row r="310" spans="5:36" x14ac:dyDescent="0.35">
      <c r="E310" s="66">
        <f t="shared" si="1381"/>
        <v>54696</v>
      </c>
      <c r="F310">
        <f t="shared" si="1459"/>
        <v>26</v>
      </c>
      <c r="G310">
        <f t="shared" si="1374"/>
        <v>304</v>
      </c>
      <c r="H310">
        <f t="shared" ref="H310" si="1605">ROUNDDOWN(YEARFRAC(E310,DOB,1),0)</f>
        <v>89</v>
      </c>
      <c r="I310" s="31">
        <f>IF(H310&lt;=120,VLOOKUP(H310,'Mortality Data'!$B$6:$D$125,2,FALSE),1)</f>
        <v>0.14079</v>
      </c>
      <c r="J310" s="17">
        <f>IF(H310&lt;=120,(1-VLOOKUP(H310,'Mortality Data'!$F$5:$H$125,2,FALSE))^(YEAR(E310)-Mortality_Table_Year),1)</f>
        <v>0.72375058637769274</v>
      </c>
      <c r="K310">
        <f>IF(H310&lt;=120,VLOOKUP(H310,'Mortality Data'!$B$5:$D$125,3,FALSE),1)</f>
        <v>0.11124000000000001</v>
      </c>
      <c r="L310" s="33">
        <f>IF(H310&lt;=120,(1-VLOOKUP(H310,'Mortality Data'!$F$5:$H$125,3,FALSE))^(YEAR(E310)-Mortality_Table_Year),1)</f>
        <v>0.77688780210160013</v>
      </c>
      <c r="M310" s="88">
        <f t="shared" ref="M310" si="1606">MIN(I310*J310*Male_Mortality_Blend+K310*L310*(1-Male_Mortality_Blend),1)</f>
        <v>9.4932714378465344E-2</v>
      </c>
      <c r="N310" s="18">
        <f t="shared" si="1355"/>
        <v>8.2777152433980428E-3</v>
      </c>
      <c r="O310" s="18">
        <f t="shared" si="1377"/>
        <v>0.42250279394188994</v>
      </c>
      <c r="P310" s="89">
        <f t="shared" si="1368"/>
        <v>3.5265495910978828E-3</v>
      </c>
      <c r="Q310" s="88">
        <f t="shared" ref="Q310" si="1607">MIN((I310*J310*Male_Mortality_Blend+K310*L310*(1-Male_Mortality_Blend))*(1-Mortality_Margin),1)</f>
        <v>9.0186078659542077E-2</v>
      </c>
      <c r="R310" s="18">
        <f t="shared" si="1431"/>
        <v>7.8453286998807492E-3</v>
      </c>
      <c r="S310" s="18">
        <f t="shared" si="1370"/>
        <v>0.44159732398307</v>
      </c>
      <c r="T310" s="89">
        <f t="shared" si="1371"/>
        <v>3.4918710356874882E-3</v>
      </c>
      <c r="V310" s="73">
        <f t="shared" si="1357"/>
        <v>2606991.0990270795</v>
      </c>
      <c r="W310" s="74">
        <f t="shared" ref="W310" si="1608">V310*Fee_Percent</f>
        <v>130349.55495135399</v>
      </c>
      <c r="X310" s="75">
        <f t="shared" si="1386"/>
        <v>2737340.6539784335</v>
      </c>
      <c r="Y310" s="74">
        <f t="shared" si="1359"/>
        <v>2724811.0769567592</v>
      </c>
      <c r="Z310" s="75">
        <f t="shared" si="1360"/>
        <v>52139.821980541594</v>
      </c>
      <c r="AA310" s="82">
        <f t="shared" si="1361"/>
        <v>-39610.244958867319</v>
      </c>
      <c r="AC310" s="80">
        <f t="shared" ref="AC310" si="1609">AC309/(1+NAER_Rate)^(1/12)</f>
        <v>0.32788431513870941</v>
      </c>
      <c r="AD310" s="82">
        <f t="shared" si="1363"/>
        <v>897531.06563106563</v>
      </c>
      <c r="AE310" s="74">
        <f t="shared" si="1364"/>
        <v>893422.81385033624</v>
      </c>
      <c r="AF310" s="75">
        <f t="shared" si="1365"/>
        <v>17095.829821544106</v>
      </c>
      <c r="AH310" s="113">
        <v>304</v>
      </c>
      <c r="AI310" s="114">
        <f>(SUM(AE311:$AE$913)+SUM(AF311:$AF$913)-SUM(AD311:$AD$913))*(1+NAER_Rate)^(AH310/12)</f>
        <v>7602920.7756622434</v>
      </c>
      <c r="AJ310" s="115">
        <f t="shared" si="1352"/>
        <v>7602920.7756622434</v>
      </c>
    </row>
    <row r="311" spans="5:36" x14ac:dyDescent="0.35">
      <c r="E311" s="66">
        <f t="shared" si="1381"/>
        <v>54727</v>
      </c>
      <c r="F311">
        <f t="shared" si="1459"/>
        <v>26</v>
      </c>
      <c r="G311">
        <f t="shared" si="1374"/>
        <v>305</v>
      </c>
      <c r="H311">
        <f t="shared" ref="H311" si="1610">ROUNDDOWN(YEARFRAC(E311,DOB,1),0)</f>
        <v>89</v>
      </c>
      <c r="I311" s="31">
        <f>IF(H311&lt;=120,VLOOKUP(H311,'Mortality Data'!$B$6:$D$125,2,FALSE),1)</f>
        <v>0.14079</v>
      </c>
      <c r="J311" s="17">
        <f>IF(H311&lt;=120,(1-VLOOKUP(H311,'Mortality Data'!$F$5:$H$125,2,FALSE))^(YEAR(E311)-Mortality_Table_Year),1)</f>
        <v>0.72375058637769274</v>
      </c>
      <c r="K311">
        <f>IF(H311&lt;=120,VLOOKUP(H311,'Mortality Data'!$B$5:$D$125,3,FALSE),1)</f>
        <v>0.11124000000000001</v>
      </c>
      <c r="L311" s="33">
        <f>IF(H311&lt;=120,(1-VLOOKUP(H311,'Mortality Data'!$F$5:$H$125,3,FALSE))^(YEAR(E311)-Mortality_Table_Year),1)</f>
        <v>0.77688780210160013</v>
      </c>
      <c r="M311" s="88">
        <f t="shared" ref="M311" si="1611">MIN(I311*J311*Male_Mortality_Blend+K311*L311*(1-Male_Mortality_Blend),1)</f>
        <v>9.4932714378465344E-2</v>
      </c>
      <c r="N311" s="18">
        <f t="shared" si="1355"/>
        <v>8.2777152433980428E-3</v>
      </c>
      <c r="O311" s="18">
        <f t="shared" si="1377"/>
        <v>0.41900543612409891</v>
      </c>
      <c r="P311" s="89">
        <f t="shared" si="1368"/>
        <v>3.4973578177910358E-3</v>
      </c>
      <c r="Q311" s="88">
        <f t="shared" ref="Q311" si="1612">MIN((I311*J311*Male_Mortality_Blend+K311*L311*(1-Male_Mortality_Blend))*(1-Mortality_Margin),1)</f>
        <v>9.0186078659542077E-2</v>
      </c>
      <c r="R311" s="18">
        <f t="shared" si="1431"/>
        <v>7.8453286998807492E-3</v>
      </c>
      <c r="S311" s="18">
        <f t="shared" si="1370"/>
        <v>0.43813284782343509</v>
      </c>
      <c r="T311" s="89">
        <f t="shared" si="1371"/>
        <v>3.4644761596349105E-3</v>
      </c>
      <c r="V311" s="73">
        <f t="shared" si="1357"/>
        <v>2585411.1690672599</v>
      </c>
      <c r="W311" s="74">
        <f t="shared" ref="W311" si="1613">V311*Fee_Percent</f>
        <v>129270.558453363</v>
      </c>
      <c r="X311" s="75">
        <f t="shared" si="1386"/>
        <v>2714681.7275206228</v>
      </c>
      <c r="Y311" s="74">
        <f t="shared" si="1359"/>
        <v>2703434.0384129575</v>
      </c>
      <c r="Z311" s="75">
        <f t="shared" si="1360"/>
        <v>51708.223381345197</v>
      </c>
      <c r="AA311" s="82">
        <f t="shared" si="1361"/>
        <v>-40460.534273679834</v>
      </c>
      <c r="AC311" s="80">
        <f t="shared" ref="AC311" si="1614">AC310/(1+NAER_Rate)^(1/12)</f>
        <v>0.32668381438663086</v>
      </c>
      <c r="AD311" s="82">
        <f t="shared" si="1363"/>
        <v>886842.58159212559</v>
      </c>
      <c r="AE311" s="74">
        <f t="shared" si="1364"/>
        <v>883168.14361139841</v>
      </c>
      <c r="AF311" s="75">
        <f t="shared" si="1365"/>
        <v>16892.23964937382</v>
      </c>
      <c r="AH311" s="113">
        <v>305</v>
      </c>
      <c r="AI311" s="114">
        <f>(SUM(AE312:$AE$913)+SUM(AF312:$AF$913)-SUM(AD312:$AD$913))*(1+NAER_Rate)^(AH311/12)</f>
        <v>7590399.5261257524</v>
      </c>
      <c r="AJ311" s="115">
        <f t="shared" si="1352"/>
        <v>7590399.5261257524</v>
      </c>
    </row>
    <row r="312" spans="5:36" x14ac:dyDescent="0.35">
      <c r="E312" s="66">
        <f t="shared" si="1381"/>
        <v>54757</v>
      </c>
      <c r="F312">
        <f t="shared" si="1459"/>
        <v>26</v>
      </c>
      <c r="G312">
        <f t="shared" si="1374"/>
        <v>306</v>
      </c>
      <c r="H312">
        <f t="shared" ref="H312" si="1615">ROUNDDOWN(YEARFRAC(E312,DOB,1),0)</f>
        <v>89</v>
      </c>
      <c r="I312" s="31">
        <f>IF(H312&lt;=120,VLOOKUP(H312,'Mortality Data'!$B$6:$D$125,2,FALSE),1)</f>
        <v>0.14079</v>
      </c>
      <c r="J312" s="17">
        <f>IF(H312&lt;=120,(1-VLOOKUP(H312,'Mortality Data'!$F$5:$H$125,2,FALSE))^(YEAR(E312)-Mortality_Table_Year),1)</f>
        <v>0.72375058637769274</v>
      </c>
      <c r="K312">
        <f>IF(H312&lt;=120,VLOOKUP(H312,'Mortality Data'!$B$5:$D$125,3,FALSE),1)</f>
        <v>0.11124000000000001</v>
      </c>
      <c r="L312" s="33">
        <f>IF(H312&lt;=120,(1-VLOOKUP(H312,'Mortality Data'!$F$5:$H$125,3,FALSE))^(YEAR(E312)-Mortality_Table_Year),1)</f>
        <v>0.77688780210160013</v>
      </c>
      <c r="M312" s="88">
        <f t="shared" ref="M312" si="1616">MIN(I312*J312*Male_Mortality_Blend+K312*L312*(1-Male_Mortality_Blend),1)</f>
        <v>9.4932714378465344E-2</v>
      </c>
      <c r="N312" s="18">
        <f t="shared" si="1355"/>
        <v>8.2777152433980428E-3</v>
      </c>
      <c r="O312" s="18">
        <f t="shared" si="1377"/>
        <v>0.41553702843842782</v>
      </c>
      <c r="P312" s="89">
        <f t="shared" si="1368"/>
        <v>3.4684076856710822E-3</v>
      </c>
      <c r="Q312" s="88">
        <f t="shared" ref="Q312" si="1617">MIN((I312*J312*Male_Mortality_Blend+K312*L312*(1-Male_Mortality_Blend))*(1-Mortality_Margin),1)</f>
        <v>9.0186078659542077E-2</v>
      </c>
      <c r="R312" s="18">
        <f t="shared" si="1431"/>
        <v>7.8453286998807492E-3</v>
      </c>
      <c r="S312" s="18">
        <f t="shared" si="1370"/>
        <v>0.43469555161804541</v>
      </c>
      <c r="T312" s="89">
        <f t="shared" si="1371"/>
        <v>3.4372962053896838E-3</v>
      </c>
      <c r="V312" s="73">
        <f t="shared" si="1357"/>
        <v>2564009.8716226206</v>
      </c>
      <c r="W312" s="74">
        <f t="shared" ref="W312" si="1618">V312*Fee_Percent</f>
        <v>128200.49358113104</v>
      </c>
      <c r="X312" s="75">
        <f t="shared" si="1386"/>
        <v>2692210.3652037517</v>
      </c>
      <c r="Y312" s="74">
        <f t="shared" si="1359"/>
        <v>2682224.7097631618</v>
      </c>
      <c r="Z312" s="75">
        <f t="shared" si="1360"/>
        <v>51280.197432452413</v>
      </c>
      <c r="AA312" s="82">
        <f t="shared" si="1361"/>
        <v>-41294.541991862468</v>
      </c>
      <c r="AC312" s="80">
        <f t="shared" ref="AC312" si="1619">AC311/(1+NAER_Rate)^(1/12)</f>
        <v>0.32548770909352731</v>
      </c>
      <c r="AD312" s="82">
        <f t="shared" si="1363"/>
        <v>876281.38416801766</v>
      </c>
      <c r="AE312" s="74">
        <f t="shared" si="1364"/>
        <v>873031.17605486279</v>
      </c>
      <c r="AF312" s="75">
        <f t="shared" si="1365"/>
        <v>16691.073984152717</v>
      </c>
      <c r="AH312" s="113">
        <v>306</v>
      </c>
      <c r="AI312" s="114">
        <f>(SUM(AE313:$AE$913)+SUM(AF313:$AF$913)-SUM(AD313:$AD$913))*(1+NAER_Rate)^(AH312/12)</f>
        <v>7576998.2556655714</v>
      </c>
      <c r="AJ312" s="115">
        <f t="shared" si="1352"/>
        <v>7576998.2556655714</v>
      </c>
    </row>
    <row r="313" spans="5:36" x14ac:dyDescent="0.35">
      <c r="E313" s="66">
        <f t="shared" si="1381"/>
        <v>54788</v>
      </c>
      <c r="F313">
        <f t="shared" si="1459"/>
        <v>26</v>
      </c>
      <c r="G313">
        <f t="shared" si="1374"/>
        <v>307</v>
      </c>
      <c r="H313">
        <f t="shared" ref="H313" si="1620">ROUNDDOWN(YEARFRAC(E313,DOB,1),0)</f>
        <v>90</v>
      </c>
      <c r="I313" s="31">
        <f>IF(H313&lt;=120,VLOOKUP(H313,'Mortality Data'!$B$6:$D$125,2,FALSE),1)</f>
        <v>0.15694</v>
      </c>
      <c r="J313" s="17">
        <f>IF(H313&lt;=120,(1-VLOOKUP(H313,'Mortality Data'!$F$5:$H$125,2,FALSE))^(YEAR(E313)-Mortality_Table_Year),1)</f>
        <v>0.73189902656940065</v>
      </c>
      <c r="K313">
        <f>IF(H313&lt;=120,VLOOKUP(H313,'Mortality Data'!$B$5:$D$125,3,FALSE),1)</f>
        <v>0.12453</v>
      </c>
      <c r="L313" s="33">
        <f>IF(H313&lt;=120,(1-VLOOKUP(H313,'Mortality Data'!$F$5:$H$125,3,FALSE))^(YEAR(E313)-Mortality_Table_Year),1)</f>
        <v>0.77688780210160013</v>
      </c>
      <c r="M313" s="88">
        <f t="shared" ref="M313" si="1621">MIN(I313*J313*Male_Mortality_Blend+K313*L313*(1-Male_Mortality_Blend),1)</f>
        <v>0.10671095537446147</v>
      </c>
      <c r="N313" s="18">
        <f t="shared" si="1355"/>
        <v>9.3596789816116077E-3</v>
      </c>
      <c r="O313" s="18">
        <f t="shared" si="1377"/>
        <v>0.41164773524727133</v>
      </c>
      <c r="P313" s="89">
        <f t="shared" si="1368"/>
        <v>3.8892931911564954E-3</v>
      </c>
      <c r="Q313" s="88">
        <f t="shared" ref="Q313" si="1622">MIN((I313*J313*Male_Mortality_Blend+K313*L313*(1-Male_Mortality_Blend))*(1-Mortality_Margin),1)</f>
        <v>0.10137540760573839</v>
      </c>
      <c r="R313" s="18">
        <f t="shared" si="1431"/>
        <v>8.867938753643112E-3</v>
      </c>
      <c r="S313" s="18">
        <f t="shared" si="1370"/>
        <v>0.43084069808981545</v>
      </c>
      <c r="T313" s="89">
        <f t="shared" si="1371"/>
        <v>3.8548535282299512E-3</v>
      </c>
      <c r="V313" s="73">
        <f t="shared" si="1357"/>
        <v>2540011.5623185495</v>
      </c>
      <c r="W313" s="74">
        <f t="shared" ref="W313" si="1623">V313*Fee_Percent</f>
        <v>127000.57811592748</v>
      </c>
      <c r="X313" s="75">
        <f t="shared" si="1386"/>
        <v>2667012.140434477</v>
      </c>
      <c r="Y313" s="74">
        <f t="shared" si="1359"/>
        <v>2658438.9053134737</v>
      </c>
      <c r="Z313" s="75">
        <f t="shared" si="1360"/>
        <v>50800.23124637099</v>
      </c>
      <c r="AA313" s="82">
        <f t="shared" si="1361"/>
        <v>-42226.99612536747</v>
      </c>
      <c r="AC313" s="80">
        <f t="shared" ref="AC313" si="1624">AC312/(1+NAER_Rate)^(1/12)</f>
        <v>0.32429598316606473</v>
      </c>
      <c r="AD313" s="82">
        <f t="shared" si="1363"/>
        <v>864901.32419802947</v>
      </c>
      <c r="AE313" s="74">
        <f t="shared" si="1364"/>
        <v>862121.05848554976</v>
      </c>
      <c r="AF313" s="75">
        <f t="shared" si="1365"/>
        <v>16474.310937105321</v>
      </c>
      <c r="AH313" s="113">
        <v>307</v>
      </c>
      <c r="AI313" s="114">
        <f>(SUM(AE314:$AE$913)+SUM(AF314:$AF$913)-SUM(AD314:$AD$913))*(1+NAER_Rate)^(AH313/12)</f>
        <v>7562615.2839572048</v>
      </c>
      <c r="AJ313" s="115">
        <f t="shared" si="1352"/>
        <v>7562615.2839572048</v>
      </c>
    </row>
    <row r="314" spans="5:36" x14ac:dyDescent="0.35">
      <c r="E314" s="66">
        <f t="shared" si="1381"/>
        <v>54819</v>
      </c>
      <c r="F314">
        <f t="shared" si="1459"/>
        <v>26</v>
      </c>
      <c r="G314">
        <f t="shared" si="1374"/>
        <v>308</v>
      </c>
      <c r="H314">
        <f t="shared" ref="H314" si="1625">ROUNDDOWN(YEARFRAC(E314,DOB,1),0)</f>
        <v>90</v>
      </c>
      <c r="I314" s="31">
        <f>IF(H314&lt;=120,VLOOKUP(H314,'Mortality Data'!$B$6:$D$125,2,FALSE),1)</f>
        <v>0.15694</v>
      </c>
      <c r="J314" s="17">
        <f>IF(H314&lt;=120,(1-VLOOKUP(H314,'Mortality Data'!$F$5:$H$125,2,FALSE))^(YEAR(E314)-Mortality_Table_Year),1)</f>
        <v>0.72575107474621781</v>
      </c>
      <c r="K314">
        <f>IF(H314&lt;=120,VLOOKUP(H314,'Mortality Data'!$B$5:$D$125,3,FALSE),1)</f>
        <v>0.12453</v>
      </c>
      <c r="L314" s="33">
        <f>IF(H314&lt;=120,(1-VLOOKUP(H314,'Mortality Data'!$F$5:$H$125,3,FALSE))^(YEAR(E314)-Mortality_Table_Year),1)</f>
        <v>0.77160496504730924</v>
      </c>
      <c r="M314" s="88">
        <f t="shared" ref="M314" si="1626">MIN(I314*J314*Male_Mortality_Blend+K314*L314*(1-Male_Mortality_Blend),1)</f>
        <v>0.10588424035267292</v>
      </c>
      <c r="N314" s="18">
        <f t="shared" si="1355"/>
        <v>9.2833104520242404E-3</v>
      </c>
      <c r="O314" s="18">
        <f t="shared" si="1377"/>
        <v>0.40782628152409822</v>
      </c>
      <c r="P314" s="89">
        <f t="shared" si="1368"/>
        <v>3.8214537231731072E-3</v>
      </c>
      <c r="Q314" s="88">
        <f t="shared" ref="Q314" si="1627">MIN((I314*J314*Male_Mortality_Blend+K314*L314*(1-Male_Mortality_Blend))*(1-Mortality_Margin),1)</f>
        <v>0.10059002833503927</v>
      </c>
      <c r="R314" s="18">
        <f t="shared" si="1431"/>
        <v>8.7957819131133652E-3</v>
      </c>
      <c r="S314" s="18">
        <f t="shared" si="1370"/>
        <v>0.4270511172701239</v>
      </c>
      <c r="T314" s="89">
        <f t="shared" si="1371"/>
        <v>3.7895808196915515E-3</v>
      </c>
      <c r="V314" s="73">
        <f t="shared" si="1357"/>
        <v>2516431.8464338151</v>
      </c>
      <c r="W314" s="74">
        <f t="shared" ref="W314" si="1628">V314*Fee_Percent</f>
        <v>125821.59232169075</v>
      </c>
      <c r="X314" s="75">
        <f t="shared" si="1386"/>
        <v>2642253.4387555057</v>
      </c>
      <c r="Y314" s="74">
        <f t="shared" si="1359"/>
        <v>2635055.8564730007</v>
      </c>
      <c r="Z314" s="75">
        <f t="shared" si="1360"/>
        <v>50328.6369286763</v>
      </c>
      <c r="AA314" s="82">
        <f t="shared" si="1361"/>
        <v>-43131.054646171164</v>
      </c>
      <c r="AC314" s="80">
        <f t="shared" ref="AC314" si="1629">AC313/(1+NAER_Rate)^(1/12)</f>
        <v>0.32310862056983253</v>
      </c>
      <c r="AD314" s="82">
        <f t="shared" si="1363"/>
        <v>853734.86379218788</v>
      </c>
      <c r="AE314" s="74">
        <f t="shared" si="1364"/>
        <v>851409.26290944987</v>
      </c>
      <c r="AF314" s="75">
        <f t="shared" si="1365"/>
        <v>16261.616453184532</v>
      </c>
      <c r="AH314" s="113">
        <v>308</v>
      </c>
      <c r="AI314" s="114">
        <f>(SUM(AE315:$AE$913)+SUM(AF315:$AF$913)-SUM(AD315:$AD$913))*(1+NAER_Rate)^(AH314/12)</f>
        <v>7547275.3990484076</v>
      </c>
      <c r="AJ314" s="115">
        <f t="shared" si="1352"/>
        <v>7547275.3990484076</v>
      </c>
    </row>
    <row r="315" spans="5:36" x14ac:dyDescent="0.35">
      <c r="E315" s="66">
        <f t="shared" si="1381"/>
        <v>54847</v>
      </c>
      <c r="F315">
        <f t="shared" si="1459"/>
        <v>26</v>
      </c>
      <c r="G315">
        <f t="shared" si="1374"/>
        <v>309</v>
      </c>
      <c r="H315">
        <f t="shared" ref="H315" si="1630">ROUNDDOWN(YEARFRAC(E315,DOB,1),0)</f>
        <v>90</v>
      </c>
      <c r="I315" s="31">
        <f>IF(H315&lt;=120,VLOOKUP(H315,'Mortality Data'!$B$6:$D$125,2,FALSE),1)</f>
        <v>0.15694</v>
      </c>
      <c r="J315" s="17">
        <f>IF(H315&lt;=120,(1-VLOOKUP(H315,'Mortality Data'!$F$5:$H$125,2,FALSE))^(YEAR(E315)-Mortality_Table_Year),1)</f>
        <v>0.72575107474621781</v>
      </c>
      <c r="K315">
        <f>IF(H315&lt;=120,VLOOKUP(H315,'Mortality Data'!$B$5:$D$125,3,FALSE),1)</f>
        <v>0.12453</v>
      </c>
      <c r="L315" s="33">
        <f>IF(H315&lt;=120,(1-VLOOKUP(H315,'Mortality Data'!$F$5:$H$125,3,FALSE))^(YEAR(E315)-Mortality_Table_Year),1)</f>
        <v>0.77160496504730924</v>
      </c>
      <c r="M315" s="88">
        <f t="shared" ref="M315" si="1631">MIN(I315*J315*Male_Mortality_Blend+K315*L315*(1-Male_Mortality_Blend),1)</f>
        <v>0.10588424035267292</v>
      </c>
      <c r="N315" s="18">
        <f t="shared" si="1355"/>
        <v>9.2833104520242404E-3</v>
      </c>
      <c r="O315" s="18">
        <f t="shared" si="1377"/>
        <v>0.40404030354221537</v>
      </c>
      <c r="P315" s="89">
        <f t="shared" si="1368"/>
        <v>3.7859779818828487E-3</v>
      </c>
      <c r="Q315" s="88">
        <f t="shared" ref="Q315" si="1632">MIN((I315*J315*Male_Mortality_Blend+K315*L315*(1-Male_Mortality_Blend))*(1-Mortality_Margin),1)</f>
        <v>0.10059002833503927</v>
      </c>
      <c r="R315" s="18">
        <f t="shared" si="1431"/>
        <v>8.7957819131133652E-3</v>
      </c>
      <c r="S315" s="18">
        <f t="shared" si="1370"/>
        <v>0.42329486877686451</v>
      </c>
      <c r="T315" s="89">
        <f t="shared" si="1371"/>
        <v>3.7562484932593954E-3</v>
      </c>
      <c r="V315" s="73">
        <f t="shared" si="1357"/>
        <v>2493071.0283720098</v>
      </c>
      <c r="W315" s="74">
        <f t="shared" ref="W315" si="1633">V315*Fee_Percent</f>
        <v>124653.55141860049</v>
      </c>
      <c r="X315" s="75">
        <f t="shared" si="1386"/>
        <v>2617724.5797906104</v>
      </c>
      <c r="Y315" s="74">
        <f t="shared" si="1359"/>
        <v>2611878.4798305919</v>
      </c>
      <c r="Z315" s="75">
        <f t="shared" si="1360"/>
        <v>49861.420567440196</v>
      </c>
      <c r="AA315" s="82">
        <f t="shared" si="1361"/>
        <v>-44015.32060742192</v>
      </c>
      <c r="AC315" s="80">
        <f t="shared" ref="AC315" si="1634">AC314/(1+NAER_Rate)^(1/12)</f>
        <v>0.32192560532912773</v>
      </c>
      <c r="AD315" s="82">
        <f t="shared" si="1363"/>
        <v>842712.56993402878</v>
      </c>
      <c r="AE315" s="74">
        <f t="shared" si="1364"/>
        <v>840830.56066558522</v>
      </c>
      <c r="AF315" s="75">
        <f t="shared" si="1365"/>
        <v>16051.667998743405</v>
      </c>
      <c r="AH315" s="113">
        <v>309</v>
      </c>
      <c r="AI315" s="114">
        <f>(SUM(AE316:$AE$913)+SUM(AF316:$AF$913)-SUM(AD316:$AD$913))*(1+NAER_Rate)^(AH315/12)</f>
        <v>7530994.8770251218</v>
      </c>
      <c r="AJ315" s="115">
        <f t="shared" si="1352"/>
        <v>7530994.8770251218</v>
      </c>
    </row>
    <row r="316" spans="5:36" x14ac:dyDescent="0.35">
      <c r="E316" s="66">
        <f t="shared" si="1381"/>
        <v>54878</v>
      </c>
      <c r="F316">
        <f t="shared" si="1459"/>
        <v>26</v>
      </c>
      <c r="G316">
        <f t="shared" si="1374"/>
        <v>310</v>
      </c>
      <c r="H316">
        <f t="shared" ref="H316" si="1635">ROUNDDOWN(YEARFRAC(E316,DOB,1),0)</f>
        <v>90</v>
      </c>
      <c r="I316" s="31">
        <f>IF(H316&lt;=120,VLOOKUP(H316,'Mortality Data'!$B$6:$D$125,2,FALSE),1)</f>
        <v>0.15694</v>
      </c>
      <c r="J316" s="17">
        <f>IF(H316&lt;=120,(1-VLOOKUP(H316,'Mortality Data'!$F$5:$H$125,2,FALSE))^(YEAR(E316)-Mortality_Table_Year),1)</f>
        <v>0.72575107474621781</v>
      </c>
      <c r="K316">
        <f>IF(H316&lt;=120,VLOOKUP(H316,'Mortality Data'!$B$5:$D$125,3,FALSE),1)</f>
        <v>0.12453</v>
      </c>
      <c r="L316" s="33">
        <f>IF(H316&lt;=120,(1-VLOOKUP(H316,'Mortality Data'!$F$5:$H$125,3,FALSE))^(YEAR(E316)-Mortality_Table_Year),1)</f>
        <v>0.77160496504730924</v>
      </c>
      <c r="M316" s="88">
        <f t="shared" ref="M316" si="1636">MIN(I316*J316*Male_Mortality_Blend+K316*L316*(1-Male_Mortality_Blend),1)</f>
        <v>0.10588424035267292</v>
      </c>
      <c r="N316" s="18">
        <f t="shared" si="1355"/>
        <v>9.2833104520242404E-3</v>
      </c>
      <c r="O316" s="18">
        <f t="shared" si="1377"/>
        <v>0.40028947196930287</v>
      </c>
      <c r="P316" s="89">
        <f t="shared" si="1368"/>
        <v>3.7508315729125052E-3</v>
      </c>
      <c r="Q316" s="88">
        <f t="shared" ref="Q316" si="1637">MIN((I316*J316*Male_Mortality_Blend+K316*L316*(1-Male_Mortality_Blend))*(1-Mortality_Margin),1)</f>
        <v>0.10059002833503927</v>
      </c>
      <c r="R316" s="18">
        <f t="shared" si="1431"/>
        <v>8.7957819131133652E-3</v>
      </c>
      <c r="S316" s="18">
        <f t="shared" si="1370"/>
        <v>0.41957165942616326</v>
      </c>
      <c r="T316" s="89">
        <f t="shared" si="1371"/>
        <v>3.7232093507012509E-3</v>
      </c>
      <c r="V316" s="73">
        <f t="shared" si="1357"/>
        <v>2469927.0760366847</v>
      </c>
      <c r="W316" s="74">
        <f t="shared" ref="W316" si="1638">V316*Fee_Percent</f>
        <v>123496.35380183424</v>
      </c>
      <c r="X316" s="75">
        <f t="shared" si="1386"/>
        <v>2593423.4298385191</v>
      </c>
      <c r="Y316" s="74">
        <f t="shared" si="1359"/>
        <v>2588904.9663384478</v>
      </c>
      <c r="Z316" s="75">
        <f t="shared" si="1360"/>
        <v>49398.541520733692</v>
      </c>
      <c r="AA316" s="82">
        <f t="shared" si="1361"/>
        <v>-44880.078020662535</v>
      </c>
      <c r="AC316" s="80">
        <f t="shared" ref="AC316" si="1639">AC315/(1+NAER_Rate)^(1/12)</f>
        <v>0.32074692152674006</v>
      </c>
      <c r="AD316" s="82">
        <f t="shared" si="1363"/>
        <v>831832.58133602457</v>
      </c>
      <c r="AE316" s="74">
        <f t="shared" si="1364"/>
        <v>830383.29807834572</v>
      </c>
      <c r="AF316" s="75">
        <f t="shared" si="1365"/>
        <v>15844.43012068618</v>
      </c>
      <c r="AH316" s="113">
        <v>310</v>
      </c>
      <c r="AI316" s="114">
        <f>(SUM(AE317:$AE$913)+SUM(AF317:$AF$913)-SUM(AD317:$AD$913))*(1+NAER_Rate)^(AH316/12)</f>
        <v>7513789.769773175</v>
      </c>
      <c r="AJ316" s="115">
        <f t="shared" si="1352"/>
        <v>7513789.769773175</v>
      </c>
    </row>
    <row r="317" spans="5:36" x14ac:dyDescent="0.35">
      <c r="E317" s="66">
        <f t="shared" si="1381"/>
        <v>54908</v>
      </c>
      <c r="F317">
        <f t="shared" si="1459"/>
        <v>26</v>
      </c>
      <c r="G317">
        <f t="shared" si="1374"/>
        <v>311</v>
      </c>
      <c r="H317">
        <f t="shared" ref="H317" si="1640">ROUNDDOWN(YEARFRAC(E317,DOB,1),0)</f>
        <v>90</v>
      </c>
      <c r="I317" s="31">
        <f>IF(H317&lt;=120,VLOOKUP(H317,'Mortality Data'!$B$6:$D$125,2,FALSE),1)</f>
        <v>0.15694</v>
      </c>
      <c r="J317" s="17">
        <f>IF(H317&lt;=120,(1-VLOOKUP(H317,'Mortality Data'!$F$5:$H$125,2,FALSE))^(YEAR(E317)-Mortality_Table_Year),1)</f>
        <v>0.72575107474621781</v>
      </c>
      <c r="K317">
        <f>IF(H317&lt;=120,VLOOKUP(H317,'Mortality Data'!$B$5:$D$125,3,FALSE),1)</f>
        <v>0.12453</v>
      </c>
      <c r="L317" s="33">
        <f>IF(H317&lt;=120,(1-VLOOKUP(H317,'Mortality Data'!$F$5:$H$125,3,FALSE))^(YEAR(E317)-Mortality_Table_Year),1)</f>
        <v>0.77160496504730924</v>
      </c>
      <c r="M317" s="88">
        <f t="shared" ref="M317" si="1641">MIN(I317*J317*Male_Mortality_Blend+K317*L317*(1-Male_Mortality_Blend),1)</f>
        <v>0.10588424035267292</v>
      </c>
      <c r="N317" s="18">
        <f t="shared" si="1355"/>
        <v>9.2833104520242404E-3</v>
      </c>
      <c r="O317" s="18">
        <f t="shared" si="1377"/>
        <v>0.39657346053033499</v>
      </c>
      <c r="P317" s="89">
        <f t="shared" si="1368"/>
        <v>3.7160114389678811E-3</v>
      </c>
      <c r="Q317" s="88">
        <f t="shared" ref="Q317" si="1642">MIN((I317*J317*Male_Mortality_Blend+K317*L317*(1-Male_Mortality_Blend))*(1-Mortality_Margin),1)</f>
        <v>0.10059002833503927</v>
      </c>
      <c r="R317" s="18">
        <f t="shared" si="1431"/>
        <v>8.7957819131133652E-3</v>
      </c>
      <c r="S317" s="18">
        <f t="shared" si="1370"/>
        <v>0.41588119861292766</v>
      </c>
      <c r="T317" s="89">
        <f t="shared" si="1371"/>
        <v>3.6904608132355965E-3</v>
      </c>
      <c r="V317" s="73">
        <f t="shared" si="1357"/>
        <v>2446997.9761959757</v>
      </c>
      <c r="W317" s="74">
        <f t="shared" ref="W317" si="1643">V317*Fee_Percent</f>
        <v>122349.89880979879</v>
      </c>
      <c r="X317" s="75">
        <f t="shared" si="1386"/>
        <v>2569347.8750057747</v>
      </c>
      <c r="Y317" s="74">
        <f t="shared" si="1359"/>
        <v>2566133.5228607589</v>
      </c>
      <c r="Z317" s="75">
        <f t="shared" si="1360"/>
        <v>48939.959523919511</v>
      </c>
      <c r="AA317" s="82">
        <f t="shared" si="1361"/>
        <v>-45725.607378903776</v>
      </c>
      <c r="AC317" s="80">
        <f t="shared" ref="AC317" si="1644">AC316/(1+NAER_Rate)^(1/12)</f>
        <v>0.31957255330373785</v>
      </c>
      <c r="AD317" s="82">
        <f t="shared" si="1363"/>
        <v>821093.06074112852</v>
      </c>
      <c r="AE317" s="74">
        <f t="shared" si="1364"/>
        <v>820065.8420189285</v>
      </c>
      <c r="AF317" s="75">
        <f t="shared" si="1365"/>
        <v>15639.867823640541</v>
      </c>
      <c r="AH317" s="113">
        <v>311</v>
      </c>
      <c r="AI317" s="114">
        <f>(SUM(AE318:$AE$913)+SUM(AF318:$AF$913)-SUM(AD318:$AD$913))*(1+NAER_Rate)^(AH317/12)</f>
        <v>7495675.9076731773</v>
      </c>
      <c r="AJ317" s="115">
        <f t="shared" si="1352"/>
        <v>7495675.9076731773</v>
      </c>
    </row>
    <row r="318" spans="5:36" x14ac:dyDescent="0.35">
      <c r="E318" s="66">
        <f t="shared" si="1381"/>
        <v>54939</v>
      </c>
      <c r="F318">
        <f t="shared" si="1459"/>
        <v>26</v>
      </c>
      <c r="G318">
        <f t="shared" si="1374"/>
        <v>312</v>
      </c>
      <c r="H318">
        <f t="shared" ref="H318" si="1645">ROUNDDOWN(YEARFRAC(E318,DOB,1),0)</f>
        <v>90</v>
      </c>
      <c r="I318" s="31">
        <f>IF(H318&lt;=120,VLOOKUP(H318,'Mortality Data'!$B$6:$D$125,2,FALSE),1)</f>
        <v>0.15694</v>
      </c>
      <c r="J318" s="17">
        <f>IF(H318&lt;=120,(1-VLOOKUP(H318,'Mortality Data'!$F$5:$H$125,2,FALSE))^(YEAR(E318)-Mortality_Table_Year),1)</f>
        <v>0.72575107474621781</v>
      </c>
      <c r="K318">
        <f>IF(H318&lt;=120,VLOOKUP(H318,'Mortality Data'!$B$5:$D$125,3,FALSE),1)</f>
        <v>0.12453</v>
      </c>
      <c r="L318" s="33">
        <f>IF(H318&lt;=120,(1-VLOOKUP(H318,'Mortality Data'!$F$5:$H$125,3,FALSE))^(YEAR(E318)-Mortality_Table_Year),1)</f>
        <v>0.77160496504730924</v>
      </c>
      <c r="M318" s="88">
        <f t="shared" ref="M318" si="1646">MIN(I318*J318*Male_Mortality_Blend+K318*L318*(1-Male_Mortality_Blend),1)</f>
        <v>0.10588424035267292</v>
      </c>
      <c r="N318" s="18">
        <f t="shared" si="1355"/>
        <v>9.2833104520242404E-3</v>
      </c>
      <c r="O318" s="18">
        <f t="shared" si="1377"/>
        <v>0.3928919459791983</v>
      </c>
      <c r="P318" s="89">
        <f t="shared" si="1368"/>
        <v>3.6815145511366887E-3</v>
      </c>
      <c r="Q318" s="88">
        <f t="shared" ref="Q318" si="1647">MIN((I318*J318*Male_Mortality_Blend+K318*L318*(1-Male_Mortality_Blend))*(1-Mortality_Margin),1)</f>
        <v>0.10059002833503927</v>
      </c>
      <c r="R318" s="18">
        <f t="shared" si="1431"/>
        <v>8.7957819131133652E-3</v>
      </c>
      <c r="S318" s="18">
        <f t="shared" si="1370"/>
        <v>0.41222319828816417</v>
      </c>
      <c r="T318" s="89">
        <f t="shared" si="1371"/>
        <v>3.6580003247634885E-3</v>
      </c>
      <c r="V318" s="73">
        <f t="shared" si="1357"/>
        <v>2424281.7343074735</v>
      </c>
      <c r="W318" s="74">
        <f t="shared" ref="W318" si="1648">V318*Fee_Percent</f>
        <v>121214.08671537368</v>
      </c>
      <c r="X318" s="75">
        <f t="shared" si="1386"/>
        <v>2545495.8210228472</v>
      </c>
      <c r="Y318" s="74">
        <f t="shared" si="1359"/>
        <v>2543562.3720337464</v>
      </c>
      <c r="Z318" s="75">
        <f t="shared" si="1360"/>
        <v>48485.634686149475</v>
      </c>
      <c r="AA318" s="82">
        <f t="shared" si="1361"/>
        <v>-46552.185697048903</v>
      </c>
      <c r="AC318" s="80">
        <f t="shared" ref="AC318" si="1649">AC317/(1+NAER_Rate)^(1/12)</f>
        <v>0.3184024848592546</v>
      </c>
      <c r="AD318" s="82">
        <f t="shared" si="1363"/>
        <v>810492.19461252296</v>
      </c>
      <c r="AE318" s="74">
        <f t="shared" si="1364"/>
        <v>809876.57965004467</v>
      </c>
      <c r="AF318" s="75">
        <f t="shared" si="1365"/>
        <v>15437.946564048058</v>
      </c>
      <c r="AH318" s="113">
        <v>312</v>
      </c>
      <c r="AI318" s="114">
        <f>(SUM(AE319:$AE$913)+SUM(AF319:$AF$913)-SUM(AD319:$AD$913))*(1+NAER_Rate)^(AH318/12)</f>
        <v>7476668.9022643184</v>
      </c>
      <c r="AJ318" s="115">
        <f t="shared" si="1352"/>
        <v>7476668.9022643184</v>
      </c>
    </row>
    <row r="319" spans="5:36" x14ac:dyDescent="0.35">
      <c r="E319" s="66">
        <f t="shared" si="1381"/>
        <v>54969</v>
      </c>
      <c r="F319">
        <f t="shared" si="1459"/>
        <v>27</v>
      </c>
      <c r="G319">
        <f t="shared" si="1374"/>
        <v>313</v>
      </c>
      <c r="H319">
        <f t="shared" ref="H319" si="1650">ROUNDDOWN(YEARFRAC(E319,DOB,1),0)</f>
        <v>90</v>
      </c>
      <c r="I319" s="31">
        <f>IF(H319&lt;=120,VLOOKUP(H319,'Mortality Data'!$B$6:$D$125,2,FALSE),1)</f>
        <v>0.15694</v>
      </c>
      <c r="J319" s="17">
        <f>IF(H319&lt;=120,(1-VLOOKUP(H319,'Mortality Data'!$F$5:$H$125,2,FALSE))^(YEAR(E319)-Mortality_Table_Year),1)</f>
        <v>0.72575107474621781</v>
      </c>
      <c r="K319">
        <f>IF(H319&lt;=120,VLOOKUP(H319,'Mortality Data'!$B$5:$D$125,3,FALSE),1)</f>
        <v>0.12453</v>
      </c>
      <c r="L319" s="33">
        <f>IF(H319&lt;=120,(1-VLOOKUP(H319,'Mortality Data'!$F$5:$H$125,3,FALSE))^(YEAR(E319)-Mortality_Table_Year),1)</f>
        <v>0.77160496504730924</v>
      </c>
      <c r="M319" s="88">
        <f t="shared" ref="M319" si="1651">MIN(I319*J319*Male_Mortality_Blend+K319*L319*(1-Male_Mortality_Blend),1)</f>
        <v>0.10588424035267292</v>
      </c>
      <c r="N319" s="18">
        <f t="shared" si="1355"/>
        <v>9.2833104520242404E-3</v>
      </c>
      <c r="O319" s="18">
        <f t="shared" si="1377"/>
        <v>0.38924460807057348</v>
      </c>
      <c r="P319" s="89">
        <f t="shared" si="1368"/>
        <v>3.6473379086248148E-3</v>
      </c>
      <c r="Q319" s="88">
        <f t="shared" ref="Q319" si="1652">MIN((I319*J319*Male_Mortality_Blend+K319*L319*(1-Male_Mortality_Blend))*(1-Mortality_Margin),1)</f>
        <v>0.10059002833503927</v>
      </c>
      <c r="R319" s="18">
        <f t="shared" si="1431"/>
        <v>8.7957819131133652E-3</v>
      </c>
      <c r="S319" s="18">
        <f t="shared" si="1370"/>
        <v>0.4085973729364954</v>
      </c>
      <c r="T319" s="89">
        <f t="shared" si="1371"/>
        <v>3.6258253516687766E-3</v>
      </c>
      <c r="V319" s="73">
        <f t="shared" si="1357"/>
        <v>2401776.3743447256</v>
      </c>
      <c r="W319" s="74">
        <f t="shared" ref="W319" si="1653">V319*Fee_Percent</f>
        <v>120088.81871723628</v>
      </c>
      <c r="X319" s="75">
        <f t="shared" si="1386"/>
        <v>2521865.1930619618</v>
      </c>
      <c r="Y319" s="74">
        <f t="shared" si="1359"/>
        <v>2521189.7521269363</v>
      </c>
      <c r="Z319" s="75">
        <f t="shared" si="1360"/>
        <v>48035.527486894513</v>
      </c>
      <c r="AA319" s="82">
        <f t="shared" si="1361"/>
        <v>-47360.086551869288</v>
      </c>
      <c r="AC319" s="80">
        <f t="shared" ref="AC319" si="1654">AC318/(1+NAER_Rate)^(1/12)</f>
        <v>0.31723670045027635</v>
      </c>
      <c r="AD319" s="82">
        <f t="shared" si="1363"/>
        <v>800028.19282737595</v>
      </c>
      <c r="AE319" s="74">
        <f t="shared" si="1364"/>
        <v>799813.91817379941</v>
      </c>
      <c r="AF319" s="75">
        <f t="shared" si="1365"/>
        <v>15238.632244330971</v>
      </c>
      <c r="AH319" s="113">
        <v>313</v>
      </c>
      <c r="AI319" s="114">
        <f>(SUM(AE320:$AE$913)+SUM(AF320:$AF$913)-SUM(AD320:$AD$913))*(1+NAER_Rate)^(AH319/12)</f>
        <v>7456784.1488784458</v>
      </c>
      <c r="AJ319" s="115">
        <f t="shared" si="1352"/>
        <v>7456784.1488784458</v>
      </c>
    </row>
    <row r="320" spans="5:36" x14ac:dyDescent="0.35">
      <c r="E320" s="66">
        <f t="shared" si="1381"/>
        <v>55000</v>
      </c>
      <c r="F320">
        <f t="shared" si="1459"/>
        <v>27</v>
      </c>
      <c r="G320">
        <f t="shared" si="1374"/>
        <v>314</v>
      </c>
      <c r="H320">
        <f t="shared" ref="H320" si="1655">ROUNDDOWN(YEARFRAC(E320,DOB,1),0)</f>
        <v>90</v>
      </c>
      <c r="I320" s="31">
        <f>IF(H320&lt;=120,VLOOKUP(H320,'Mortality Data'!$B$6:$D$125,2,FALSE),1)</f>
        <v>0.15694</v>
      </c>
      <c r="J320" s="17">
        <f>IF(H320&lt;=120,(1-VLOOKUP(H320,'Mortality Data'!$F$5:$H$125,2,FALSE))^(YEAR(E320)-Mortality_Table_Year),1)</f>
        <v>0.72575107474621781</v>
      </c>
      <c r="K320">
        <f>IF(H320&lt;=120,VLOOKUP(H320,'Mortality Data'!$B$5:$D$125,3,FALSE),1)</f>
        <v>0.12453</v>
      </c>
      <c r="L320" s="33">
        <f>IF(H320&lt;=120,(1-VLOOKUP(H320,'Mortality Data'!$F$5:$H$125,3,FALSE))^(YEAR(E320)-Mortality_Table_Year),1)</f>
        <v>0.77160496504730924</v>
      </c>
      <c r="M320" s="88">
        <f t="shared" ref="M320" si="1656">MIN(I320*J320*Male_Mortality_Blend+K320*L320*(1-Male_Mortality_Blend),1)</f>
        <v>0.10588424035267292</v>
      </c>
      <c r="N320" s="18">
        <f t="shared" si="1355"/>
        <v>9.2833104520242404E-3</v>
      </c>
      <c r="O320" s="18">
        <f t="shared" si="1377"/>
        <v>0.38563112953207784</v>
      </c>
      <c r="P320" s="89">
        <f t="shared" si="1368"/>
        <v>3.6134785384956403E-3</v>
      </c>
      <c r="Q320" s="88">
        <f t="shared" ref="Q320" si="1657">MIN((I320*J320*Male_Mortality_Blend+K320*L320*(1-Male_Mortality_Blend))*(1-Mortality_Margin),1)</f>
        <v>0.10059002833503927</v>
      </c>
      <c r="R320" s="18">
        <f t="shared" si="1431"/>
        <v>8.7957819131133652E-3</v>
      </c>
      <c r="S320" s="18">
        <f t="shared" si="1370"/>
        <v>0.40500343955387491</v>
      </c>
      <c r="T320" s="89">
        <f t="shared" si="1371"/>
        <v>3.5939333826204845E-3</v>
      </c>
      <c r="V320" s="73">
        <f t="shared" si="1357"/>
        <v>2379479.9386253464</v>
      </c>
      <c r="W320" s="74">
        <f t="shared" ref="W320" si="1658">V320*Fee_Percent</f>
        <v>118973.99693126732</v>
      </c>
      <c r="X320" s="75">
        <f t="shared" si="1386"/>
        <v>2498453.9355566138</v>
      </c>
      <c r="Y320" s="74">
        <f t="shared" si="1359"/>
        <v>2499013.9169056513</v>
      </c>
      <c r="Z320" s="75">
        <f t="shared" si="1360"/>
        <v>47589.598772506928</v>
      </c>
      <c r="AA320" s="82">
        <f t="shared" si="1361"/>
        <v>-48149.58012154419</v>
      </c>
      <c r="AC320" s="80">
        <f t="shared" ref="AC320" si="1659">AC319/(1+NAER_Rate)^(1/12)</f>
        <v>0.3160751843914299</v>
      </c>
      <c r="AD320" s="82">
        <f t="shared" si="1363"/>
        <v>789699.28837455041</v>
      </c>
      <c r="AE320" s="74">
        <f t="shared" si="1364"/>
        <v>789876.28458270326</v>
      </c>
      <c r="AF320" s="75">
        <f t="shared" si="1365"/>
        <v>15041.891207134293</v>
      </c>
      <c r="AH320" s="113">
        <v>314</v>
      </c>
      <c r="AI320" s="114">
        <f>(SUM(AE321:$AE$913)+SUM(AF321:$AF$913)-SUM(AD321:$AD$913))*(1+NAER_Rate)^(AH320/12)</f>
        <v>7436036.8292442923</v>
      </c>
      <c r="AJ320" s="115">
        <f t="shared" si="1352"/>
        <v>7436036.8292442923</v>
      </c>
    </row>
    <row r="321" spans="5:36" x14ac:dyDescent="0.35">
      <c r="E321" s="66">
        <f t="shared" si="1381"/>
        <v>55031</v>
      </c>
      <c r="F321">
        <f t="shared" si="1459"/>
        <v>27</v>
      </c>
      <c r="G321">
        <f t="shared" si="1374"/>
        <v>315</v>
      </c>
      <c r="H321">
        <f t="shared" ref="H321" si="1660">ROUNDDOWN(YEARFRAC(E321,DOB,1),0)</f>
        <v>90</v>
      </c>
      <c r="I321" s="31">
        <f>IF(H321&lt;=120,VLOOKUP(H321,'Mortality Data'!$B$6:$D$125,2,FALSE),1)</f>
        <v>0.15694</v>
      </c>
      <c r="J321" s="17">
        <f>IF(H321&lt;=120,(1-VLOOKUP(H321,'Mortality Data'!$F$5:$H$125,2,FALSE))^(YEAR(E321)-Mortality_Table_Year),1)</f>
        <v>0.72575107474621781</v>
      </c>
      <c r="K321">
        <f>IF(H321&lt;=120,VLOOKUP(H321,'Mortality Data'!$B$5:$D$125,3,FALSE),1)</f>
        <v>0.12453</v>
      </c>
      <c r="L321" s="33">
        <f>IF(H321&lt;=120,(1-VLOOKUP(H321,'Mortality Data'!$F$5:$H$125,3,FALSE))^(YEAR(E321)-Mortality_Table_Year),1)</f>
        <v>0.77160496504730924</v>
      </c>
      <c r="M321" s="88">
        <f t="shared" ref="M321" si="1661">MIN(I321*J321*Male_Mortality_Blend+K321*L321*(1-Male_Mortality_Blend),1)</f>
        <v>0.10588424035267292</v>
      </c>
      <c r="N321" s="18">
        <f t="shared" si="1355"/>
        <v>9.2833104520242404E-3</v>
      </c>
      <c r="O321" s="18">
        <f t="shared" si="1377"/>
        <v>0.38205119603666682</v>
      </c>
      <c r="P321" s="89">
        <f t="shared" si="1368"/>
        <v>3.5799334954110251E-3</v>
      </c>
      <c r="Q321" s="88">
        <f t="shared" ref="Q321" si="1662">MIN((I321*J321*Male_Mortality_Blend+K321*L321*(1-Male_Mortality_Blend))*(1-Mortality_Margin),1)</f>
        <v>0.10059002833503927</v>
      </c>
      <c r="R321" s="18">
        <f t="shared" si="1431"/>
        <v>8.7957819131133652E-3</v>
      </c>
      <c r="S321" s="18">
        <f t="shared" si="1370"/>
        <v>0.40144111762549822</v>
      </c>
      <c r="T321" s="89">
        <f t="shared" si="1371"/>
        <v>3.5623219283766883E-3</v>
      </c>
      <c r="V321" s="73">
        <f t="shared" si="1357"/>
        <v>2357390.4876407236</v>
      </c>
      <c r="W321" s="74">
        <f t="shared" ref="W321" si="1663">V321*Fee_Percent</f>
        <v>117869.52438203618</v>
      </c>
      <c r="X321" s="75">
        <f t="shared" si="1386"/>
        <v>2475260.0120227598</v>
      </c>
      <c r="Y321" s="74">
        <f t="shared" si="1359"/>
        <v>2477033.1354947137</v>
      </c>
      <c r="Z321" s="75">
        <f t="shared" si="1360"/>
        <v>47147.809752814472</v>
      </c>
      <c r="AA321" s="82">
        <f t="shared" si="1361"/>
        <v>-48920.933224768378</v>
      </c>
      <c r="AC321" s="80">
        <f t="shared" ref="AC321" si="1664">AC320/(1+NAER_Rate)^(1/12)</f>
        <v>0.31491792105477179</v>
      </c>
      <c r="AD321" s="82">
        <f t="shared" si="1363"/>
        <v>779503.73705621692</v>
      </c>
      <c r="AE321" s="74">
        <f t="shared" si="1364"/>
        <v>780062.12541377812</v>
      </c>
      <c r="AF321" s="75">
        <f t="shared" si="1365"/>
        <v>14847.690229642227</v>
      </c>
      <c r="AH321" s="113">
        <v>315</v>
      </c>
      <c r="AI321" s="114">
        <f>(SUM(AE322:$AE$913)+SUM(AF322:$AF$913)-SUM(AD322:$AD$913))*(1+NAER_Rate)^(AH321/12)</f>
        <v>7414441.9140615277</v>
      </c>
      <c r="AJ321" s="115">
        <f t="shared" si="1352"/>
        <v>7414441.9140615277</v>
      </c>
    </row>
    <row r="322" spans="5:36" x14ac:dyDescent="0.35">
      <c r="E322" s="66">
        <f t="shared" si="1381"/>
        <v>55061</v>
      </c>
      <c r="F322">
        <f t="shared" si="1459"/>
        <v>27</v>
      </c>
      <c r="G322">
        <f t="shared" si="1374"/>
        <v>316</v>
      </c>
      <c r="H322">
        <f t="shared" ref="H322" si="1665">ROUNDDOWN(YEARFRAC(E322,DOB,1),0)</f>
        <v>90</v>
      </c>
      <c r="I322" s="31">
        <f>IF(H322&lt;=120,VLOOKUP(H322,'Mortality Data'!$B$6:$D$125,2,FALSE),1)</f>
        <v>0.15694</v>
      </c>
      <c r="J322" s="17">
        <f>IF(H322&lt;=120,(1-VLOOKUP(H322,'Mortality Data'!$F$5:$H$125,2,FALSE))^(YEAR(E322)-Mortality_Table_Year),1)</f>
        <v>0.72575107474621781</v>
      </c>
      <c r="K322">
        <f>IF(H322&lt;=120,VLOOKUP(H322,'Mortality Data'!$B$5:$D$125,3,FALSE),1)</f>
        <v>0.12453</v>
      </c>
      <c r="L322" s="33">
        <f>IF(H322&lt;=120,(1-VLOOKUP(H322,'Mortality Data'!$F$5:$H$125,3,FALSE))^(YEAR(E322)-Mortality_Table_Year),1)</f>
        <v>0.77160496504730924</v>
      </c>
      <c r="M322" s="88">
        <f t="shared" ref="M322" si="1666">MIN(I322*J322*Male_Mortality_Blend+K322*L322*(1-Male_Mortality_Blend),1)</f>
        <v>0.10588424035267292</v>
      </c>
      <c r="N322" s="18">
        <f t="shared" si="1355"/>
        <v>9.2833104520242404E-3</v>
      </c>
      <c r="O322" s="18">
        <f t="shared" si="1377"/>
        <v>0.37850449617529125</v>
      </c>
      <c r="P322" s="89">
        <f t="shared" si="1368"/>
        <v>3.5466998613755685E-3</v>
      </c>
      <c r="Q322" s="88">
        <f t="shared" ref="Q322" si="1667">MIN((I322*J322*Male_Mortality_Blend+K322*L322*(1-Male_Mortality_Blend))*(1-Mortality_Margin),1)</f>
        <v>0.10059002833503927</v>
      </c>
      <c r="R322" s="18">
        <f t="shared" si="1431"/>
        <v>8.7957819131133652E-3</v>
      </c>
      <c r="S322" s="18">
        <f t="shared" si="1370"/>
        <v>0.39791012910390783</v>
      </c>
      <c r="T322" s="89">
        <f t="shared" si="1371"/>
        <v>3.5309885215903947E-3</v>
      </c>
      <c r="V322" s="73">
        <f t="shared" si="1357"/>
        <v>2335506.0998873059</v>
      </c>
      <c r="W322" s="74">
        <f t="shared" ref="W322" si="1668">V322*Fee_Percent</f>
        <v>116775.3049943653</v>
      </c>
      <c r="X322" s="75">
        <f t="shared" si="1386"/>
        <v>2452281.4048816711</v>
      </c>
      <c r="Y322" s="74">
        <f t="shared" si="1359"/>
        <v>2455245.6922433469</v>
      </c>
      <c r="Z322" s="75">
        <f t="shared" si="1360"/>
        <v>46710.121997746115</v>
      </c>
      <c r="AA322" s="82">
        <f t="shared" si="1361"/>
        <v>-49674.409359422047</v>
      </c>
      <c r="AC322" s="80">
        <f t="shared" ref="AC322" si="1669">AC321/(1+NAER_Rate)^(1/12)</f>
        <v>0.31376489486957798</v>
      </c>
      <c r="AD322" s="82">
        <f t="shared" si="1363"/>
        <v>769439.81719331851</v>
      </c>
      <c r="AE322" s="74">
        <f t="shared" si="1364"/>
        <v>770369.90650571801</v>
      </c>
      <c r="AF322" s="75">
        <f t="shared" si="1365"/>
        <v>14655.996517967971</v>
      </c>
      <c r="AH322" s="113">
        <v>316</v>
      </c>
      <c r="AI322" s="114">
        <f>(SUM(AE323:$AE$913)+SUM(AF323:$AF$913)-SUM(AD323:$AD$913))*(1+NAER_Rate)^(AH322/12)</f>
        <v>7392014.1655469378</v>
      </c>
      <c r="AJ322" s="115">
        <f t="shared" si="1352"/>
        <v>7392014.1655469378</v>
      </c>
    </row>
    <row r="323" spans="5:36" x14ac:dyDescent="0.35">
      <c r="E323" s="66">
        <f t="shared" si="1381"/>
        <v>55092</v>
      </c>
      <c r="F323">
        <f t="shared" si="1459"/>
        <v>27</v>
      </c>
      <c r="G323">
        <f t="shared" si="1374"/>
        <v>317</v>
      </c>
      <c r="H323">
        <f t="shared" ref="H323" si="1670">ROUNDDOWN(YEARFRAC(E323,DOB,1),0)</f>
        <v>90</v>
      </c>
      <c r="I323" s="31">
        <f>IF(H323&lt;=120,VLOOKUP(H323,'Mortality Data'!$B$6:$D$125,2,FALSE),1)</f>
        <v>0.15694</v>
      </c>
      <c r="J323" s="17">
        <f>IF(H323&lt;=120,(1-VLOOKUP(H323,'Mortality Data'!$F$5:$H$125,2,FALSE))^(YEAR(E323)-Mortality_Table_Year),1)</f>
        <v>0.72575107474621781</v>
      </c>
      <c r="K323">
        <f>IF(H323&lt;=120,VLOOKUP(H323,'Mortality Data'!$B$5:$D$125,3,FALSE),1)</f>
        <v>0.12453</v>
      </c>
      <c r="L323" s="33">
        <f>IF(H323&lt;=120,(1-VLOOKUP(H323,'Mortality Data'!$F$5:$H$125,3,FALSE))^(YEAR(E323)-Mortality_Table_Year),1)</f>
        <v>0.77160496504730924</v>
      </c>
      <c r="M323" s="88">
        <f t="shared" ref="M323" si="1671">MIN(I323*J323*Male_Mortality_Blend+K323*L323*(1-Male_Mortality_Blend),1)</f>
        <v>0.10588424035267292</v>
      </c>
      <c r="N323" s="18">
        <f t="shared" si="1355"/>
        <v>9.2833104520242404E-3</v>
      </c>
      <c r="O323" s="18">
        <f t="shared" si="1377"/>
        <v>0.37499072142980899</v>
      </c>
      <c r="P323" s="89">
        <f t="shared" si="1368"/>
        <v>3.5137747454822565E-3</v>
      </c>
      <c r="Q323" s="88">
        <f t="shared" ref="Q323" si="1672">MIN((I323*J323*Male_Mortality_Blend+K323*L323*(1-Male_Mortality_Blend))*(1-Mortality_Margin),1)</f>
        <v>0.10059002833503927</v>
      </c>
      <c r="R323" s="18">
        <f t="shared" si="1431"/>
        <v>8.7957819131133652E-3</v>
      </c>
      <c r="S323" s="18">
        <f t="shared" si="1370"/>
        <v>0.39441019838729108</v>
      </c>
      <c r="T323" s="89">
        <f t="shared" si="1371"/>
        <v>3.4999307166167504E-3</v>
      </c>
      <c r="V323" s="73">
        <f t="shared" si="1357"/>
        <v>2313824.8716994557</v>
      </c>
      <c r="W323" s="74">
        <f t="shared" ref="W323" si="1673">V323*Fee_Percent</f>
        <v>115691.24358497279</v>
      </c>
      <c r="X323" s="75">
        <f t="shared" si="1386"/>
        <v>2429516.1152844285</v>
      </c>
      <c r="Y323" s="74">
        <f t="shared" si="1359"/>
        <v>2433649.8865912636</v>
      </c>
      <c r="Z323" s="75">
        <f t="shared" si="1360"/>
        <v>46276.497433989112</v>
      </c>
      <c r="AA323" s="82">
        <f t="shared" si="1361"/>
        <v>-50410.268740824424</v>
      </c>
      <c r="AC323" s="80">
        <f t="shared" ref="AC323" si="1674">AC322/(1+NAER_Rate)^(1/12)</f>
        <v>0.31261609032213439</v>
      </c>
      <c r="AD323" s="82">
        <f t="shared" si="1363"/>
        <v>759505.82933483797</v>
      </c>
      <c r="AE323" s="74">
        <f t="shared" si="1364"/>
        <v>760798.11275906651</v>
      </c>
      <c r="AF323" s="75">
        <f t="shared" si="1365"/>
        <v>14466.77770161596</v>
      </c>
      <c r="AH323" s="113">
        <v>317</v>
      </c>
      <c r="AI323" s="114">
        <f>(SUM(AE324:$AE$913)+SUM(AF324:$AF$913)-SUM(AD324:$AD$913))*(1+NAER_Rate)^(AH323/12)</f>
        <v>7368768.1399498051</v>
      </c>
      <c r="AJ323" s="115">
        <f t="shared" si="1352"/>
        <v>7368768.1399498051</v>
      </c>
    </row>
    <row r="324" spans="5:36" x14ac:dyDescent="0.35">
      <c r="E324" s="66">
        <f t="shared" si="1381"/>
        <v>55122</v>
      </c>
      <c r="F324">
        <f t="shared" si="1459"/>
        <v>27</v>
      </c>
      <c r="G324">
        <f t="shared" si="1374"/>
        <v>318</v>
      </c>
      <c r="H324">
        <f t="shared" ref="H324" si="1675">ROUNDDOWN(YEARFRAC(E324,DOB,1),0)</f>
        <v>90</v>
      </c>
      <c r="I324" s="31">
        <f>IF(H324&lt;=120,VLOOKUP(H324,'Mortality Data'!$B$6:$D$125,2,FALSE),1)</f>
        <v>0.15694</v>
      </c>
      <c r="J324" s="17">
        <f>IF(H324&lt;=120,(1-VLOOKUP(H324,'Mortality Data'!$F$5:$H$125,2,FALSE))^(YEAR(E324)-Mortality_Table_Year),1)</f>
        <v>0.72575107474621781</v>
      </c>
      <c r="K324">
        <f>IF(H324&lt;=120,VLOOKUP(H324,'Mortality Data'!$B$5:$D$125,3,FALSE),1)</f>
        <v>0.12453</v>
      </c>
      <c r="L324" s="33">
        <f>IF(H324&lt;=120,(1-VLOOKUP(H324,'Mortality Data'!$F$5:$H$125,3,FALSE))^(YEAR(E324)-Mortality_Table_Year),1)</f>
        <v>0.77160496504730924</v>
      </c>
      <c r="M324" s="88">
        <f t="shared" ref="M324" si="1676">MIN(I324*J324*Male_Mortality_Blend+K324*L324*(1-Male_Mortality_Blend),1)</f>
        <v>0.10588424035267292</v>
      </c>
      <c r="N324" s="18">
        <f t="shared" si="1355"/>
        <v>9.2833104520242404E-3</v>
      </c>
      <c r="O324" s="18">
        <f t="shared" si="1377"/>
        <v>0.37150956614614755</v>
      </c>
      <c r="P324" s="89">
        <f t="shared" si="1368"/>
        <v>3.4811552836614412E-3</v>
      </c>
      <c r="Q324" s="88">
        <f t="shared" ref="Q324" si="1677">MIN((I324*J324*Male_Mortality_Blend+K324*L324*(1-Male_Mortality_Blend))*(1-Mortality_Margin),1)</f>
        <v>0.10059002833503927</v>
      </c>
      <c r="R324" s="18">
        <f t="shared" si="1431"/>
        <v>8.7957819131133652E-3</v>
      </c>
      <c r="S324" s="18">
        <f t="shared" si="1370"/>
        <v>0.39094105229796872</v>
      </c>
      <c r="T324" s="89">
        <f t="shared" si="1371"/>
        <v>3.4691460893223613E-3</v>
      </c>
      <c r="V324" s="73">
        <f t="shared" si="1357"/>
        <v>2292344.9170838548</v>
      </c>
      <c r="W324" s="74">
        <f t="shared" ref="W324" si="1678">V324*Fee_Percent</f>
        <v>114617.24585419275</v>
      </c>
      <c r="X324" s="75">
        <f t="shared" si="1386"/>
        <v>2406962.1629380477</v>
      </c>
      <c r="Y324" s="74">
        <f t="shared" si="1359"/>
        <v>2412244.0329359337</v>
      </c>
      <c r="Z324" s="75">
        <f t="shared" si="1360"/>
        <v>45846.898341677093</v>
      </c>
      <c r="AA324" s="82">
        <f t="shared" si="1361"/>
        <v>-51128.768339563161</v>
      </c>
      <c r="AC324" s="80">
        <f t="shared" ref="AC324" si="1679">AC323/(1+NAER_Rate)^(1/12)</f>
        <v>0.31147149195552815</v>
      </c>
      <c r="AD324" s="82">
        <f t="shared" si="1363"/>
        <v>749700.09597081877</v>
      </c>
      <c r="AE324" s="74">
        <f t="shared" si="1364"/>
        <v>751345.24789937539</v>
      </c>
      <c r="AF324" s="75">
        <f t="shared" si="1365"/>
        <v>14280.001828015593</v>
      </c>
      <c r="AH324" s="113">
        <v>318</v>
      </c>
      <c r="AI324" s="114">
        <f>(SUM(AE325:$AE$913)+SUM(AF325:$AF$913)-SUM(AD325:$AD$913))*(1+NAER_Rate)^(AH324/12)</f>
        <v>7344718.1900405651</v>
      </c>
      <c r="AJ324" s="115">
        <f t="shared" si="1352"/>
        <v>7344718.1900405651</v>
      </c>
    </row>
    <row r="325" spans="5:36" x14ac:dyDescent="0.35">
      <c r="E325" s="66">
        <f t="shared" si="1381"/>
        <v>55153</v>
      </c>
      <c r="F325">
        <f t="shared" si="1459"/>
        <v>27</v>
      </c>
      <c r="G325">
        <f t="shared" si="1374"/>
        <v>319</v>
      </c>
      <c r="H325">
        <f t="shared" ref="H325" si="1680">ROUNDDOWN(YEARFRAC(E325,DOB,1),0)</f>
        <v>91</v>
      </c>
      <c r="I325" s="31">
        <f>IF(H325&lt;=120,VLOOKUP(H325,'Mortality Data'!$B$6:$D$125,2,FALSE),1)</f>
        <v>0.17391000000000001</v>
      </c>
      <c r="J325" s="17">
        <f>IF(H325&lt;=120,(1-VLOOKUP(H325,'Mortality Data'!$F$5:$H$125,2,FALSE))^(YEAR(E325)-Mortality_Table_Year),1)</f>
        <v>0.73414159316874927</v>
      </c>
      <c r="K325">
        <f>IF(H325&lt;=120,VLOOKUP(H325,'Mortality Data'!$B$5:$D$125,3,FALSE),1)</f>
        <v>0.13818</v>
      </c>
      <c r="L325" s="33">
        <f>IF(H325&lt;=120,(1-VLOOKUP(H325,'Mortality Data'!$F$5:$H$125,3,FALSE))^(YEAR(E325)-Mortality_Table_Year),1)</f>
        <v>0.77160496504730924</v>
      </c>
      <c r="M325" s="88">
        <f t="shared" ref="M325" si="1681">MIN(I325*J325*Male_Mortality_Blend+K325*L325*(1-Male_Mortality_Blend),1)</f>
        <v>0.11820017878899419</v>
      </c>
      <c r="N325" s="18">
        <f t="shared" si="1355"/>
        <v>1.0427767288875733E-2</v>
      </c>
      <c r="O325" s="18">
        <f t="shared" si="1377"/>
        <v>0.36763555084478433</v>
      </c>
      <c r="P325" s="89">
        <f t="shared" si="1368"/>
        <v>3.8740153013632206E-3</v>
      </c>
      <c r="Q325" s="88">
        <f t="shared" ref="Q325" si="1682">MIN((I325*J325*Male_Mortality_Blend+K325*L325*(1-Male_Mortality_Blend))*(1-Mortality_Margin),1)</f>
        <v>0.11229016984954447</v>
      </c>
      <c r="R325" s="18">
        <f t="shared" si="1431"/>
        <v>9.8767643076509426E-3</v>
      </c>
      <c r="S325" s="18">
        <f t="shared" si="1370"/>
        <v>0.38707981966623661</v>
      </c>
      <c r="T325" s="89">
        <f t="shared" si="1371"/>
        <v>3.8612326317321033E-3</v>
      </c>
      <c r="V325" s="73">
        <f t="shared" si="1357"/>
        <v>2268440.8777426672</v>
      </c>
      <c r="W325" s="74">
        <f t="shared" ref="W325" si="1683">V325*Fee_Percent</f>
        <v>113422.04388713336</v>
      </c>
      <c r="X325" s="75">
        <f t="shared" si="1386"/>
        <v>2381862.9216298005</v>
      </c>
      <c r="Y325" s="74">
        <f t="shared" si="1359"/>
        <v>2388418.867170088</v>
      </c>
      <c r="Z325" s="75">
        <f t="shared" si="1360"/>
        <v>45368.817554853347</v>
      </c>
      <c r="AA325" s="82">
        <f t="shared" si="1361"/>
        <v>-51924.763095140923</v>
      </c>
      <c r="AC325" s="80">
        <f t="shared" ref="AC325" si="1684">AC324/(1+NAER_Rate)^(1/12)</f>
        <v>0.31033108436943957</v>
      </c>
      <c r="AD325" s="82">
        <f t="shared" si="1363"/>
        <v>739166.10328873747</v>
      </c>
      <c r="AE325" s="74">
        <f t="shared" si="1364"/>
        <v>741200.6169773218</v>
      </c>
      <c r="AF325" s="75">
        <f t="shared" si="1365"/>
        <v>14079.354348356905</v>
      </c>
      <c r="AH325" s="113">
        <v>319</v>
      </c>
      <c r="AI325" s="114">
        <f>(SUM(AE326:$AE$913)+SUM(AF326:$AF$913)-SUM(AD326:$AD$913))*(1+NAER_Rate)^(AH325/12)</f>
        <v>7319783.8663937962</v>
      </c>
      <c r="AJ325" s="115">
        <f t="shared" si="1352"/>
        <v>7319783.8663937962</v>
      </c>
    </row>
    <row r="326" spans="5:36" x14ac:dyDescent="0.35">
      <c r="E326" s="66">
        <f t="shared" si="1381"/>
        <v>55184</v>
      </c>
      <c r="F326">
        <f t="shared" si="1459"/>
        <v>27</v>
      </c>
      <c r="G326">
        <f t="shared" si="1374"/>
        <v>320</v>
      </c>
      <c r="H326">
        <f t="shared" ref="H326" si="1685">ROUNDDOWN(YEARFRAC(E326,DOB,1),0)</f>
        <v>91</v>
      </c>
      <c r="I326" s="31">
        <f>IF(H326&lt;=120,VLOOKUP(H326,'Mortality Data'!$B$6:$D$125,2,FALSE),1)</f>
        <v>0.17391000000000001</v>
      </c>
      <c r="J326" s="17">
        <f>IF(H326&lt;=120,(1-VLOOKUP(H326,'Mortality Data'!$F$5:$H$125,2,FALSE))^(YEAR(E326)-Mortality_Table_Year),1)</f>
        <v>0.72819504626408238</v>
      </c>
      <c r="K326">
        <f>IF(H326&lt;=120,VLOOKUP(H326,'Mortality Data'!$B$5:$D$125,3,FALSE),1)</f>
        <v>0.13818</v>
      </c>
      <c r="L326" s="33">
        <f>IF(H326&lt;=120,(1-VLOOKUP(H326,'Mortality Data'!$F$5:$H$125,3,FALSE))^(YEAR(E326)-Mortality_Table_Year),1)</f>
        <v>0.76635805128498746</v>
      </c>
      <c r="M326" s="88">
        <f t="shared" ref="M326" si="1686">MIN(I326*J326*Male_Mortality_Blend+K326*L326*(1-Male_Mortality_Blend),1)</f>
        <v>0.11730513025963442</v>
      </c>
      <c r="N326" s="18">
        <f t="shared" si="1355"/>
        <v>1.0344102855706638E-2</v>
      </c>
      <c r="O326" s="18">
        <f t="shared" si="1377"/>
        <v>0.36383269089343151</v>
      </c>
      <c r="P326" s="89">
        <f t="shared" si="1368"/>
        <v>3.8028599513528216E-3</v>
      </c>
      <c r="Q326" s="88">
        <f t="shared" ref="Q326" si="1687">MIN((I326*J326*Male_Mortality_Blend+K326*L326*(1-Male_Mortality_Blend))*(1-Mortality_Margin),1)</f>
        <v>0.11143987374665269</v>
      </c>
      <c r="R326" s="18">
        <f t="shared" si="1431"/>
        <v>9.7977662199819626E-3</v>
      </c>
      <c r="S326" s="18">
        <f t="shared" si="1370"/>
        <v>0.38328730208467404</v>
      </c>
      <c r="T326" s="89">
        <f t="shared" si="1371"/>
        <v>3.7925175815625711E-3</v>
      </c>
      <c r="V326" s="73">
        <f t="shared" si="1357"/>
        <v>2244975.8919812073</v>
      </c>
      <c r="W326" s="74">
        <f t="shared" ref="W326" si="1688">V326*Fee_Percent</f>
        <v>112248.79459906038</v>
      </c>
      <c r="X326" s="75">
        <f t="shared" si="1386"/>
        <v>2357224.6865802677</v>
      </c>
      <c r="Y326" s="74">
        <f t="shared" si="1359"/>
        <v>2365017.6974741612</v>
      </c>
      <c r="Z326" s="75">
        <f t="shared" si="1360"/>
        <v>44899.517839624146</v>
      </c>
      <c r="AA326" s="82">
        <f t="shared" si="1361"/>
        <v>-52692.528733517509</v>
      </c>
      <c r="AC326" s="80">
        <f t="shared" ref="AC326" si="1689">AC325/(1+NAER_Rate)^(1/12)</f>
        <v>0.30919485221993509</v>
      </c>
      <c r="AD326" s="82">
        <f t="shared" si="1363"/>
        <v>728841.73861636873</v>
      </c>
      <c r="AE326" s="74">
        <f t="shared" si="1364"/>
        <v>731251.29746805446</v>
      </c>
      <c r="AF326" s="75">
        <f t="shared" si="1365"/>
        <v>13882.699783168928</v>
      </c>
      <c r="AH326" s="113">
        <v>320</v>
      </c>
      <c r="AI326" s="114">
        <f>(SUM(AE327:$AE$913)+SUM(AF327:$AF$913)-SUM(AD327:$AD$913))*(1+NAER_Rate)^(AH326/12)</f>
        <v>7293990.1482216837</v>
      </c>
      <c r="AJ326" s="115">
        <f t="shared" ref="AJ326:AJ389" si="1690">MAX(AI326,0,SUM(Y327:Y338)*2%)</f>
        <v>7293990.1482216837</v>
      </c>
    </row>
    <row r="327" spans="5:36" x14ac:dyDescent="0.35">
      <c r="E327" s="66">
        <f t="shared" si="1381"/>
        <v>55212</v>
      </c>
      <c r="F327">
        <f t="shared" si="1459"/>
        <v>27</v>
      </c>
      <c r="G327">
        <f t="shared" si="1374"/>
        <v>321</v>
      </c>
      <c r="H327">
        <f t="shared" ref="H327" si="1691">ROUNDDOWN(YEARFRAC(E327,DOB,1),0)</f>
        <v>91</v>
      </c>
      <c r="I327" s="31">
        <f>IF(H327&lt;=120,VLOOKUP(H327,'Mortality Data'!$B$6:$D$125,2,FALSE),1)</f>
        <v>0.17391000000000001</v>
      </c>
      <c r="J327" s="17">
        <f>IF(H327&lt;=120,(1-VLOOKUP(H327,'Mortality Data'!$F$5:$H$125,2,FALSE))^(YEAR(E327)-Mortality_Table_Year),1)</f>
        <v>0.72819504626408238</v>
      </c>
      <c r="K327">
        <f>IF(H327&lt;=120,VLOOKUP(H327,'Mortality Data'!$B$5:$D$125,3,FALSE),1)</f>
        <v>0.13818</v>
      </c>
      <c r="L327" s="33">
        <f>IF(H327&lt;=120,(1-VLOOKUP(H327,'Mortality Data'!$F$5:$H$125,3,FALSE))^(YEAR(E327)-Mortality_Table_Year),1)</f>
        <v>0.76635805128498746</v>
      </c>
      <c r="M327" s="88">
        <f t="shared" ref="M327" si="1692">MIN(I327*J327*Male_Mortality_Blend+K327*L327*(1-Male_Mortality_Blend),1)</f>
        <v>0.11730513025963442</v>
      </c>
      <c r="N327" s="18">
        <f t="shared" ref="N327:N390" si="1693">1-(1-M327)^(1/12)</f>
        <v>1.0344102855706638E-2</v>
      </c>
      <c r="O327" s="18">
        <f t="shared" si="1377"/>
        <v>0.36006916811656131</v>
      </c>
      <c r="P327" s="89">
        <f t="shared" si="1368"/>
        <v>3.7635227768701984E-3</v>
      </c>
      <c r="Q327" s="88">
        <f t="shared" ref="Q327" si="1694">MIN((I327*J327*Male_Mortality_Blend+K327*L327*(1-Male_Mortality_Blend))*(1-Mortality_Margin),1)</f>
        <v>0.11143987374665269</v>
      </c>
      <c r="R327" s="18">
        <f t="shared" si="1431"/>
        <v>9.7977662199819626E-3</v>
      </c>
      <c r="S327" s="18">
        <f t="shared" si="1370"/>
        <v>0.37953194270376078</v>
      </c>
      <c r="T327" s="89">
        <f t="shared" si="1371"/>
        <v>3.755359380913259E-3</v>
      </c>
      <c r="V327" s="73">
        <f t="shared" ref="V327:V390" si="1695">Payment_Amount*O327</f>
        <v>2221753.6304459721</v>
      </c>
      <c r="W327" s="74">
        <f t="shared" ref="W327" si="1696">V327*Fee_Percent</f>
        <v>111087.6815222986</v>
      </c>
      <c r="X327" s="75">
        <f t="shared" si="1386"/>
        <v>2332841.3119682707</v>
      </c>
      <c r="Y327" s="74">
        <f t="shared" ref="Y327:Y390" si="1697">Payment_Amount*S327</f>
        <v>2341845.8069681893</v>
      </c>
      <c r="Z327" s="75">
        <f t="shared" ref="Z327:Z390" si="1698">V327*Admin_Expense_Percent</f>
        <v>44435.072608919443</v>
      </c>
      <c r="AA327" s="82">
        <f t="shared" ref="AA327:AA390" si="1699">X327-SUM(Y327:Z327)</f>
        <v>-53439.56760883797</v>
      </c>
      <c r="AC327" s="80">
        <f t="shared" ref="AC327" si="1700">AC326/(1+NAER_Rate)^(1/12)</f>
        <v>0.30806278021926065</v>
      </c>
      <c r="AD327" s="82">
        <f t="shared" ref="AD327:AD390" si="1701">X327*AC327</f>
        <v>718661.58037529304</v>
      </c>
      <c r="AE327" s="74">
        <f t="shared" ref="AE327:AE390" si="1702">Payment_Amount*S327*AC327</f>
        <v>721435.53013943834</v>
      </c>
      <c r="AF327" s="75">
        <f t="shared" ref="AF327:AF390" si="1703">Z327*AC327</f>
        <v>13688.792007148439</v>
      </c>
      <c r="AH327" s="113">
        <v>321</v>
      </c>
      <c r="AI327" s="114">
        <f>(SUM(AE328:$AE$913)+SUM(AF328:$AF$913)-SUM(AD328:$AD$913))*(1+NAER_Rate)^(AH327/12)</f>
        <v>7267354.6041762438</v>
      </c>
      <c r="AJ327" s="115">
        <f t="shared" si="1690"/>
        <v>7267354.6041762438</v>
      </c>
    </row>
    <row r="328" spans="5:36" x14ac:dyDescent="0.35">
      <c r="E328" s="66">
        <f t="shared" si="1381"/>
        <v>55243</v>
      </c>
      <c r="F328">
        <f t="shared" si="1459"/>
        <v>27</v>
      </c>
      <c r="G328">
        <f t="shared" si="1374"/>
        <v>322</v>
      </c>
      <c r="H328">
        <f t="shared" ref="H328" si="1704">ROUNDDOWN(YEARFRAC(E328,DOB,1),0)</f>
        <v>91</v>
      </c>
      <c r="I328" s="31">
        <f>IF(H328&lt;=120,VLOOKUP(H328,'Mortality Data'!$B$6:$D$125,2,FALSE),1)</f>
        <v>0.17391000000000001</v>
      </c>
      <c r="J328" s="17">
        <f>IF(H328&lt;=120,(1-VLOOKUP(H328,'Mortality Data'!$F$5:$H$125,2,FALSE))^(YEAR(E328)-Mortality_Table_Year),1)</f>
        <v>0.72819504626408238</v>
      </c>
      <c r="K328">
        <f>IF(H328&lt;=120,VLOOKUP(H328,'Mortality Data'!$B$5:$D$125,3,FALSE),1)</f>
        <v>0.13818</v>
      </c>
      <c r="L328" s="33">
        <f>IF(H328&lt;=120,(1-VLOOKUP(H328,'Mortality Data'!$F$5:$H$125,3,FALSE))^(YEAR(E328)-Mortality_Table_Year),1)</f>
        <v>0.76635805128498746</v>
      </c>
      <c r="M328" s="88">
        <f t="shared" ref="M328" si="1705">MIN(I328*J328*Male_Mortality_Blend+K328*L328*(1-Male_Mortality_Blend),1)</f>
        <v>0.11730513025963442</v>
      </c>
      <c r="N328" s="18">
        <f t="shared" si="1693"/>
        <v>1.0344102855706638E-2</v>
      </c>
      <c r="O328" s="18">
        <f t="shared" si="1377"/>
        <v>0.35634457560639488</v>
      </c>
      <c r="P328" s="89">
        <f t="shared" ref="P328:P391" si="1706">O327-O328</f>
        <v>3.7245925101664357E-3</v>
      </c>
      <c r="Q328" s="88">
        <f t="shared" ref="Q328" si="1707">MIN((I328*J328*Male_Mortality_Blend+K328*L328*(1-Male_Mortality_Blend))*(1-Mortality_Margin),1)</f>
        <v>0.11143987374665269</v>
      </c>
      <c r="R328" s="18">
        <f t="shared" si="1431"/>
        <v>9.7977662199819626E-3</v>
      </c>
      <c r="S328" s="18">
        <f t="shared" ref="S328:S391" si="1708">S327*(1-Q328)^(1/12)</f>
        <v>0.37581337745613375</v>
      </c>
      <c r="T328" s="89">
        <f t="shared" ref="T328:T391" si="1709">S327-S328</f>
        <v>3.718565247627037E-3</v>
      </c>
      <c r="V328" s="73">
        <f t="shared" si="1695"/>
        <v>2198771.5823725993</v>
      </c>
      <c r="W328" s="74">
        <f t="shared" ref="W328" si="1710">V328*Fee_Percent</f>
        <v>109938.57911862998</v>
      </c>
      <c r="X328" s="75">
        <f t="shared" si="1386"/>
        <v>2308710.1614912292</v>
      </c>
      <c r="Y328" s="74">
        <f t="shared" si="1697"/>
        <v>2318900.94922827</v>
      </c>
      <c r="Z328" s="75">
        <f t="shared" si="1698"/>
        <v>43975.431647451987</v>
      </c>
      <c r="AA328" s="82">
        <f t="shared" si="1699"/>
        <v>-54166.219384492841</v>
      </c>
      <c r="AC328" s="80">
        <f t="shared" ref="AC328" si="1711">AC327/(1+NAER_Rate)^(1/12)</f>
        <v>0.30693485313563612</v>
      </c>
      <c r="AD328" s="82">
        <f t="shared" si="1701"/>
        <v>708623.61435006117</v>
      </c>
      <c r="AE328" s="74">
        <f t="shared" si="1702"/>
        <v>711751.52228746621</v>
      </c>
      <c r="AF328" s="75">
        <f t="shared" si="1703"/>
        <v>13497.59265428688</v>
      </c>
      <c r="AH328" s="113">
        <v>322</v>
      </c>
      <c r="AI328" s="114">
        <f>(SUM(AE329:$AE$913)+SUM(AF329:$AF$913)-SUM(AD329:$AD$913))*(1+NAER_Rate)^(AH328/12)</f>
        <v>7239894.5278075235</v>
      </c>
      <c r="AJ328" s="115">
        <f t="shared" si="1690"/>
        <v>7239894.5278075235</v>
      </c>
    </row>
    <row r="329" spans="5:36" x14ac:dyDescent="0.35">
      <c r="E329" s="66">
        <f t="shared" si="1381"/>
        <v>55273</v>
      </c>
      <c r="F329">
        <f t="shared" si="1459"/>
        <v>27</v>
      </c>
      <c r="G329">
        <f t="shared" ref="G329:G392" si="1712">G328+1</f>
        <v>323</v>
      </c>
      <c r="H329">
        <f t="shared" ref="H329" si="1713">ROUNDDOWN(YEARFRAC(E329,DOB,1),0)</f>
        <v>91</v>
      </c>
      <c r="I329" s="31">
        <f>IF(H329&lt;=120,VLOOKUP(H329,'Mortality Data'!$B$6:$D$125,2,FALSE),1)</f>
        <v>0.17391000000000001</v>
      </c>
      <c r="J329" s="17">
        <f>IF(H329&lt;=120,(1-VLOOKUP(H329,'Mortality Data'!$F$5:$H$125,2,FALSE))^(YEAR(E329)-Mortality_Table_Year),1)</f>
        <v>0.72819504626408238</v>
      </c>
      <c r="K329">
        <f>IF(H329&lt;=120,VLOOKUP(H329,'Mortality Data'!$B$5:$D$125,3,FALSE),1)</f>
        <v>0.13818</v>
      </c>
      <c r="L329" s="33">
        <f>IF(H329&lt;=120,(1-VLOOKUP(H329,'Mortality Data'!$F$5:$H$125,3,FALSE))^(YEAR(E329)-Mortality_Table_Year),1)</f>
        <v>0.76635805128498746</v>
      </c>
      <c r="M329" s="88">
        <f t="shared" ref="M329" si="1714">MIN(I329*J329*Male_Mortality_Blend+K329*L329*(1-Male_Mortality_Blend),1)</f>
        <v>0.11730513025963442</v>
      </c>
      <c r="N329" s="18">
        <f t="shared" si="1693"/>
        <v>1.0344102855706638E-2</v>
      </c>
      <c r="O329" s="18">
        <f t="shared" ref="O329:O392" si="1715">O328*(1-M329)^(1/12)</f>
        <v>0.35265851066424919</v>
      </c>
      <c r="P329" s="89">
        <f t="shared" si="1706"/>
        <v>3.6860649421456837E-3</v>
      </c>
      <c r="Q329" s="88">
        <f t="shared" ref="Q329" si="1716">MIN((I329*J329*Male_Mortality_Blend+K329*L329*(1-Male_Mortality_Blend))*(1-Mortality_Margin),1)</f>
        <v>0.11143987374665269</v>
      </c>
      <c r="R329" s="18">
        <f t="shared" si="1431"/>
        <v>9.7977662199819626E-3</v>
      </c>
      <c r="S329" s="18">
        <f t="shared" si="1708"/>
        <v>0.37213124584147672</v>
      </c>
      <c r="T329" s="89">
        <f t="shared" si="1709"/>
        <v>3.6821316146570249E-3</v>
      </c>
      <c r="V329" s="73">
        <f t="shared" si="1695"/>
        <v>2176027.262968332</v>
      </c>
      <c r="W329" s="74">
        <f t="shared" ref="W329" si="1717">V329*Fee_Percent</f>
        <v>108801.36314841661</v>
      </c>
      <c r="X329" s="75">
        <f t="shared" si="1386"/>
        <v>2284828.6261167484</v>
      </c>
      <c r="Y329" s="74">
        <f t="shared" si="1697"/>
        <v>2296180.8998404373</v>
      </c>
      <c r="Z329" s="75">
        <f t="shared" si="1698"/>
        <v>43520.545259366641</v>
      </c>
      <c r="AA329" s="82">
        <f t="shared" si="1699"/>
        <v>-54872.818983055651</v>
      </c>
      <c r="AC329" s="80">
        <f t="shared" ref="AC329" si="1718">AC328/(1+NAER_Rate)^(1/12)</f>
        <v>0.30581105579305029</v>
      </c>
      <c r="AD329" s="82">
        <f t="shared" si="1701"/>
        <v>698725.85445894743</v>
      </c>
      <c r="AE329" s="74">
        <f t="shared" si="1702"/>
        <v>702197.50527204038</v>
      </c>
      <c r="AF329" s="75">
        <f t="shared" si="1703"/>
        <v>13309.063894456141</v>
      </c>
      <c r="AH329" s="113">
        <v>323</v>
      </c>
      <c r="AI329" s="114">
        <f>(SUM(AE330:$AE$913)+SUM(AF330:$AF$913)-SUM(AD330:$AD$913))*(1+NAER_Rate)^(AH329/12)</f>
        <v>7211626.941293438</v>
      </c>
      <c r="AJ329" s="115">
        <f t="shared" si="1690"/>
        <v>7211626.941293438</v>
      </c>
    </row>
    <row r="330" spans="5:36" x14ac:dyDescent="0.35">
      <c r="E330" s="66">
        <f t="shared" ref="E330:E393" si="1719">EOMONTH(E329,1)</f>
        <v>55304</v>
      </c>
      <c r="F330">
        <f t="shared" si="1459"/>
        <v>27</v>
      </c>
      <c r="G330">
        <f t="shared" si="1712"/>
        <v>324</v>
      </c>
      <c r="H330">
        <f t="shared" ref="H330" si="1720">ROUNDDOWN(YEARFRAC(E330,DOB,1),0)</f>
        <v>91</v>
      </c>
      <c r="I330" s="31">
        <f>IF(H330&lt;=120,VLOOKUP(H330,'Mortality Data'!$B$6:$D$125,2,FALSE),1)</f>
        <v>0.17391000000000001</v>
      </c>
      <c r="J330" s="17">
        <f>IF(H330&lt;=120,(1-VLOOKUP(H330,'Mortality Data'!$F$5:$H$125,2,FALSE))^(YEAR(E330)-Mortality_Table_Year),1)</f>
        <v>0.72819504626408238</v>
      </c>
      <c r="K330">
        <f>IF(H330&lt;=120,VLOOKUP(H330,'Mortality Data'!$B$5:$D$125,3,FALSE),1)</f>
        <v>0.13818</v>
      </c>
      <c r="L330" s="33">
        <f>IF(H330&lt;=120,(1-VLOOKUP(H330,'Mortality Data'!$F$5:$H$125,3,FALSE))^(YEAR(E330)-Mortality_Table_Year),1)</f>
        <v>0.76635805128498746</v>
      </c>
      <c r="M330" s="88">
        <f t="shared" ref="M330" si="1721">MIN(I330*J330*Male_Mortality_Blend+K330*L330*(1-Male_Mortality_Blend),1)</f>
        <v>0.11730513025963442</v>
      </c>
      <c r="N330" s="18">
        <f t="shared" si="1693"/>
        <v>1.0344102855706638E-2</v>
      </c>
      <c r="O330" s="18">
        <f t="shared" si="1715"/>
        <v>0.34901057475699787</v>
      </c>
      <c r="P330" s="89">
        <f t="shared" si="1706"/>
        <v>3.6479359072513207E-3</v>
      </c>
      <c r="Q330" s="88">
        <f t="shared" ref="Q330" si="1722">MIN((I330*J330*Male_Mortality_Blend+K330*L330*(1-Male_Mortality_Blend))*(1-Mortality_Margin),1)</f>
        <v>0.11143987374665269</v>
      </c>
      <c r="R330" s="18">
        <f t="shared" si="1431"/>
        <v>9.7977662199819626E-3</v>
      </c>
      <c r="S330" s="18">
        <f t="shared" si="1708"/>
        <v>0.36848519089157128</v>
      </c>
      <c r="T330" s="89">
        <f t="shared" si="1709"/>
        <v>3.6460549499054418E-3</v>
      </c>
      <c r="V330" s="73">
        <f t="shared" si="1695"/>
        <v>2153518.2131433659</v>
      </c>
      <c r="W330" s="74">
        <f t="shared" ref="W330" si="1723">V330*Fee_Percent</f>
        <v>107675.91065716831</v>
      </c>
      <c r="X330" s="75">
        <f t="shared" ref="X330:X393" si="1724">V330+W330</f>
        <v>2261194.1238005343</v>
      </c>
      <c r="Y330" s="74">
        <f t="shared" si="1697"/>
        <v>2273683.4561850126</v>
      </c>
      <c r="Z330" s="75">
        <f t="shared" si="1698"/>
        <v>43070.364262867319</v>
      </c>
      <c r="AA330" s="82">
        <f t="shared" si="1699"/>
        <v>-55559.696647345554</v>
      </c>
      <c r="AC330" s="80">
        <f t="shared" ref="AC330" si="1725">AC329/(1+NAER_Rate)^(1/12)</f>
        <v>0.30469137307105676</v>
      </c>
      <c r="AD330" s="82">
        <f t="shared" si="1701"/>
        <v>688966.34236098989</v>
      </c>
      <c r="AE330" s="74">
        <f t="shared" si="1702"/>
        <v>692771.73419395741</v>
      </c>
      <c r="AF330" s="75">
        <f t="shared" si="1703"/>
        <v>13123.168425923617</v>
      </c>
      <c r="AH330" s="113">
        <v>324</v>
      </c>
      <c r="AI330" s="114">
        <f>(SUM(AE331:$AE$913)+SUM(AF331:$AF$913)-SUM(AD331:$AD$913))*(1+NAER_Rate)^(AH330/12)</f>
        <v>7182568.5991224283</v>
      </c>
      <c r="AJ330" s="115">
        <f t="shared" si="1690"/>
        <v>7182568.5991224283</v>
      </c>
    </row>
    <row r="331" spans="5:36" x14ac:dyDescent="0.35">
      <c r="E331" s="66">
        <f t="shared" si="1719"/>
        <v>55334</v>
      </c>
      <c r="F331">
        <f t="shared" si="1459"/>
        <v>28</v>
      </c>
      <c r="G331">
        <f t="shared" si="1712"/>
        <v>325</v>
      </c>
      <c r="H331">
        <f t="shared" ref="H331" si="1726">ROUNDDOWN(YEARFRAC(E331,DOB,1),0)</f>
        <v>91</v>
      </c>
      <c r="I331" s="31">
        <f>IF(H331&lt;=120,VLOOKUP(H331,'Mortality Data'!$B$6:$D$125,2,FALSE),1)</f>
        <v>0.17391000000000001</v>
      </c>
      <c r="J331" s="17">
        <f>IF(H331&lt;=120,(1-VLOOKUP(H331,'Mortality Data'!$F$5:$H$125,2,FALSE))^(YEAR(E331)-Mortality_Table_Year),1)</f>
        <v>0.72819504626408238</v>
      </c>
      <c r="K331">
        <f>IF(H331&lt;=120,VLOOKUP(H331,'Mortality Data'!$B$5:$D$125,3,FALSE),1)</f>
        <v>0.13818</v>
      </c>
      <c r="L331" s="33">
        <f>IF(H331&lt;=120,(1-VLOOKUP(H331,'Mortality Data'!$F$5:$H$125,3,FALSE))^(YEAR(E331)-Mortality_Table_Year),1)</f>
        <v>0.76635805128498746</v>
      </c>
      <c r="M331" s="88">
        <f t="shared" ref="M331" si="1727">MIN(I331*J331*Male_Mortality_Blend+K331*L331*(1-Male_Mortality_Blend),1)</f>
        <v>0.11730513025963442</v>
      </c>
      <c r="N331" s="18">
        <f t="shared" si="1693"/>
        <v>1.0344102855706638E-2</v>
      </c>
      <c r="O331" s="18">
        <f t="shared" si="1715"/>
        <v>0.34540037347398217</v>
      </c>
      <c r="P331" s="89">
        <f t="shared" si="1706"/>
        <v>3.6102012830157015E-3</v>
      </c>
      <c r="Q331" s="88">
        <f t="shared" ref="Q331" si="1728">MIN((I331*J331*Male_Mortality_Blend+K331*L331*(1-Male_Mortality_Blend))*(1-Mortality_Margin),1)</f>
        <v>0.11143987374665269</v>
      </c>
      <c r="R331" s="18">
        <f t="shared" si="1431"/>
        <v>9.7977662199819626E-3</v>
      </c>
      <c r="S331" s="18">
        <f t="shared" si="1708"/>
        <v>0.36487485913569023</v>
      </c>
      <c r="T331" s="89">
        <f t="shared" si="1709"/>
        <v>3.6103317558810466E-3</v>
      </c>
      <c r="V331" s="73">
        <f t="shared" si="1695"/>
        <v>2131241.9992449731</v>
      </c>
      <c r="W331" s="74">
        <f t="shared" ref="W331" si="1729">V331*Fee_Percent</f>
        <v>106562.09996224866</v>
      </c>
      <c r="X331" s="75">
        <f t="shared" si="1724"/>
        <v>2237804.0992072215</v>
      </c>
      <c r="Y331" s="74">
        <f t="shared" si="1697"/>
        <v>2251406.4372230712</v>
      </c>
      <c r="Z331" s="75">
        <f t="shared" si="1698"/>
        <v>42624.83998489946</v>
      </c>
      <c r="AA331" s="82">
        <f t="shared" si="1699"/>
        <v>-56227.178000749089</v>
      </c>
      <c r="AC331" s="80">
        <f t="shared" ref="AC331" si="1730">AC330/(1+NAER_Rate)^(1/12)</f>
        <v>0.3035757899045704</v>
      </c>
      <c r="AD331" s="82">
        <f t="shared" si="1701"/>
        <v>679343.14706851786</v>
      </c>
      <c r="AE331" s="74">
        <f t="shared" si="1702"/>
        <v>683472.48757622845</v>
      </c>
      <c r="AF331" s="75">
        <f t="shared" si="1703"/>
        <v>12939.86946797177</v>
      </c>
      <c r="AH331" s="113">
        <v>325</v>
      </c>
      <c r="AI331" s="114">
        <f>(SUM(AE332:$AE$913)+SUM(AF332:$AF$913)-SUM(AD332:$AD$913))*(1+NAER_Rate)^(AH331/12)</f>
        <v>7152735.991729077</v>
      </c>
      <c r="AJ331" s="115">
        <f t="shared" si="1690"/>
        <v>7152735.991729077</v>
      </c>
    </row>
    <row r="332" spans="5:36" x14ac:dyDescent="0.35">
      <c r="E332" s="66">
        <f t="shared" si="1719"/>
        <v>55365</v>
      </c>
      <c r="F332">
        <f t="shared" si="1459"/>
        <v>28</v>
      </c>
      <c r="G332">
        <f t="shared" si="1712"/>
        <v>326</v>
      </c>
      <c r="H332">
        <f t="shared" ref="H332" si="1731">ROUNDDOWN(YEARFRAC(E332,DOB,1),0)</f>
        <v>91</v>
      </c>
      <c r="I332" s="31">
        <f>IF(H332&lt;=120,VLOOKUP(H332,'Mortality Data'!$B$6:$D$125,2,FALSE),1)</f>
        <v>0.17391000000000001</v>
      </c>
      <c r="J332" s="17">
        <f>IF(H332&lt;=120,(1-VLOOKUP(H332,'Mortality Data'!$F$5:$H$125,2,FALSE))^(YEAR(E332)-Mortality_Table_Year),1)</f>
        <v>0.72819504626408238</v>
      </c>
      <c r="K332">
        <f>IF(H332&lt;=120,VLOOKUP(H332,'Mortality Data'!$B$5:$D$125,3,FALSE),1)</f>
        <v>0.13818</v>
      </c>
      <c r="L332" s="33">
        <f>IF(H332&lt;=120,(1-VLOOKUP(H332,'Mortality Data'!$F$5:$H$125,3,FALSE))^(YEAR(E332)-Mortality_Table_Year),1)</f>
        <v>0.76635805128498746</v>
      </c>
      <c r="M332" s="88">
        <f t="shared" ref="M332" si="1732">MIN(I332*J332*Male_Mortality_Blend+K332*L332*(1-Male_Mortality_Blend),1)</f>
        <v>0.11730513025963442</v>
      </c>
      <c r="N332" s="18">
        <f t="shared" si="1693"/>
        <v>1.0344102855706638E-2</v>
      </c>
      <c r="O332" s="18">
        <f t="shared" si="1715"/>
        <v>0.34182751648436782</v>
      </c>
      <c r="P332" s="89">
        <f t="shared" si="1706"/>
        <v>3.5728569896143481E-3</v>
      </c>
      <c r="Q332" s="88">
        <f t="shared" ref="Q332" si="1733">MIN((I332*J332*Male_Mortality_Blend+K332*L332*(1-Male_Mortality_Blend))*(1-Mortality_Margin),1)</f>
        <v>0.11143987374665269</v>
      </c>
      <c r="R332" s="18">
        <f t="shared" si="1431"/>
        <v>9.7977662199819626E-3</v>
      </c>
      <c r="S332" s="18">
        <f t="shared" si="1708"/>
        <v>0.36129990056632988</v>
      </c>
      <c r="T332" s="89">
        <f t="shared" si="1709"/>
        <v>3.5749585693603536E-3</v>
      </c>
      <c r="V332" s="73">
        <f t="shared" si="1695"/>
        <v>2109196.2127943812</v>
      </c>
      <c r="W332" s="74">
        <f t="shared" ref="W332" si="1734">V332*Fee_Percent</f>
        <v>105459.81063971907</v>
      </c>
      <c r="X332" s="75">
        <f t="shared" si="1724"/>
        <v>2214656.0234341002</v>
      </c>
      <c r="Y332" s="74">
        <f t="shared" si="1697"/>
        <v>2229347.683284997</v>
      </c>
      <c r="Z332" s="75">
        <f t="shared" si="1698"/>
        <v>42183.924255887621</v>
      </c>
      <c r="AA332" s="82">
        <f t="shared" si="1699"/>
        <v>-56875.584106784314</v>
      </c>
      <c r="AC332" s="80">
        <f t="shared" ref="AC332" si="1735">AC331/(1+NAER_Rate)^(1/12)</f>
        <v>0.3024642912836647</v>
      </c>
      <c r="AD332" s="82">
        <f t="shared" si="1701"/>
        <v>669854.36456509423</v>
      </c>
      <c r="AE332" s="74">
        <f t="shared" si="1702"/>
        <v>674298.06704967644</v>
      </c>
      <c r="AF332" s="75">
        <f t="shared" si="1703"/>
        <v>12759.130753620842</v>
      </c>
      <c r="AH332" s="113">
        <v>326</v>
      </c>
      <c r="AI332" s="114">
        <f>(SUM(AE333:$AE$913)+SUM(AF333:$AF$913)-SUM(AD333:$AD$913))*(1+NAER_Rate)^(AH332/12)</f>
        <v>7122145.3490835056</v>
      </c>
      <c r="AJ332" s="115">
        <f t="shared" si="1690"/>
        <v>7122145.3490835056</v>
      </c>
    </row>
    <row r="333" spans="5:36" x14ac:dyDescent="0.35">
      <c r="E333" s="66">
        <f t="shared" si="1719"/>
        <v>55396</v>
      </c>
      <c r="F333">
        <f t="shared" si="1459"/>
        <v>28</v>
      </c>
      <c r="G333">
        <f t="shared" si="1712"/>
        <v>327</v>
      </c>
      <c r="H333">
        <f t="shared" ref="H333" si="1736">ROUNDDOWN(YEARFRAC(E333,DOB,1),0)</f>
        <v>91</v>
      </c>
      <c r="I333" s="31">
        <f>IF(H333&lt;=120,VLOOKUP(H333,'Mortality Data'!$B$6:$D$125,2,FALSE),1)</f>
        <v>0.17391000000000001</v>
      </c>
      <c r="J333" s="17">
        <f>IF(H333&lt;=120,(1-VLOOKUP(H333,'Mortality Data'!$F$5:$H$125,2,FALSE))^(YEAR(E333)-Mortality_Table_Year),1)</f>
        <v>0.72819504626408238</v>
      </c>
      <c r="K333">
        <f>IF(H333&lt;=120,VLOOKUP(H333,'Mortality Data'!$B$5:$D$125,3,FALSE),1)</f>
        <v>0.13818</v>
      </c>
      <c r="L333" s="33">
        <f>IF(H333&lt;=120,(1-VLOOKUP(H333,'Mortality Data'!$F$5:$H$125,3,FALSE))^(YEAR(E333)-Mortality_Table_Year),1)</f>
        <v>0.76635805128498746</v>
      </c>
      <c r="M333" s="88">
        <f t="shared" ref="M333" si="1737">MIN(I333*J333*Male_Mortality_Blend+K333*L333*(1-Male_Mortality_Blend),1)</f>
        <v>0.11730513025963442</v>
      </c>
      <c r="N333" s="18">
        <f t="shared" si="1693"/>
        <v>1.0344102855706638E-2</v>
      </c>
      <c r="O333" s="18">
        <f t="shared" si="1715"/>
        <v>0.33829161749494274</v>
      </c>
      <c r="P333" s="89">
        <f t="shared" si="1706"/>
        <v>3.5358989894250792E-3</v>
      </c>
      <c r="Q333" s="88">
        <f t="shared" ref="Q333" si="1738">MIN((I333*J333*Male_Mortality_Blend+K333*L333*(1-Male_Mortality_Blend))*(1-Mortality_Margin),1)</f>
        <v>0.11143987374665269</v>
      </c>
      <c r="R333" s="18">
        <f t="shared" si="1431"/>
        <v>9.7977662199819626E-3</v>
      </c>
      <c r="S333" s="18">
        <f t="shared" si="1708"/>
        <v>0.35775996860527826</v>
      </c>
      <c r="T333" s="89">
        <f t="shared" si="1709"/>
        <v>3.5399319610516233E-3</v>
      </c>
      <c r="V333" s="73">
        <f t="shared" si="1695"/>
        <v>2087378.4702263693</v>
      </c>
      <c r="W333" s="74">
        <f t="shared" ref="W333" si="1739">V333*Fee_Percent</f>
        <v>104368.92351131847</v>
      </c>
      <c r="X333" s="75">
        <f t="shared" si="1724"/>
        <v>2191747.3937376877</v>
      </c>
      <c r="Y333" s="74">
        <f t="shared" si="1697"/>
        <v>2207505.0558611122</v>
      </c>
      <c r="Z333" s="75">
        <f t="shared" si="1698"/>
        <v>41747.569404527385</v>
      </c>
      <c r="AA333" s="82">
        <f t="shared" si="1699"/>
        <v>-57505.231527952012</v>
      </c>
      <c r="AC333" s="80">
        <f t="shared" ref="AC333" si="1740">AC332/(1+NAER_Rate)^(1/12)</f>
        <v>0.30135686225336988</v>
      </c>
      <c r="AD333" s="82">
        <f t="shared" si="1701"/>
        <v>660498.11742879078</v>
      </c>
      <c r="AE333" s="74">
        <f t="shared" si="1702"/>
        <v>665246.79704275483</v>
      </c>
      <c r="AF333" s="75">
        <f t="shared" si="1703"/>
        <v>12580.916522453159</v>
      </c>
      <c r="AH333" s="113">
        <v>327</v>
      </c>
      <c r="AI333" s="114">
        <f>(SUM(AE334:$AE$913)+SUM(AF334:$AF$913)-SUM(AD334:$AD$913))*(1+NAER_Rate)^(AH333/12)</f>
        <v>7090812.6442357311</v>
      </c>
      <c r="AJ333" s="115">
        <f t="shared" si="1690"/>
        <v>7090812.6442357311</v>
      </c>
    </row>
    <row r="334" spans="5:36" x14ac:dyDescent="0.35">
      <c r="E334" s="66">
        <f t="shared" si="1719"/>
        <v>55426</v>
      </c>
      <c r="F334">
        <f t="shared" si="1459"/>
        <v>28</v>
      </c>
      <c r="G334">
        <f t="shared" si="1712"/>
        <v>328</v>
      </c>
      <c r="H334">
        <f t="shared" ref="H334" si="1741">ROUNDDOWN(YEARFRAC(E334,DOB,1),0)</f>
        <v>91</v>
      </c>
      <c r="I334" s="31">
        <f>IF(H334&lt;=120,VLOOKUP(H334,'Mortality Data'!$B$6:$D$125,2,FALSE),1)</f>
        <v>0.17391000000000001</v>
      </c>
      <c r="J334" s="17">
        <f>IF(H334&lt;=120,(1-VLOOKUP(H334,'Mortality Data'!$F$5:$H$125,2,FALSE))^(YEAR(E334)-Mortality_Table_Year),1)</f>
        <v>0.72819504626408238</v>
      </c>
      <c r="K334">
        <f>IF(H334&lt;=120,VLOOKUP(H334,'Mortality Data'!$B$5:$D$125,3,FALSE),1)</f>
        <v>0.13818</v>
      </c>
      <c r="L334" s="33">
        <f>IF(H334&lt;=120,(1-VLOOKUP(H334,'Mortality Data'!$F$5:$H$125,3,FALSE))^(YEAR(E334)-Mortality_Table_Year),1)</f>
        <v>0.76635805128498746</v>
      </c>
      <c r="M334" s="88">
        <f t="shared" ref="M334" si="1742">MIN(I334*J334*Male_Mortality_Blend+K334*L334*(1-Male_Mortality_Blend),1)</f>
        <v>0.11730513025963442</v>
      </c>
      <c r="N334" s="18">
        <f t="shared" si="1693"/>
        <v>1.0344102855706638E-2</v>
      </c>
      <c r="O334" s="18">
        <f t="shared" si="1715"/>
        <v>0.33479229420835172</v>
      </c>
      <c r="P334" s="89">
        <f t="shared" si="1706"/>
        <v>3.4993232865910273E-3</v>
      </c>
      <c r="Q334" s="88">
        <f t="shared" ref="Q334" si="1743">MIN((I334*J334*Male_Mortality_Blend+K334*L334*(1-Male_Mortality_Blend))*(1-Mortality_Margin),1)</f>
        <v>0.11143987374665269</v>
      </c>
      <c r="R334" s="18">
        <f t="shared" si="1431"/>
        <v>9.7977662199819626E-3</v>
      </c>
      <c r="S334" s="18">
        <f t="shared" si="1708"/>
        <v>0.35425472007001563</v>
      </c>
      <c r="T334" s="89">
        <f t="shared" si="1709"/>
        <v>3.5052485352626284E-3</v>
      </c>
      <c r="V334" s="73">
        <f t="shared" si="1695"/>
        <v>2065786.4126315603</v>
      </c>
      <c r="W334" s="74">
        <f t="shared" ref="W334" si="1744">V334*Fee_Percent</f>
        <v>103289.32063157803</v>
      </c>
      <c r="X334" s="75">
        <f t="shared" si="1724"/>
        <v>2169075.7332631382</v>
      </c>
      <c r="Y334" s="74">
        <f t="shared" si="1697"/>
        <v>2185876.4373943568</v>
      </c>
      <c r="Z334" s="75">
        <f t="shared" si="1698"/>
        <v>41315.728252631205</v>
      </c>
      <c r="AA334" s="82">
        <f t="shared" si="1699"/>
        <v>-58116.432383849751</v>
      </c>
      <c r="AC334" s="80">
        <f t="shared" ref="AC334" si="1745">AC333/(1+NAER_Rate)^(1/12)</f>
        <v>0.30025348791347151</v>
      </c>
      <c r="AD334" s="82">
        <f t="shared" si="1701"/>
        <v>651272.55446072796</v>
      </c>
      <c r="AE334" s="74">
        <f t="shared" si="1702"/>
        <v>656317.02447552863</v>
      </c>
      <c r="AF334" s="75">
        <f t="shared" si="1703"/>
        <v>12405.191513537677</v>
      </c>
      <c r="AH334" s="113">
        <v>328</v>
      </c>
      <c r="AI334" s="114">
        <f>(SUM(AE335:$AE$913)+SUM(AF335:$AF$913)-SUM(AD335:$AD$913))*(1+NAER_Rate)^(AH334/12)</f>
        <v>7058753.5968137067</v>
      </c>
      <c r="AJ334" s="115">
        <f t="shared" si="1690"/>
        <v>7058753.5968137067</v>
      </c>
    </row>
    <row r="335" spans="5:36" x14ac:dyDescent="0.35">
      <c r="E335" s="66">
        <f t="shared" si="1719"/>
        <v>55457</v>
      </c>
      <c r="F335">
        <f t="shared" si="1459"/>
        <v>28</v>
      </c>
      <c r="G335">
        <f t="shared" si="1712"/>
        <v>329</v>
      </c>
      <c r="H335">
        <f t="shared" ref="H335" si="1746">ROUNDDOWN(YEARFRAC(E335,DOB,1),0)</f>
        <v>91</v>
      </c>
      <c r="I335" s="31">
        <f>IF(H335&lt;=120,VLOOKUP(H335,'Mortality Data'!$B$6:$D$125,2,FALSE),1)</f>
        <v>0.17391000000000001</v>
      </c>
      <c r="J335" s="17">
        <f>IF(H335&lt;=120,(1-VLOOKUP(H335,'Mortality Data'!$F$5:$H$125,2,FALSE))^(YEAR(E335)-Mortality_Table_Year),1)</f>
        <v>0.72819504626408238</v>
      </c>
      <c r="K335">
        <f>IF(H335&lt;=120,VLOOKUP(H335,'Mortality Data'!$B$5:$D$125,3,FALSE),1)</f>
        <v>0.13818</v>
      </c>
      <c r="L335" s="33">
        <f>IF(H335&lt;=120,(1-VLOOKUP(H335,'Mortality Data'!$F$5:$H$125,3,FALSE))^(YEAR(E335)-Mortality_Table_Year),1)</f>
        <v>0.76635805128498746</v>
      </c>
      <c r="M335" s="88">
        <f t="shared" ref="M335" si="1747">MIN(I335*J335*Male_Mortality_Blend+K335*L335*(1-Male_Mortality_Blend),1)</f>
        <v>0.11730513025963442</v>
      </c>
      <c r="N335" s="18">
        <f t="shared" si="1693"/>
        <v>1.0344102855706638E-2</v>
      </c>
      <c r="O335" s="18">
        <f t="shared" si="1715"/>
        <v>0.33132916828176251</v>
      </c>
      <c r="P335" s="89">
        <f t="shared" si="1706"/>
        <v>3.4631259265892056E-3</v>
      </c>
      <c r="Q335" s="88">
        <f t="shared" ref="Q335" si="1748">MIN((I335*J335*Male_Mortality_Blend+K335*L335*(1-Male_Mortality_Blend))*(1-Mortality_Margin),1)</f>
        <v>0.11143987374665269</v>
      </c>
      <c r="R335" s="18">
        <f t="shared" si="1431"/>
        <v>9.7977662199819626E-3</v>
      </c>
      <c r="S335" s="18">
        <f t="shared" si="1708"/>
        <v>0.35078381514044449</v>
      </c>
      <c r="T335" s="89">
        <f t="shared" si="1709"/>
        <v>3.4709049295711392E-3</v>
      </c>
      <c r="V335" s="73">
        <f t="shared" si="1695"/>
        <v>2044417.705501378</v>
      </c>
      <c r="W335" s="74">
        <f t="shared" ref="W335" si="1749">V335*Fee_Percent</f>
        <v>102220.88527506891</v>
      </c>
      <c r="X335" s="75">
        <f t="shared" si="1724"/>
        <v>2146638.5907764467</v>
      </c>
      <c r="Y335" s="74">
        <f t="shared" si="1697"/>
        <v>2164459.731075</v>
      </c>
      <c r="Z335" s="75">
        <f t="shared" si="1698"/>
        <v>40888.354110027562</v>
      </c>
      <c r="AA335" s="82">
        <f t="shared" si="1699"/>
        <v>-58709.49440858094</v>
      </c>
      <c r="AC335" s="80">
        <f t="shared" ref="AC335" si="1750">AC334/(1+NAER_Rate)^(1/12)</f>
        <v>0.2991541534183102</v>
      </c>
      <c r="AD335" s="82">
        <f t="shared" si="1701"/>
        <v>642175.8503188024</v>
      </c>
      <c r="AE335" s="74">
        <f t="shared" si="1702"/>
        <v>647507.11845776497</v>
      </c>
      <c r="AF335" s="75">
        <f t="shared" si="1703"/>
        <v>12231.92095845338</v>
      </c>
      <c r="AH335" s="113">
        <v>329</v>
      </c>
      <c r="AI335" s="114">
        <f>(SUM(AE336:$AE$913)+SUM(AF336:$AF$913)-SUM(AD336:$AD$913))*(1+NAER_Rate)^(AH335/12)</f>
        <v>7025983.6764780683</v>
      </c>
      <c r="AJ335" s="115">
        <f t="shared" si="1690"/>
        <v>7025983.6764780683</v>
      </c>
    </row>
    <row r="336" spans="5:36" x14ac:dyDescent="0.35">
      <c r="E336" s="66">
        <f t="shared" si="1719"/>
        <v>55487</v>
      </c>
      <c r="F336">
        <f t="shared" si="1459"/>
        <v>28</v>
      </c>
      <c r="G336">
        <f t="shared" si="1712"/>
        <v>330</v>
      </c>
      <c r="H336">
        <f t="shared" ref="H336" si="1751">ROUNDDOWN(YEARFRAC(E336,DOB,1),0)</f>
        <v>91</v>
      </c>
      <c r="I336" s="31">
        <f>IF(H336&lt;=120,VLOOKUP(H336,'Mortality Data'!$B$6:$D$125,2,FALSE),1)</f>
        <v>0.17391000000000001</v>
      </c>
      <c r="J336" s="17">
        <f>IF(H336&lt;=120,(1-VLOOKUP(H336,'Mortality Data'!$F$5:$H$125,2,FALSE))^(YEAR(E336)-Mortality_Table_Year),1)</f>
        <v>0.72819504626408238</v>
      </c>
      <c r="K336">
        <f>IF(H336&lt;=120,VLOOKUP(H336,'Mortality Data'!$B$5:$D$125,3,FALSE),1)</f>
        <v>0.13818</v>
      </c>
      <c r="L336" s="33">
        <f>IF(H336&lt;=120,(1-VLOOKUP(H336,'Mortality Data'!$F$5:$H$125,3,FALSE))^(YEAR(E336)-Mortality_Table_Year),1)</f>
        <v>0.76635805128498746</v>
      </c>
      <c r="M336" s="88">
        <f t="shared" ref="M336" si="1752">MIN(I336*J336*Male_Mortality_Blend+K336*L336*(1-Male_Mortality_Blend),1)</f>
        <v>0.11730513025963442</v>
      </c>
      <c r="N336" s="18">
        <f t="shared" si="1693"/>
        <v>1.0344102855706638E-2</v>
      </c>
      <c r="O336" s="18">
        <f t="shared" si="1715"/>
        <v>0.32790186528596021</v>
      </c>
      <c r="P336" s="89">
        <f t="shared" si="1706"/>
        <v>3.4273029958022949E-3</v>
      </c>
      <c r="Q336" s="88">
        <f t="shared" ref="Q336" si="1753">MIN((I336*J336*Male_Mortality_Blend+K336*L336*(1-Male_Mortality_Blend))*(1-Mortality_Margin),1)</f>
        <v>0.11143987374665269</v>
      </c>
      <c r="R336" s="18">
        <f t="shared" si="1431"/>
        <v>9.7977662199819626E-3</v>
      </c>
      <c r="S336" s="18">
        <f t="shared" si="1708"/>
        <v>0.34734691732594503</v>
      </c>
      <c r="T336" s="89">
        <f t="shared" si="1709"/>
        <v>3.4368978144994622E-3</v>
      </c>
      <c r="V336" s="73">
        <f t="shared" si="1695"/>
        <v>2023270.0384756441</v>
      </c>
      <c r="W336" s="74">
        <f t="shared" ref="W336" si="1754">V336*Fee_Percent</f>
        <v>101163.50192378221</v>
      </c>
      <c r="X336" s="75">
        <f t="shared" si="1724"/>
        <v>2124433.5403994261</v>
      </c>
      <c r="Y336" s="74">
        <f t="shared" si="1697"/>
        <v>2143252.8606373621</v>
      </c>
      <c r="Z336" s="75">
        <f t="shared" si="1698"/>
        <v>40465.400769512882</v>
      </c>
      <c r="AA336" s="82">
        <f t="shared" si="1699"/>
        <v>-59284.721007449087</v>
      </c>
      <c r="AC336" s="80">
        <f t="shared" ref="AC336" si="1755">AC335/(1+NAER_Rate)^(1/12)</f>
        <v>0.29805884397658172</v>
      </c>
      <c r="AD336" s="82">
        <f t="shared" si="1701"/>
        <v>633206.20515652967</v>
      </c>
      <c r="AE336" s="74">
        <f t="shared" si="1702"/>
        <v>638815.46999107394</v>
      </c>
      <c r="AF336" s="75">
        <f t="shared" si="1703"/>
        <v>12061.070574410091</v>
      </c>
      <c r="AH336" s="113">
        <v>330</v>
      </c>
      <c r="AI336" s="114">
        <f>(SUM(AE337:$AE$913)+SUM(AF337:$AF$913)-SUM(AD337:$AD$913))*(1+NAER_Rate)^(AH336/12)</f>
        <v>6992518.1063323393</v>
      </c>
      <c r="AJ336" s="115">
        <f t="shared" si="1690"/>
        <v>6992518.1063323393</v>
      </c>
    </row>
    <row r="337" spans="5:36" x14ac:dyDescent="0.35">
      <c r="E337" s="66">
        <f t="shared" si="1719"/>
        <v>55518</v>
      </c>
      <c r="F337">
        <f t="shared" si="1459"/>
        <v>28</v>
      </c>
      <c r="G337">
        <f t="shared" si="1712"/>
        <v>331</v>
      </c>
      <c r="H337">
        <f t="shared" ref="H337" si="1756">ROUNDDOWN(YEARFRAC(E337,DOB,1),0)</f>
        <v>92</v>
      </c>
      <c r="I337" s="31">
        <f>IF(H337&lt;=120,VLOOKUP(H337,'Mortality Data'!$B$6:$D$125,2,FALSE),1)</f>
        <v>0.19142000000000001</v>
      </c>
      <c r="J337" s="17">
        <f>IF(H337&lt;=120,(1-VLOOKUP(H337,'Mortality Data'!$F$5:$H$125,2,FALSE))^(YEAR(E337)-Mortality_Table_Year),1)</f>
        <v>0.7397358437513516</v>
      </c>
      <c r="K337">
        <f>IF(H337&lt;=120,VLOOKUP(H337,'Mortality Data'!$B$5:$D$125,3,FALSE),1)</f>
        <v>0.1525</v>
      </c>
      <c r="L337" s="33">
        <f>IF(H337&lt;=120,(1-VLOOKUP(H337,'Mortality Data'!$F$5:$H$125,3,FALSE))^(YEAR(E337)-Mortality_Table_Year),1)</f>
        <v>0.7693730745423556</v>
      </c>
      <c r="M337" s="88">
        <f t="shared" ref="M337" si="1757">MIN(I337*J337*Male_Mortality_Blend+K337*L337*(1-Male_Mortality_Blend),1)</f>
        <v>0.13067835660645521</v>
      </c>
      <c r="N337" s="18">
        <f t="shared" si="1693"/>
        <v>1.160234195325005E-2</v>
      </c>
      <c r="O337" s="18">
        <f t="shared" si="1715"/>
        <v>0.32409743571780397</v>
      </c>
      <c r="P337" s="89">
        <f t="shared" si="1706"/>
        <v>3.8044295681562423E-3</v>
      </c>
      <c r="Q337" s="88">
        <f t="shared" ref="Q337" si="1758">MIN((I337*J337*Male_Mortality_Blend+K337*L337*(1-Male_Mortality_Blend))*(1-Mortality_Margin),1)</f>
        <v>0.12414443877613245</v>
      </c>
      <c r="R337" s="18">
        <f t="shared" si="1431"/>
        <v>1.0985388882045921E-2</v>
      </c>
      <c r="S337" s="18">
        <f t="shared" si="1708"/>
        <v>0.34353117636213965</v>
      </c>
      <c r="T337" s="89">
        <f t="shared" si="1709"/>
        <v>3.8157409638053807E-3</v>
      </c>
      <c r="V337" s="73">
        <f t="shared" si="1695"/>
        <v>1999795.3676254842</v>
      </c>
      <c r="W337" s="74">
        <f t="shared" ref="W337" si="1759">V337*Fee_Percent</f>
        <v>99989.768381274218</v>
      </c>
      <c r="X337" s="75">
        <f t="shared" si="1724"/>
        <v>2099785.1360067585</v>
      </c>
      <c r="Y337" s="74">
        <f t="shared" si="1697"/>
        <v>2119708.394490703</v>
      </c>
      <c r="Z337" s="75">
        <f t="shared" si="1698"/>
        <v>39995.907352509683</v>
      </c>
      <c r="AA337" s="82">
        <f t="shared" si="1699"/>
        <v>-59919.165836454369</v>
      </c>
      <c r="AC337" s="80">
        <f t="shared" ref="AC337" si="1760">AC336/(1+NAER_Rate)^(1/12)</f>
        <v>0.29696754485113813</v>
      </c>
      <c r="AD337" s="82">
        <f t="shared" si="1701"/>
        <v>623568.03655484028</v>
      </c>
      <c r="AE337" s="74">
        <f t="shared" si="1702"/>
        <v>629484.59771225182</v>
      </c>
      <c r="AF337" s="75">
        <f t="shared" si="1703"/>
        <v>11877.486410568385</v>
      </c>
      <c r="AH337" s="113">
        <v>331</v>
      </c>
      <c r="AI337" s="114">
        <f>(SUM(AE338:$AE$913)+SUM(AF338:$AF$913)-SUM(AD338:$AD$913))*(1+NAER_Rate)^(AH337/12)</f>
        <v>6958295.1117657665</v>
      </c>
      <c r="AJ337" s="115">
        <f t="shared" si="1690"/>
        <v>6958295.1117657665</v>
      </c>
    </row>
    <row r="338" spans="5:36" x14ac:dyDescent="0.35">
      <c r="E338" s="66">
        <f t="shared" si="1719"/>
        <v>55549</v>
      </c>
      <c r="F338">
        <f t="shared" si="1459"/>
        <v>28</v>
      </c>
      <c r="G338">
        <f t="shared" si="1712"/>
        <v>332</v>
      </c>
      <c r="H338">
        <f t="shared" ref="H338" si="1761">ROUNDDOWN(YEARFRAC(E338,DOB,1),0)</f>
        <v>92</v>
      </c>
      <c r="I338" s="31">
        <f>IF(H338&lt;=120,VLOOKUP(H338,'Mortality Data'!$B$6:$D$125,2,FALSE),1)</f>
        <v>0.19142000000000001</v>
      </c>
      <c r="J338" s="17">
        <f>IF(H338&lt;=120,(1-VLOOKUP(H338,'Mortality Data'!$F$5:$H$125,2,FALSE))^(YEAR(E338)-Mortality_Table_Year),1)</f>
        <v>0.73403987775446611</v>
      </c>
      <c r="K338">
        <f>IF(H338&lt;=120,VLOOKUP(H338,'Mortality Data'!$B$5:$D$125,3,FALSE),1)</f>
        <v>0.1525</v>
      </c>
      <c r="L338" s="33">
        <f>IF(H338&lt;=120,(1-VLOOKUP(H338,'Mortality Data'!$F$5:$H$125,3,FALSE))^(YEAR(E338)-Mortality_Table_Year),1)</f>
        <v>0.76421827494292183</v>
      </c>
      <c r="M338" s="88">
        <f t="shared" ref="M338" si="1762">MIN(I338*J338*Male_Mortality_Blend+K338*L338*(1-Male_Mortality_Blend),1)</f>
        <v>0.12972493148782596</v>
      </c>
      <c r="N338" s="18">
        <f t="shared" si="1693"/>
        <v>1.1512052224613489E-2</v>
      </c>
      <c r="O338" s="18">
        <f t="shared" si="1715"/>
        <v>0.3203664091119573</v>
      </c>
      <c r="P338" s="89">
        <f t="shared" si="1706"/>
        <v>3.7310266058466768E-3</v>
      </c>
      <c r="Q338" s="88">
        <f t="shared" ref="Q338" si="1763">MIN((I338*J338*Male_Mortality_Blend+K338*L338*(1-Male_Mortality_Blend))*(1-Mortality_Margin),1)</f>
        <v>0.12323868491343466</v>
      </c>
      <c r="R338" s="18">
        <f t="shared" si="1431"/>
        <v>1.090019794303676E-2</v>
      </c>
      <c r="S338" s="18">
        <f t="shared" si="1708"/>
        <v>0.33978661854018805</v>
      </c>
      <c r="T338" s="89">
        <f t="shared" si="1709"/>
        <v>3.7445578219515996E-3</v>
      </c>
      <c r="V338" s="73">
        <f t="shared" si="1695"/>
        <v>1976773.6189148393</v>
      </c>
      <c r="W338" s="74">
        <f t="shared" ref="W338" si="1764">V338*Fee_Percent</f>
        <v>98838.680945741973</v>
      </c>
      <c r="X338" s="75">
        <f t="shared" si="1724"/>
        <v>2075612.2998605813</v>
      </c>
      <c r="Y338" s="74">
        <f t="shared" si="1697"/>
        <v>2096603.1534092377</v>
      </c>
      <c r="Z338" s="75">
        <f t="shared" si="1698"/>
        <v>39535.472378296785</v>
      </c>
      <c r="AA338" s="82">
        <f t="shared" si="1699"/>
        <v>-60526.325926953461</v>
      </c>
      <c r="AC338" s="80">
        <f t="shared" ref="AC338" si="1765">AC337/(1+NAER_Rate)^(1/12)</f>
        <v>0.29588024135878932</v>
      </c>
      <c r="AD338" s="82">
        <f t="shared" si="1701"/>
        <v>614132.66825002059</v>
      </c>
      <c r="AE338" s="74">
        <f t="shared" si="1702"/>
        <v>620343.44706432405</v>
      </c>
      <c r="AF338" s="75">
        <f t="shared" si="1703"/>
        <v>11697.765109524202</v>
      </c>
      <c r="AH338" s="113">
        <v>332</v>
      </c>
      <c r="AI338" s="114">
        <f>(SUM(AE339:$AE$913)+SUM(AF339:$AF$913)-SUM(AD339:$AD$913))*(1+NAER_Rate)^(AH338/12)</f>
        <v>6923339.1941265548</v>
      </c>
      <c r="AJ338" s="115">
        <f t="shared" si="1690"/>
        <v>6923339.1941265548</v>
      </c>
    </row>
    <row r="339" spans="5:36" x14ac:dyDescent="0.35">
      <c r="E339" s="66">
        <f t="shared" si="1719"/>
        <v>55578</v>
      </c>
      <c r="F339">
        <f t="shared" si="1459"/>
        <v>28</v>
      </c>
      <c r="G339">
        <f t="shared" si="1712"/>
        <v>333</v>
      </c>
      <c r="H339">
        <f t="shared" ref="H339" si="1766">ROUNDDOWN(YEARFRAC(E339,DOB,1),0)</f>
        <v>92</v>
      </c>
      <c r="I339" s="31">
        <f>IF(H339&lt;=120,VLOOKUP(H339,'Mortality Data'!$B$6:$D$125,2,FALSE),1)</f>
        <v>0.19142000000000001</v>
      </c>
      <c r="J339" s="17">
        <f>IF(H339&lt;=120,(1-VLOOKUP(H339,'Mortality Data'!$F$5:$H$125,2,FALSE))^(YEAR(E339)-Mortality_Table_Year),1)</f>
        <v>0.73403987775446611</v>
      </c>
      <c r="K339">
        <f>IF(H339&lt;=120,VLOOKUP(H339,'Mortality Data'!$B$5:$D$125,3,FALSE),1)</f>
        <v>0.1525</v>
      </c>
      <c r="L339" s="33">
        <f>IF(H339&lt;=120,(1-VLOOKUP(H339,'Mortality Data'!$F$5:$H$125,3,FALSE))^(YEAR(E339)-Mortality_Table_Year),1)</f>
        <v>0.76421827494292183</v>
      </c>
      <c r="M339" s="88">
        <f t="shared" ref="M339" si="1767">MIN(I339*J339*Male_Mortality_Blend+K339*L339*(1-Male_Mortality_Blend),1)</f>
        <v>0.12972493148782596</v>
      </c>
      <c r="N339" s="18">
        <f t="shared" si="1693"/>
        <v>1.1512052224613489E-2</v>
      </c>
      <c r="O339" s="18">
        <f t="shared" si="1715"/>
        <v>0.31667833427924857</v>
      </c>
      <c r="P339" s="89">
        <f t="shared" si="1706"/>
        <v>3.6880748327087209E-3</v>
      </c>
      <c r="Q339" s="88">
        <f t="shared" ref="Q339" si="1768">MIN((I339*J339*Male_Mortality_Blend+K339*L339*(1-Male_Mortality_Blend))*(1-Mortality_Margin),1)</f>
        <v>0.12323868491343466</v>
      </c>
      <c r="R339" s="18">
        <f t="shared" ref="R339:R402" si="1769">1-(1-Q339)^(1/12)</f>
        <v>1.090019794303676E-2</v>
      </c>
      <c r="S339" s="18">
        <f t="shared" si="1708"/>
        <v>0.33608287713970486</v>
      </c>
      <c r="T339" s="89">
        <f t="shared" si="1709"/>
        <v>3.7037414004831848E-3</v>
      </c>
      <c r="V339" s="73">
        <f t="shared" si="1695"/>
        <v>1954016.8977776538</v>
      </c>
      <c r="W339" s="74">
        <f t="shared" ref="W339" si="1770">V339*Fee_Percent</f>
        <v>97700.844888882697</v>
      </c>
      <c r="X339" s="75">
        <f t="shared" si="1724"/>
        <v>2051717.7426665365</v>
      </c>
      <c r="Y339" s="74">
        <f t="shared" si="1697"/>
        <v>2073749.7640290819</v>
      </c>
      <c r="Z339" s="75">
        <f t="shared" si="1698"/>
        <v>39080.337955553077</v>
      </c>
      <c r="AA339" s="82">
        <f t="shared" si="1699"/>
        <v>-61112.359318098519</v>
      </c>
      <c r="AC339" s="80">
        <f t="shared" ref="AC339" si="1771">AC338/(1+NAER_Rate)^(1/12)</f>
        <v>0.29479691887010562</v>
      </c>
      <c r="AD339" s="82">
        <f t="shared" si="1701"/>
        <v>604840.06892922323</v>
      </c>
      <c r="AE339" s="74">
        <f t="shared" si="1702"/>
        <v>611335.04094338196</v>
      </c>
      <c r="AF339" s="75">
        <f t="shared" si="1703"/>
        <v>11520.76321769949</v>
      </c>
      <c r="AH339" s="113">
        <v>333</v>
      </c>
      <c r="AI339" s="114">
        <f>(SUM(AE340:$AE$913)+SUM(AF340:$AF$913)-SUM(AD340:$AD$913))*(1+NAER_Rate)^(AH339/12)</f>
        <v>6887668.7867614236</v>
      </c>
      <c r="AJ339" s="115">
        <f t="shared" si="1690"/>
        <v>6887668.7867614236</v>
      </c>
    </row>
    <row r="340" spans="5:36" x14ac:dyDescent="0.35">
      <c r="E340" s="66">
        <f t="shared" si="1719"/>
        <v>55609</v>
      </c>
      <c r="F340">
        <f t="shared" si="1459"/>
        <v>28</v>
      </c>
      <c r="G340">
        <f t="shared" si="1712"/>
        <v>334</v>
      </c>
      <c r="H340">
        <f t="shared" ref="H340" si="1772">ROUNDDOWN(YEARFRAC(E340,DOB,1),0)</f>
        <v>92</v>
      </c>
      <c r="I340" s="31">
        <f>IF(H340&lt;=120,VLOOKUP(H340,'Mortality Data'!$B$6:$D$125,2,FALSE),1)</f>
        <v>0.19142000000000001</v>
      </c>
      <c r="J340" s="17">
        <f>IF(H340&lt;=120,(1-VLOOKUP(H340,'Mortality Data'!$F$5:$H$125,2,FALSE))^(YEAR(E340)-Mortality_Table_Year),1)</f>
        <v>0.73403987775446611</v>
      </c>
      <c r="K340">
        <f>IF(H340&lt;=120,VLOOKUP(H340,'Mortality Data'!$B$5:$D$125,3,FALSE),1)</f>
        <v>0.1525</v>
      </c>
      <c r="L340" s="33">
        <f>IF(H340&lt;=120,(1-VLOOKUP(H340,'Mortality Data'!$F$5:$H$125,3,FALSE))^(YEAR(E340)-Mortality_Table_Year),1)</f>
        <v>0.76421827494292183</v>
      </c>
      <c r="M340" s="88">
        <f t="shared" ref="M340" si="1773">MIN(I340*J340*Male_Mortality_Blend+K340*L340*(1-Male_Mortality_Blend),1)</f>
        <v>0.12972493148782596</v>
      </c>
      <c r="N340" s="18">
        <f t="shared" si="1693"/>
        <v>1.1512052224613489E-2</v>
      </c>
      <c r="O340" s="18">
        <f t="shared" si="1715"/>
        <v>0.31303271675662225</v>
      </c>
      <c r="P340" s="89">
        <f t="shared" si="1706"/>
        <v>3.645617522626321E-3</v>
      </c>
      <c r="Q340" s="88">
        <f t="shared" ref="Q340" si="1774">MIN((I340*J340*Male_Mortality_Blend+K340*L340*(1-Male_Mortality_Blend))*(1-Mortality_Margin),1)</f>
        <v>0.12323868491343466</v>
      </c>
      <c r="R340" s="18">
        <f t="shared" si="1769"/>
        <v>1.090019794303676E-2</v>
      </c>
      <c r="S340" s="18">
        <f t="shared" si="1708"/>
        <v>0.3324195072536168</v>
      </c>
      <c r="T340" s="89">
        <f t="shared" si="1709"/>
        <v>3.6633698860880637E-3</v>
      </c>
      <c r="V340" s="73">
        <f t="shared" si="1695"/>
        <v>1931522.1532026601</v>
      </c>
      <c r="W340" s="74">
        <f t="shared" ref="W340" si="1775">V340*Fee_Percent</f>
        <v>96576.107660133013</v>
      </c>
      <c r="X340" s="75">
        <f t="shared" si="1724"/>
        <v>2028098.2608627931</v>
      </c>
      <c r="Y340" s="74">
        <f t="shared" si="1697"/>
        <v>2051145.4811168392</v>
      </c>
      <c r="Z340" s="75">
        <f t="shared" si="1698"/>
        <v>38630.443064053201</v>
      </c>
      <c r="AA340" s="82">
        <f t="shared" si="1699"/>
        <v>-61677.663318099454</v>
      </c>
      <c r="AC340" s="80">
        <f t="shared" ref="AC340" si="1776">AC339/(1+NAER_Rate)^(1/12)</f>
        <v>0.2937175628092209</v>
      </c>
      <c r="AD340" s="82">
        <f t="shared" si="1701"/>
        <v>595688.07831823907</v>
      </c>
      <c r="AE340" s="74">
        <f t="shared" si="1702"/>
        <v>602457.45168078481</v>
      </c>
      <c r="AF340" s="75">
        <f t="shared" si="1703"/>
        <v>11346.439587014078</v>
      </c>
      <c r="AH340" s="113">
        <v>334</v>
      </c>
      <c r="AI340" s="114">
        <f>(SUM(AE341:$AE$913)+SUM(AF341:$AF$913)-SUM(AD341:$AD$913))*(1+NAER_Rate)^(AH340/12)</f>
        <v>6851301.9934480218</v>
      </c>
      <c r="AJ340" s="115">
        <f t="shared" si="1690"/>
        <v>6851301.9934480218</v>
      </c>
    </row>
    <row r="341" spans="5:36" x14ac:dyDescent="0.35">
      <c r="E341" s="66">
        <f t="shared" si="1719"/>
        <v>55639</v>
      </c>
      <c r="F341">
        <f t="shared" si="1459"/>
        <v>28</v>
      </c>
      <c r="G341">
        <f t="shared" si="1712"/>
        <v>335</v>
      </c>
      <c r="H341">
        <f t="shared" ref="H341" si="1777">ROUNDDOWN(YEARFRAC(E341,DOB,1),0)</f>
        <v>92</v>
      </c>
      <c r="I341" s="31">
        <f>IF(H341&lt;=120,VLOOKUP(H341,'Mortality Data'!$B$6:$D$125,2,FALSE),1)</f>
        <v>0.19142000000000001</v>
      </c>
      <c r="J341" s="17">
        <f>IF(H341&lt;=120,(1-VLOOKUP(H341,'Mortality Data'!$F$5:$H$125,2,FALSE))^(YEAR(E341)-Mortality_Table_Year),1)</f>
        <v>0.73403987775446611</v>
      </c>
      <c r="K341">
        <f>IF(H341&lt;=120,VLOOKUP(H341,'Mortality Data'!$B$5:$D$125,3,FALSE),1)</f>
        <v>0.1525</v>
      </c>
      <c r="L341" s="33">
        <f>IF(H341&lt;=120,(1-VLOOKUP(H341,'Mortality Data'!$F$5:$H$125,3,FALSE))^(YEAR(E341)-Mortality_Table_Year),1)</f>
        <v>0.76421827494292183</v>
      </c>
      <c r="M341" s="88">
        <f t="shared" ref="M341" si="1778">MIN(I341*J341*Male_Mortality_Blend+K341*L341*(1-Male_Mortality_Blend),1)</f>
        <v>0.12972493148782596</v>
      </c>
      <c r="N341" s="18">
        <f t="shared" si="1693"/>
        <v>1.1512052224613489E-2</v>
      </c>
      <c r="O341" s="18">
        <f t="shared" si="1715"/>
        <v>0.30942906777330736</v>
      </c>
      <c r="P341" s="89">
        <f t="shared" si="1706"/>
        <v>3.6036489833148888E-3</v>
      </c>
      <c r="Q341" s="88">
        <f t="shared" ref="Q341" si="1779">MIN((I341*J341*Male_Mortality_Blend+K341*L341*(1-Male_Mortality_Blend))*(1-Mortality_Margin),1)</f>
        <v>0.12323868491343466</v>
      </c>
      <c r="R341" s="18">
        <f t="shared" si="1769"/>
        <v>1.090019794303676E-2</v>
      </c>
      <c r="S341" s="18">
        <f t="shared" si="1708"/>
        <v>0.32879606882442564</v>
      </c>
      <c r="T341" s="89">
        <f t="shared" si="1709"/>
        <v>3.6234384291911614E-3</v>
      </c>
      <c r="V341" s="73">
        <f t="shared" si="1695"/>
        <v>1909286.3693019932</v>
      </c>
      <c r="W341" s="74">
        <f t="shared" ref="W341" si="1780">V341*Fee_Percent</f>
        <v>95464.31846509967</v>
      </c>
      <c r="X341" s="75">
        <f t="shared" si="1724"/>
        <v>2004750.6877670928</v>
      </c>
      <c r="Y341" s="74">
        <f t="shared" si="1697"/>
        <v>2028787.5893627002</v>
      </c>
      <c r="Z341" s="75">
        <f t="shared" si="1698"/>
        <v>38185.727386039864</v>
      </c>
      <c r="AA341" s="82">
        <f t="shared" si="1699"/>
        <v>-62222.628981647315</v>
      </c>
      <c r="AC341" s="80">
        <f t="shared" ref="AC341" si="1781">AC340/(1+NAER_Rate)^(1/12)</f>
        <v>0.29264215865363641</v>
      </c>
      <c r="AD341" s="82">
        <f t="shared" si="1701"/>
        <v>586674.56883052434</v>
      </c>
      <c r="AE341" s="74">
        <f t="shared" si="1702"/>
        <v>593708.77960080793</v>
      </c>
      <c r="AF341" s="75">
        <f t="shared" si="1703"/>
        <v>11174.753692009986</v>
      </c>
      <c r="AH341" s="113">
        <v>335</v>
      </c>
      <c r="AI341" s="114">
        <f>(SUM(AE342:$AE$913)+SUM(AF342:$AF$913)-SUM(AD342:$AD$913))*(1+NAER_Rate)^(AH341/12)</f>
        <v>6814256.5934371119</v>
      </c>
      <c r="AJ341" s="115">
        <f t="shared" si="1690"/>
        <v>6814256.5934371119</v>
      </c>
    </row>
    <row r="342" spans="5:36" x14ac:dyDescent="0.35">
      <c r="E342" s="66">
        <f t="shared" si="1719"/>
        <v>55670</v>
      </c>
      <c r="F342">
        <f t="shared" si="1459"/>
        <v>28</v>
      </c>
      <c r="G342">
        <f t="shared" si="1712"/>
        <v>336</v>
      </c>
      <c r="H342">
        <f t="shared" ref="H342" si="1782">ROUNDDOWN(YEARFRAC(E342,DOB,1),0)</f>
        <v>92</v>
      </c>
      <c r="I342" s="31">
        <f>IF(H342&lt;=120,VLOOKUP(H342,'Mortality Data'!$B$6:$D$125,2,FALSE),1)</f>
        <v>0.19142000000000001</v>
      </c>
      <c r="J342" s="17">
        <f>IF(H342&lt;=120,(1-VLOOKUP(H342,'Mortality Data'!$F$5:$H$125,2,FALSE))^(YEAR(E342)-Mortality_Table_Year),1)</f>
        <v>0.73403987775446611</v>
      </c>
      <c r="K342">
        <f>IF(H342&lt;=120,VLOOKUP(H342,'Mortality Data'!$B$5:$D$125,3,FALSE),1)</f>
        <v>0.1525</v>
      </c>
      <c r="L342" s="33">
        <f>IF(H342&lt;=120,(1-VLOOKUP(H342,'Mortality Data'!$F$5:$H$125,3,FALSE))^(YEAR(E342)-Mortality_Table_Year),1)</f>
        <v>0.76421827494292183</v>
      </c>
      <c r="M342" s="88">
        <f t="shared" ref="M342" si="1783">MIN(I342*J342*Male_Mortality_Blend+K342*L342*(1-Male_Mortality_Blend),1)</f>
        <v>0.12972493148782596</v>
      </c>
      <c r="N342" s="18">
        <f t="shared" si="1693"/>
        <v>1.1512052224613489E-2</v>
      </c>
      <c r="O342" s="18">
        <f t="shared" si="1715"/>
        <v>0.30586690418528756</v>
      </c>
      <c r="P342" s="89">
        <f t="shared" si="1706"/>
        <v>3.5621635880198066E-3</v>
      </c>
      <c r="Q342" s="88">
        <f t="shared" ref="Q342" si="1784">MIN((I342*J342*Male_Mortality_Blend+K342*L342*(1-Male_Mortality_Blend))*(1-Mortality_Margin),1)</f>
        <v>0.12323868491343466</v>
      </c>
      <c r="R342" s="18">
        <f t="shared" si="1769"/>
        <v>1.090019794303676E-2</v>
      </c>
      <c r="S342" s="18">
        <f t="shared" si="1708"/>
        <v>0.32521212659134707</v>
      </c>
      <c r="T342" s="89">
        <f t="shared" si="1709"/>
        <v>3.5839422330785631E-3</v>
      </c>
      <c r="V342" s="73">
        <f t="shared" si="1695"/>
        <v>1887306.5649068458</v>
      </c>
      <c r="W342" s="74">
        <f t="shared" ref="W342" si="1785">V342*Fee_Percent</f>
        <v>94365.328245342302</v>
      </c>
      <c r="X342" s="75">
        <f t="shared" si="1724"/>
        <v>1981671.893152188</v>
      </c>
      <c r="Y342" s="74">
        <f t="shared" si="1697"/>
        <v>2006673.4030542707</v>
      </c>
      <c r="Z342" s="75">
        <f t="shared" si="1698"/>
        <v>37746.131298136919</v>
      </c>
      <c r="AA342" s="82">
        <f t="shared" si="1699"/>
        <v>-62747.641200219514</v>
      </c>
      <c r="AC342" s="80">
        <f t="shared" ref="AC342" si="1786">AC341/(1+NAER_Rate)^(1/12)</f>
        <v>0.29157069193402535</v>
      </c>
      <c r="AD342" s="82">
        <f t="shared" si="1701"/>
        <v>577797.4450725934</v>
      </c>
      <c r="AE342" s="74">
        <f t="shared" si="1702"/>
        <v>585087.15261413902</v>
      </c>
      <c r="AF342" s="75">
        <f t="shared" si="1703"/>
        <v>11005.665620430353</v>
      </c>
      <c r="AH342" s="113">
        <v>336</v>
      </c>
      <c r="AI342" s="114">
        <f>(SUM(AE343:$AE$913)+SUM(AF343:$AF$913)-SUM(AD343:$AD$913))*(1+NAER_Rate)^(AH342/12)</f>
        <v>6776550.046423424</v>
      </c>
      <c r="AJ342" s="115">
        <f t="shared" si="1690"/>
        <v>6776550.046423424</v>
      </c>
    </row>
    <row r="343" spans="5:36" x14ac:dyDescent="0.35">
      <c r="E343" s="66">
        <f t="shared" si="1719"/>
        <v>55700</v>
      </c>
      <c r="F343">
        <f t="shared" si="1459"/>
        <v>29</v>
      </c>
      <c r="G343">
        <f t="shared" si="1712"/>
        <v>337</v>
      </c>
      <c r="H343">
        <f t="shared" ref="H343" si="1787">ROUNDDOWN(YEARFRAC(E343,DOB,1),0)</f>
        <v>92</v>
      </c>
      <c r="I343" s="31">
        <f>IF(H343&lt;=120,VLOOKUP(H343,'Mortality Data'!$B$6:$D$125,2,FALSE),1)</f>
        <v>0.19142000000000001</v>
      </c>
      <c r="J343" s="17">
        <f>IF(H343&lt;=120,(1-VLOOKUP(H343,'Mortality Data'!$F$5:$H$125,2,FALSE))^(YEAR(E343)-Mortality_Table_Year),1)</f>
        <v>0.73403987775446611</v>
      </c>
      <c r="K343">
        <f>IF(H343&lt;=120,VLOOKUP(H343,'Mortality Data'!$B$5:$D$125,3,FALSE),1)</f>
        <v>0.1525</v>
      </c>
      <c r="L343" s="33">
        <f>IF(H343&lt;=120,(1-VLOOKUP(H343,'Mortality Data'!$F$5:$H$125,3,FALSE))^(YEAR(E343)-Mortality_Table_Year),1)</f>
        <v>0.76421827494292183</v>
      </c>
      <c r="M343" s="88">
        <f t="shared" ref="M343" si="1788">MIN(I343*J343*Male_Mortality_Blend+K343*L343*(1-Male_Mortality_Blend),1)</f>
        <v>0.12972493148782596</v>
      </c>
      <c r="N343" s="18">
        <f t="shared" si="1693"/>
        <v>1.1512052224613489E-2</v>
      </c>
      <c r="O343" s="18">
        <f t="shared" si="1715"/>
        <v>0.30234574841052569</v>
      </c>
      <c r="P343" s="89">
        <f t="shared" si="1706"/>
        <v>3.5211557747618638E-3</v>
      </c>
      <c r="Q343" s="88">
        <f t="shared" ref="Q343" si="1789">MIN((I343*J343*Male_Mortality_Blend+K343*L343*(1-Male_Mortality_Blend))*(1-Mortality_Margin),1)</f>
        <v>0.12323868491343466</v>
      </c>
      <c r="R343" s="18">
        <f t="shared" si="1769"/>
        <v>1.090019794303676E-2</v>
      </c>
      <c r="S343" s="18">
        <f t="shared" si="1708"/>
        <v>0.32166725003802549</v>
      </c>
      <c r="T343" s="89">
        <f t="shared" si="1709"/>
        <v>3.5448765533215854E-3</v>
      </c>
      <c r="V343" s="73">
        <f t="shared" si="1695"/>
        <v>1865579.7931677822</v>
      </c>
      <c r="W343" s="74">
        <f t="shared" ref="W343" si="1790">V343*Fee_Percent</f>
        <v>93278.989658389124</v>
      </c>
      <c r="X343" s="75">
        <f t="shared" si="1724"/>
        <v>1958858.7828261713</v>
      </c>
      <c r="Y343" s="74">
        <f t="shared" si="1697"/>
        <v>1984800.2657539521</v>
      </c>
      <c r="Z343" s="75">
        <f t="shared" si="1698"/>
        <v>37311.595863355644</v>
      </c>
      <c r="AA343" s="82">
        <f t="shared" si="1699"/>
        <v>-63253.078791136388</v>
      </c>
      <c r="AC343" s="80">
        <f t="shared" ref="AC343" si="1791">AC342/(1+NAER_Rate)^(1/12)</f>
        <v>0.29050314823403839</v>
      </c>
      <c r="AD343" s="82">
        <f t="shared" si="1701"/>
        <v>569054.64335689927</v>
      </c>
      <c r="AE343" s="74">
        <f t="shared" si="1702"/>
        <v>576590.72581727908</v>
      </c>
      <c r="AF343" s="75">
        <f t="shared" si="1703"/>
        <v>10839.136063940938</v>
      </c>
      <c r="AH343" s="113">
        <v>337</v>
      </c>
      <c r="AI343" s="114">
        <f>(SUM(AE344:$AE$913)+SUM(AF344:$AF$913)-SUM(AD344:$AD$913))*(1+NAER_Rate)^(AH343/12)</f>
        <v>6738199.4974454222</v>
      </c>
      <c r="AJ343" s="115">
        <f t="shared" si="1690"/>
        <v>6738199.4974454222</v>
      </c>
    </row>
    <row r="344" spans="5:36" x14ac:dyDescent="0.35">
      <c r="E344" s="66">
        <f t="shared" si="1719"/>
        <v>55731</v>
      </c>
      <c r="F344">
        <f t="shared" si="1459"/>
        <v>29</v>
      </c>
      <c r="G344">
        <f t="shared" si="1712"/>
        <v>338</v>
      </c>
      <c r="H344">
        <f t="shared" ref="H344" si="1792">ROUNDDOWN(YEARFRAC(E344,DOB,1),0)</f>
        <v>92</v>
      </c>
      <c r="I344" s="31">
        <f>IF(H344&lt;=120,VLOOKUP(H344,'Mortality Data'!$B$6:$D$125,2,FALSE),1)</f>
        <v>0.19142000000000001</v>
      </c>
      <c r="J344" s="17">
        <f>IF(H344&lt;=120,(1-VLOOKUP(H344,'Mortality Data'!$F$5:$H$125,2,FALSE))^(YEAR(E344)-Mortality_Table_Year),1)</f>
        <v>0.73403987775446611</v>
      </c>
      <c r="K344">
        <f>IF(H344&lt;=120,VLOOKUP(H344,'Mortality Data'!$B$5:$D$125,3,FALSE),1)</f>
        <v>0.1525</v>
      </c>
      <c r="L344" s="33">
        <f>IF(H344&lt;=120,(1-VLOOKUP(H344,'Mortality Data'!$F$5:$H$125,3,FALSE))^(YEAR(E344)-Mortality_Table_Year),1)</f>
        <v>0.76421827494292183</v>
      </c>
      <c r="M344" s="88">
        <f t="shared" ref="M344" si="1793">MIN(I344*J344*Male_Mortality_Blend+K344*L344*(1-Male_Mortality_Blend),1)</f>
        <v>0.12972493148782596</v>
      </c>
      <c r="N344" s="18">
        <f t="shared" si="1693"/>
        <v>1.1512052224613489E-2</v>
      </c>
      <c r="O344" s="18">
        <f t="shared" si="1715"/>
        <v>0.2988651283649339</v>
      </c>
      <c r="P344" s="89">
        <f t="shared" si="1706"/>
        <v>3.4806200455917979E-3</v>
      </c>
      <c r="Q344" s="88">
        <f t="shared" ref="Q344" si="1794">MIN((I344*J344*Male_Mortality_Blend+K344*L344*(1-Male_Mortality_Blend))*(1-Mortality_Margin),1)</f>
        <v>0.12323868491343466</v>
      </c>
      <c r="R344" s="18">
        <f t="shared" si="1769"/>
        <v>1.090019794303676E-2</v>
      </c>
      <c r="S344" s="18">
        <f t="shared" si="1708"/>
        <v>0.3181610133408187</v>
      </c>
      <c r="T344" s="89">
        <f t="shared" si="1709"/>
        <v>3.5062366972067882E-3</v>
      </c>
      <c r="V344" s="73">
        <f t="shared" si="1695"/>
        <v>1844103.1411596513</v>
      </c>
      <c r="W344" s="74">
        <f t="shared" ref="W344" si="1795">V344*Fee_Percent</f>
        <v>92205.157057982578</v>
      </c>
      <c r="X344" s="75">
        <f t="shared" si="1724"/>
        <v>1936308.298217634</v>
      </c>
      <c r="Y344" s="74">
        <f t="shared" si="1697"/>
        <v>1963165.549979842</v>
      </c>
      <c r="Z344" s="75">
        <f t="shared" si="1698"/>
        <v>36882.062823193024</v>
      </c>
      <c r="AA344" s="82">
        <f t="shared" si="1699"/>
        <v>-63739.314585400978</v>
      </c>
      <c r="AC344" s="80">
        <f t="shared" ref="AC344" si="1796">AC343/(1+NAER_Rate)^(1/12)</f>
        <v>0.28943951319010952</v>
      </c>
      <c r="AD344" s="82">
        <f t="shared" si="1701"/>
        <v>560444.13122208137</v>
      </c>
      <c r="AE344" s="74">
        <f t="shared" si="1702"/>
        <v>568217.68109775905</v>
      </c>
      <c r="AF344" s="75">
        <f t="shared" si="1703"/>
        <v>10675.126308992025</v>
      </c>
      <c r="AH344" s="113">
        <v>338</v>
      </c>
      <c r="AI344" s="114">
        <f>(SUM(AE345:$AE$913)+SUM(AF345:$AF$913)-SUM(AD345:$AD$913))*(1+NAER_Rate)^(AH344/12)</f>
        <v>6699221.7817152431</v>
      </c>
      <c r="AJ344" s="115">
        <f t="shared" si="1690"/>
        <v>6699221.7817152431</v>
      </c>
    </row>
    <row r="345" spans="5:36" x14ac:dyDescent="0.35">
      <c r="E345" s="66">
        <f t="shared" si="1719"/>
        <v>55762</v>
      </c>
      <c r="F345">
        <f t="shared" ref="F345:F408" si="1797">F333+1</f>
        <v>29</v>
      </c>
      <c r="G345">
        <f t="shared" si="1712"/>
        <v>339</v>
      </c>
      <c r="H345">
        <f t="shared" ref="H345" si="1798">ROUNDDOWN(YEARFRAC(E345,DOB,1),0)</f>
        <v>92</v>
      </c>
      <c r="I345" s="31">
        <f>IF(H345&lt;=120,VLOOKUP(H345,'Mortality Data'!$B$6:$D$125,2,FALSE),1)</f>
        <v>0.19142000000000001</v>
      </c>
      <c r="J345" s="17">
        <f>IF(H345&lt;=120,(1-VLOOKUP(H345,'Mortality Data'!$F$5:$H$125,2,FALSE))^(YEAR(E345)-Mortality_Table_Year),1)</f>
        <v>0.73403987775446611</v>
      </c>
      <c r="K345">
        <f>IF(H345&lt;=120,VLOOKUP(H345,'Mortality Data'!$B$5:$D$125,3,FALSE),1)</f>
        <v>0.1525</v>
      </c>
      <c r="L345" s="33">
        <f>IF(H345&lt;=120,(1-VLOOKUP(H345,'Mortality Data'!$F$5:$H$125,3,FALSE))^(YEAR(E345)-Mortality_Table_Year),1)</f>
        <v>0.76421827494292183</v>
      </c>
      <c r="M345" s="88">
        <f t="shared" ref="M345" si="1799">MIN(I345*J345*Male_Mortality_Blend+K345*L345*(1-Male_Mortality_Blend),1)</f>
        <v>0.12972493148782596</v>
      </c>
      <c r="N345" s="18">
        <f t="shared" si="1693"/>
        <v>1.1512052224613489E-2</v>
      </c>
      <c r="O345" s="18">
        <f t="shared" si="1715"/>
        <v>0.29542457739908096</v>
      </c>
      <c r="P345" s="89">
        <f t="shared" si="1706"/>
        <v>3.4405509658529398E-3</v>
      </c>
      <c r="Q345" s="88">
        <f t="shared" ref="Q345" si="1800">MIN((I345*J345*Male_Mortality_Blend+K345*L345*(1-Male_Mortality_Blend))*(1-Mortality_Margin),1)</f>
        <v>0.12323868491343466</v>
      </c>
      <c r="R345" s="18">
        <f t="shared" si="1769"/>
        <v>1.090019794303676E-2</v>
      </c>
      <c r="S345" s="18">
        <f t="shared" si="1708"/>
        <v>0.31469299531764661</v>
      </c>
      <c r="T345" s="89">
        <f t="shared" si="1709"/>
        <v>3.4680180231720925E-3</v>
      </c>
      <c r="V345" s="73">
        <f t="shared" si="1695"/>
        <v>1822873.7294910476</v>
      </c>
      <c r="W345" s="74">
        <f t="shared" ref="W345" si="1801">V345*Fee_Percent</f>
        <v>91143.686474552378</v>
      </c>
      <c r="X345" s="75">
        <f t="shared" si="1724"/>
        <v>1914017.4159655999</v>
      </c>
      <c r="Y345" s="74">
        <f t="shared" si="1697"/>
        <v>1941766.656890111</v>
      </c>
      <c r="Z345" s="75">
        <f t="shared" si="1698"/>
        <v>36457.474589820951</v>
      </c>
      <c r="AA345" s="82">
        <f t="shared" si="1699"/>
        <v>-64206.715514332056</v>
      </c>
      <c r="AC345" s="80">
        <f t="shared" ref="AC345" si="1802">AC344/(1+NAER_Rate)^(1/12)</f>
        <v>0.28837977249126279</v>
      </c>
      <c r="AD345" s="82">
        <f t="shared" si="1701"/>
        <v>551963.90696047444</v>
      </c>
      <c r="AE345" s="74">
        <f t="shared" si="1702"/>
        <v>559966.2267450901</v>
      </c>
      <c r="AF345" s="75">
        <f t="shared" si="1703"/>
        <v>10513.59822781856</v>
      </c>
      <c r="AH345" s="113">
        <v>339</v>
      </c>
      <c r="AI345" s="114">
        <f>(SUM(AE346:$AE$913)+SUM(AF346:$AF$913)-SUM(AD346:$AD$913))*(1+NAER_Rate)^(AH345/12)</f>
        <v>6659633.4293799764</v>
      </c>
      <c r="AJ345" s="115">
        <f t="shared" si="1690"/>
        <v>6659633.4293799764</v>
      </c>
    </row>
    <row r="346" spans="5:36" x14ac:dyDescent="0.35">
      <c r="E346" s="66">
        <f t="shared" si="1719"/>
        <v>55792</v>
      </c>
      <c r="F346">
        <f t="shared" si="1797"/>
        <v>29</v>
      </c>
      <c r="G346">
        <f t="shared" si="1712"/>
        <v>340</v>
      </c>
      <c r="H346">
        <f t="shared" ref="H346" si="1803">ROUNDDOWN(YEARFRAC(E346,DOB,1),0)</f>
        <v>92</v>
      </c>
      <c r="I346" s="31">
        <f>IF(H346&lt;=120,VLOOKUP(H346,'Mortality Data'!$B$6:$D$125,2,FALSE),1)</f>
        <v>0.19142000000000001</v>
      </c>
      <c r="J346" s="17">
        <f>IF(H346&lt;=120,(1-VLOOKUP(H346,'Mortality Data'!$F$5:$H$125,2,FALSE))^(YEAR(E346)-Mortality_Table_Year),1)</f>
        <v>0.73403987775446611</v>
      </c>
      <c r="K346">
        <f>IF(H346&lt;=120,VLOOKUP(H346,'Mortality Data'!$B$5:$D$125,3,FALSE),1)</f>
        <v>0.1525</v>
      </c>
      <c r="L346" s="33">
        <f>IF(H346&lt;=120,(1-VLOOKUP(H346,'Mortality Data'!$F$5:$H$125,3,FALSE))^(YEAR(E346)-Mortality_Table_Year),1)</f>
        <v>0.76421827494292183</v>
      </c>
      <c r="M346" s="88">
        <f t="shared" ref="M346" si="1804">MIN(I346*J346*Male_Mortality_Blend+K346*L346*(1-Male_Mortality_Blend),1)</f>
        <v>0.12972493148782596</v>
      </c>
      <c r="N346" s="18">
        <f t="shared" si="1693"/>
        <v>1.1512052224613489E-2</v>
      </c>
      <c r="O346" s="18">
        <f t="shared" si="1715"/>
        <v>0.29202363423562838</v>
      </c>
      <c r="P346" s="89">
        <f t="shared" si="1706"/>
        <v>3.4009431634525744E-3</v>
      </c>
      <c r="Q346" s="88">
        <f t="shared" ref="Q346" si="1805">MIN((I346*J346*Male_Mortality_Blend+K346*L346*(1-Male_Mortality_Blend))*(1-Mortality_Margin),1)</f>
        <v>0.12323868491343466</v>
      </c>
      <c r="R346" s="18">
        <f t="shared" si="1769"/>
        <v>1.090019794303676E-2</v>
      </c>
      <c r="S346" s="18">
        <f t="shared" si="1708"/>
        <v>0.3112627793773971</v>
      </c>
      <c r="T346" s="89">
        <f t="shared" si="1709"/>
        <v>3.4302159402495036E-3</v>
      </c>
      <c r="V346" s="73">
        <f t="shared" si="1695"/>
        <v>1801888.7119182709</v>
      </c>
      <c r="W346" s="74">
        <f t="shared" ref="W346" si="1806">V346*Fee_Percent</f>
        <v>90094.435595913557</v>
      </c>
      <c r="X346" s="75">
        <f t="shared" si="1724"/>
        <v>1891983.1475141845</v>
      </c>
      <c r="Y346" s="74">
        <f t="shared" si="1697"/>
        <v>1920601.0159708199</v>
      </c>
      <c r="Z346" s="75">
        <f t="shared" si="1698"/>
        <v>36037.774238365419</v>
      </c>
      <c r="AA346" s="82">
        <f t="shared" si="1699"/>
        <v>-64655.642695000861</v>
      </c>
      <c r="AC346" s="80">
        <f t="shared" ref="AC346" si="1807">AC345/(1+NAER_Rate)^(1/12)</f>
        <v>0.28732391187891987</v>
      </c>
      <c r="AD346" s="82">
        <f t="shared" si="1701"/>
        <v>543611.99915276701</v>
      </c>
      <c r="AE346" s="74">
        <f t="shared" si="1702"/>
        <v>551834.59706736379</v>
      </c>
      <c r="AF346" s="75">
        <f t="shared" si="1703"/>
        <v>10354.514269576513</v>
      </c>
      <c r="AH346" s="113">
        <v>340</v>
      </c>
      <c r="AI346" s="114">
        <f>(SUM(AE347:$AE$913)+SUM(AF347:$AF$913)-SUM(AD347:$AD$913))*(1+NAER_Rate)^(AH346/12)</f>
        <v>6619450.6702147359</v>
      </c>
      <c r="AJ346" s="115">
        <f t="shared" si="1690"/>
        <v>6619450.6702147359</v>
      </c>
    </row>
    <row r="347" spans="5:36" x14ac:dyDescent="0.35">
      <c r="E347" s="66">
        <f t="shared" si="1719"/>
        <v>55823</v>
      </c>
      <c r="F347">
        <f t="shared" si="1797"/>
        <v>29</v>
      </c>
      <c r="G347">
        <f t="shared" si="1712"/>
        <v>341</v>
      </c>
      <c r="H347">
        <f t="shared" ref="H347" si="1808">ROUNDDOWN(YEARFRAC(E347,DOB,1),0)</f>
        <v>92</v>
      </c>
      <c r="I347" s="31">
        <f>IF(H347&lt;=120,VLOOKUP(H347,'Mortality Data'!$B$6:$D$125,2,FALSE),1)</f>
        <v>0.19142000000000001</v>
      </c>
      <c r="J347" s="17">
        <f>IF(H347&lt;=120,(1-VLOOKUP(H347,'Mortality Data'!$F$5:$H$125,2,FALSE))^(YEAR(E347)-Mortality_Table_Year),1)</f>
        <v>0.73403987775446611</v>
      </c>
      <c r="K347">
        <f>IF(H347&lt;=120,VLOOKUP(H347,'Mortality Data'!$B$5:$D$125,3,FALSE),1)</f>
        <v>0.1525</v>
      </c>
      <c r="L347" s="33">
        <f>IF(H347&lt;=120,(1-VLOOKUP(H347,'Mortality Data'!$F$5:$H$125,3,FALSE))^(YEAR(E347)-Mortality_Table_Year),1)</f>
        <v>0.76421827494292183</v>
      </c>
      <c r="M347" s="88">
        <f t="shared" ref="M347" si="1809">MIN(I347*J347*Male_Mortality_Blend+K347*L347*(1-Male_Mortality_Blend),1)</f>
        <v>0.12972493148782596</v>
      </c>
      <c r="N347" s="18">
        <f t="shared" si="1693"/>
        <v>1.1512052224613489E-2</v>
      </c>
      <c r="O347" s="18">
        <f t="shared" si="1715"/>
        <v>0.28866184290748642</v>
      </c>
      <c r="P347" s="89">
        <f t="shared" si="1706"/>
        <v>3.3617913281419609E-3</v>
      </c>
      <c r="Q347" s="88">
        <f t="shared" ref="Q347" si="1810">MIN((I347*J347*Male_Mortality_Blend+K347*L347*(1-Male_Mortality_Blend))*(1-Mortality_Margin),1)</f>
        <v>0.12323868491343466</v>
      </c>
      <c r="R347" s="18">
        <f t="shared" si="1769"/>
        <v>1.090019794303676E-2</v>
      </c>
      <c r="S347" s="18">
        <f t="shared" si="1708"/>
        <v>0.30786995346988372</v>
      </c>
      <c r="T347" s="89">
        <f t="shared" si="1709"/>
        <v>3.392825907513386E-3</v>
      </c>
      <c r="V347" s="73">
        <f t="shared" si="1695"/>
        <v>1781145.2749637263</v>
      </c>
      <c r="W347" s="74">
        <f t="shared" ref="W347" si="1811">V347*Fee_Percent</f>
        <v>89057.26374818632</v>
      </c>
      <c r="X347" s="75">
        <f t="shared" si="1724"/>
        <v>1870202.5387119127</v>
      </c>
      <c r="Y347" s="74">
        <f t="shared" si="1697"/>
        <v>1899666.0847271406</v>
      </c>
      <c r="Z347" s="75">
        <f t="shared" si="1698"/>
        <v>35622.90549927453</v>
      </c>
      <c r="AA347" s="82">
        <f t="shared" si="1699"/>
        <v>-65086.451514502522</v>
      </c>
      <c r="AC347" s="80">
        <f t="shared" ref="AC347" si="1812">AC346/(1+NAER_Rate)^(1/12)</f>
        <v>0.28627191714670808</v>
      </c>
      <c r="AD347" s="82">
        <f t="shared" si="1701"/>
        <v>535386.46620969975</v>
      </c>
      <c r="AE347" s="74">
        <f t="shared" si="1702"/>
        <v>543821.05201341934</v>
      </c>
      <c r="AF347" s="75">
        <f t="shared" si="1703"/>
        <v>10197.83745161333</v>
      </c>
      <c r="AH347" s="113">
        <v>341</v>
      </c>
      <c r="AI347" s="114">
        <f>(SUM(AE348:$AE$913)+SUM(AF348:$AF$913)-SUM(AD348:$AD$913))*(1+NAER_Rate)^(AH347/12)</f>
        <v>6578689.4382488597</v>
      </c>
      <c r="AJ347" s="115">
        <f t="shared" si="1690"/>
        <v>6578689.4382488597</v>
      </c>
    </row>
    <row r="348" spans="5:36" x14ac:dyDescent="0.35">
      <c r="E348" s="66">
        <f t="shared" si="1719"/>
        <v>55853</v>
      </c>
      <c r="F348">
        <f t="shared" si="1797"/>
        <v>29</v>
      </c>
      <c r="G348">
        <f t="shared" si="1712"/>
        <v>342</v>
      </c>
      <c r="H348">
        <f t="shared" ref="H348" si="1813">ROUNDDOWN(YEARFRAC(E348,DOB,1),0)</f>
        <v>92</v>
      </c>
      <c r="I348" s="31">
        <f>IF(H348&lt;=120,VLOOKUP(H348,'Mortality Data'!$B$6:$D$125,2,FALSE),1)</f>
        <v>0.19142000000000001</v>
      </c>
      <c r="J348" s="17">
        <f>IF(H348&lt;=120,(1-VLOOKUP(H348,'Mortality Data'!$F$5:$H$125,2,FALSE))^(YEAR(E348)-Mortality_Table_Year),1)</f>
        <v>0.73403987775446611</v>
      </c>
      <c r="K348">
        <f>IF(H348&lt;=120,VLOOKUP(H348,'Mortality Data'!$B$5:$D$125,3,FALSE),1)</f>
        <v>0.1525</v>
      </c>
      <c r="L348" s="33">
        <f>IF(H348&lt;=120,(1-VLOOKUP(H348,'Mortality Data'!$F$5:$H$125,3,FALSE))^(YEAR(E348)-Mortality_Table_Year),1)</f>
        <v>0.76421827494292183</v>
      </c>
      <c r="M348" s="88">
        <f t="shared" ref="M348" si="1814">MIN(I348*J348*Male_Mortality_Blend+K348*L348*(1-Male_Mortality_Blend),1)</f>
        <v>0.12972493148782596</v>
      </c>
      <c r="N348" s="18">
        <f t="shared" si="1693"/>
        <v>1.1512052224613489E-2</v>
      </c>
      <c r="O348" s="18">
        <f t="shared" si="1715"/>
        <v>0.28533875269668224</v>
      </c>
      <c r="P348" s="89">
        <f t="shared" si="1706"/>
        <v>3.3230902108041804E-3</v>
      </c>
      <c r="Q348" s="88">
        <f t="shared" ref="Q348" si="1815">MIN((I348*J348*Male_Mortality_Blend+K348*L348*(1-Male_Mortality_Blend))*(1-Mortality_Margin),1)</f>
        <v>0.12323868491343466</v>
      </c>
      <c r="R348" s="18">
        <f t="shared" si="1769"/>
        <v>1.090019794303676E-2</v>
      </c>
      <c r="S348" s="18">
        <f t="shared" si="1708"/>
        <v>0.30451411003634848</v>
      </c>
      <c r="T348" s="89">
        <f t="shared" si="1709"/>
        <v>3.3558434335352327E-3</v>
      </c>
      <c r="V348" s="73">
        <f t="shared" si="1695"/>
        <v>1760640.6375387202</v>
      </c>
      <c r="W348" s="74">
        <f t="shared" ref="W348" si="1816">V348*Fee_Percent</f>
        <v>88032.031876936016</v>
      </c>
      <c r="X348" s="75">
        <f t="shared" si="1724"/>
        <v>1848672.6694156562</v>
      </c>
      <c r="Y348" s="74">
        <f t="shared" si="1697"/>
        <v>1878959.3483779412</v>
      </c>
      <c r="Z348" s="75">
        <f t="shared" si="1698"/>
        <v>35212.812750774407</v>
      </c>
      <c r="AA348" s="82">
        <f t="shared" si="1699"/>
        <v>-65499.491713059368</v>
      </c>
      <c r="AC348" s="80">
        <f t="shared" ref="AC348" si="1817">AC347/(1+NAER_Rate)^(1/12)</f>
        <v>0.28522377414026934</v>
      </c>
      <c r="AD348" s="82">
        <f t="shared" si="1701"/>
        <v>527285.39592069993</v>
      </c>
      <c r="AE348" s="74">
        <f t="shared" si="1702"/>
        <v>535923.87680049753</v>
      </c>
      <c r="AF348" s="75">
        <f t="shared" si="1703"/>
        <v>10043.531350870475</v>
      </c>
      <c r="AH348" s="113">
        <v>342</v>
      </c>
      <c r="AI348" s="114">
        <f>(SUM(AE349:$AE$913)+SUM(AF349:$AF$913)-SUM(AD349:$AD$913))*(1+NAER_Rate)^(AH348/12)</f>
        <v>6537365.376326046</v>
      </c>
      <c r="AJ348" s="115">
        <f t="shared" si="1690"/>
        <v>6537365.376326046</v>
      </c>
    </row>
    <row r="349" spans="5:36" x14ac:dyDescent="0.35">
      <c r="E349" s="66">
        <f t="shared" si="1719"/>
        <v>55884</v>
      </c>
      <c r="F349">
        <f t="shared" si="1797"/>
        <v>29</v>
      </c>
      <c r="G349">
        <f t="shared" si="1712"/>
        <v>343</v>
      </c>
      <c r="H349">
        <f t="shared" ref="H349" si="1818">ROUNDDOWN(YEARFRAC(E349,DOB,1),0)</f>
        <v>93</v>
      </c>
      <c r="I349" s="31">
        <f>IF(H349&lt;=120,VLOOKUP(H349,'Mortality Data'!$B$6:$D$125,2,FALSE),1)</f>
        <v>0.20927000000000001</v>
      </c>
      <c r="J349" s="17">
        <f>IF(H349&lt;=120,(1-VLOOKUP(H349,'Mortality Data'!$F$5:$H$125,2,FALSE))^(YEAR(E349)-Mortality_Table_Year),1)</f>
        <v>0.74296924126329211</v>
      </c>
      <c r="K349">
        <f>IF(H349&lt;=120,VLOOKUP(H349,'Mortality Data'!$B$5:$D$125,3,FALSE),1)</f>
        <v>0.16736999999999999</v>
      </c>
      <c r="L349" s="33">
        <f>IF(H349&lt;=120,(1-VLOOKUP(H349,'Mortality Data'!$F$5:$H$125,3,FALSE))^(YEAR(E349)-Mortality_Table_Year),1)</f>
        <v>0.76730181654119445</v>
      </c>
      <c r="M349" s="88">
        <f t="shared" ref="M349" si="1819">MIN(I349*J349*Male_Mortality_Blend+K349*L349*(1-Male_Mortality_Blend),1)</f>
        <v>0.14330513248106791</v>
      </c>
      <c r="N349" s="18">
        <f t="shared" si="1693"/>
        <v>1.280674263917625E-2</v>
      </c>
      <c r="O349" s="18">
        <f t="shared" si="1715"/>
        <v>0.28168449272591228</v>
      </c>
      <c r="P349" s="89">
        <f t="shared" si="1706"/>
        <v>3.6542599707699575E-3</v>
      </c>
      <c r="Q349" s="88">
        <f t="shared" ref="Q349" si="1820">MIN((I349*J349*Male_Mortality_Blend+K349*L349*(1-Male_Mortality_Blend))*(1-Mortality_Margin),1)</f>
        <v>0.13613987585701451</v>
      </c>
      <c r="R349" s="18">
        <f t="shared" si="1769"/>
        <v>1.2121305929472026E-2</v>
      </c>
      <c r="S349" s="18">
        <f t="shared" si="1708"/>
        <v>0.300823001348757</v>
      </c>
      <c r="T349" s="89">
        <f t="shared" si="1709"/>
        <v>3.6911086875914823E-3</v>
      </c>
      <c r="V349" s="73">
        <f t="shared" si="1695"/>
        <v>1738092.5660136866</v>
      </c>
      <c r="W349" s="74">
        <f t="shared" ref="W349" si="1821">V349*Fee_Percent</f>
        <v>86904.62830068433</v>
      </c>
      <c r="X349" s="75">
        <f t="shared" si="1724"/>
        <v>1824997.1943143709</v>
      </c>
      <c r="Y349" s="74">
        <f t="shared" si="1697"/>
        <v>1856183.9072872109</v>
      </c>
      <c r="Z349" s="75">
        <f t="shared" si="1698"/>
        <v>34761.85132027373</v>
      </c>
      <c r="AA349" s="82">
        <f t="shared" si="1699"/>
        <v>-65948.56429311377</v>
      </c>
      <c r="AC349" s="80">
        <f t="shared" ref="AC349" si="1822">AC348/(1+NAER_Rate)^(1/12)</f>
        <v>0.28417946875706973</v>
      </c>
      <c r="AD349" s="82">
        <f t="shared" si="1701"/>
        <v>518626.73316340067</v>
      </c>
      <c r="AE349" s="74">
        <f t="shared" si="1702"/>
        <v>527489.35668830154</v>
      </c>
      <c r="AF349" s="75">
        <f t="shared" si="1703"/>
        <v>9878.6044412076317</v>
      </c>
      <c r="AH349" s="113">
        <v>343</v>
      </c>
      <c r="AI349" s="114">
        <f>(SUM(AE350:$AE$913)+SUM(AF350:$AF$913)-SUM(AD350:$AD$913))*(1+NAER_Rate)^(AH349/12)</f>
        <v>6495440.3837718973</v>
      </c>
      <c r="AJ349" s="115">
        <f t="shared" si="1690"/>
        <v>6495440.3837718973</v>
      </c>
    </row>
    <row r="350" spans="5:36" x14ac:dyDescent="0.35">
      <c r="E350" s="66">
        <f t="shared" si="1719"/>
        <v>55915</v>
      </c>
      <c r="F350">
        <f t="shared" si="1797"/>
        <v>29</v>
      </c>
      <c r="G350">
        <f t="shared" si="1712"/>
        <v>344</v>
      </c>
      <c r="H350">
        <f t="shared" ref="H350" si="1823">ROUNDDOWN(YEARFRAC(E350,DOB,1),0)</f>
        <v>93</v>
      </c>
      <c r="I350" s="31">
        <f>IF(H350&lt;=120,VLOOKUP(H350,'Mortality Data'!$B$6:$D$125,2,FALSE),1)</f>
        <v>0.20927000000000001</v>
      </c>
      <c r="J350" s="17">
        <f>IF(H350&lt;=120,(1-VLOOKUP(H350,'Mortality Data'!$F$5:$H$125,2,FALSE))^(YEAR(E350)-Mortality_Table_Year),1)</f>
        <v>0.73747126887794379</v>
      </c>
      <c r="K350">
        <f>IF(H350&lt;=120,VLOOKUP(H350,'Mortality Data'!$B$5:$D$125,3,FALSE),1)</f>
        <v>0.16736999999999999</v>
      </c>
      <c r="L350" s="33">
        <f>IF(H350&lt;=120,(1-VLOOKUP(H350,'Mortality Data'!$F$5:$H$125,3,FALSE))^(YEAR(E350)-Mortality_Table_Year),1)</f>
        <v>0.7622376245520226</v>
      </c>
      <c r="M350" s="88">
        <f t="shared" ref="M350" si="1824">MIN(I350*J350*Male_Mortality_Blend+K350*L350*(1-Male_Mortality_Blend),1)</f>
        <v>0.14229090689052043</v>
      </c>
      <c r="N350" s="18">
        <f t="shared" si="1693"/>
        <v>1.2709402089529198E-2</v>
      </c>
      <c r="O350" s="18">
        <f t="shared" si="1715"/>
        <v>0.27810445124547362</v>
      </c>
      <c r="P350" s="89">
        <f t="shared" si="1706"/>
        <v>3.5800414804386671E-3</v>
      </c>
      <c r="Q350" s="88">
        <f t="shared" ref="Q350" si="1825">MIN((I350*J350*Male_Mortality_Blend+K350*L350*(1-Male_Mortality_Blend))*(1-Mortality_Margin),1)</f>
        <v>0.13517636154599441</v>
      </c>
      <c r="R350" s="18">
        <f t="shared" si="1769"/>
        <v>1.2029532871640658E-2</v>
      </c>
      <c r="S350" s="18">
        <f t="shared" si="1708"/>
        <v>0.29720424116548655</v>
      </c>
      <c r="T350" s="89">
        <f t="shared" si="1709"/>
        <v>3.618760183270453E-3</v>
      </c>
      <c r="V350" s="73">
        <f t="shared" si="1695"/>
        <v>1716002.4487233972</v>
      </c>
      <c r="W350" s="74">
        <f t="shared" ref="W350" si="1826">V350*Fee_Percent</f>
        <v>85800.12243616987</v>
      </c>
      <c r="X350" s="75">
        <f t="shared" si="1724"/>
        <v>1801802.571159567</v>
      </c>
      <c r="Y350" s="74">
        <f t="shared" si="1697"/>
        <v>1833854.8819586891</v>
      </c>
      <c r="Z350" s="75">
        <f t="shared" si="1698"/>
        <v>34320.048974467943</v>
      </c>
      <c r="AA350" s="82">
        <f t="shared" si="1699"/>
        <v>-66372.359773589997</v>
      </c>
      <c r="AC350" s="80">
        <f t="shared" ref="AC350" si="1827">AC349/(1+NAER_Rate)^(1/12)</f>
        <v>0.28313898694620965</v>
      </c>
      <c r="AD350" s="82">
        <f t="shared" si="1701"/>
        <v>510160.5546751956</v>
      </c>
      <c r="AE350" s="74">
        <f t="shared" si="1702"/>
        <v>519235.81348414411</v>
      </c>
      <c r="AF350" s="75">
        <f t="shared" si="1703"/>
        <v>9717.3438985751545</v>
      </c>
      <c r="AH350" s="113">
        <v>344</v>
      </c>
      <c r="AI350" s="114">
        <f>(SUM(AE351:$AE$913)+SUM(AF351:$AF$913)-SUM(AD351:$AD$913))*(1+NAER_Rate)^(AH350/12)</f>
        <v>6452937.5293805981</v>
      </c>
      <c r="AJ350" s="115">
        <f t="shared" si="1690"/>
        <v>6452937.5293805981</v>
      </c>
    </row>
    <row r="351" spans="5:36" x14ac:dyDescent="0.35">
      <c r="E351" s="66">
        <f t="shared" si="1719"/>
        <v>55943</v>
      </c>
      <c r="F351">
        <f t="shared" si="1797"/>
        <v>29</v>
      </c>
      <c r="G351">
        <f t="shared" si="1712"/>
        <v>345</v>
      </c>
      <c r="H351">
        <f t="shared" ref="H351" si="1828">ROUNDDOWN(YEARFRAC(E351,DOB,1),0)</f>
        <v>93</v>
      </c>
      <c r="I351" s="31">
        <f>IF(H351&lt;=120,VLOOKUP(H351,'Mortality Data'!$B$6:$D$125,2,FALSE),1)</f>
        <v>0.20927000000000001</v>
      </c>
      <c r="J351" s="17">
        <f>IF(H351&lt;=120,(1-VLOOKUP(H351,'Mortality Data'!$F$5:$H$125,2,FALSE))^(YEAR(E351)-Mortality_Table_Year),1)</f>
        <v>0.73747126887794379</v>
      </c>
      <c r="K351">
        <f>IF(H351&lt;=120,VLOOKUP(H351,'Mortality Data'!$B$5:$D$125,3,FALSE),1)</f>
        <v>0.16736999999999999</v>
      </c>
      <c r="L351" s="33">
        <f>IF(H351&lt;=120,(1-VLOOKUP(H351,'Mortality Data'!$F$5:$H$125,3,FALSE))^(YEAR(E351)-Mortality_Table_Year),1)</f>
        <v>0.7622376245520226</v>
      </c>
      <c r="M351" s="88">
        <f t="shared" ref="M351" si="1829">MIN(I351*J351*Male_Mortality_Blend+K351*L351*(1-Male_Mortality_Blend),1)</f>
        <v>0.14229090689052043</v>
      </c>
      <c r="N351" s="18">
        <f t="shared" si="1693"/>
        <v>1.2709402089529198E-2</v>
      </c>
      <c r="O351" s="18">
        <f t="shared" si="1715"/>
        <v>0.27456990995170705</v>
      </c>
      <c r="P351" s="89">
        <f t="shared" si="1706"/>
        <v>3.5345412937665688E-3</v>
      </c>
      <c r="Q351" s="88">
        <f t="shared" ref="Q351" si="1830">MIN((I351*J351*Male_Mortality_Blend+K351*L351*(1-Male_Mortality_Blend))*(1-Mortality_Margin),1)</f>
        <v>0.13517636154599441</v>
      </c>
      <c r="R351" s="18">
        <f t="shared" si="1769"/>
        <v>1.2029532871640658E-2</v>
      </c>
      <c r="S351" s="18">
        <f t="shared" si="1708"/>
        <v>0.29362901297679533</v>
      </c>
      <c r="T351" s="89">
        <f t="shared" si="1709"/>
        <v>3.5752281886912152E-3</v>
      </c>
      <c r="V351" s="73">
        <f t="shared" si="1695"/>
        <v>1694193.083615955</v>
      </c>
      <c r="W351" s="74">
        <f t="shared" ref="W351" si="1831">V351*Fee_Percent</f>
        <v>84709.654180797748</v>
      </c>
      <c r="X351" s="75">
        <f t="shared" si="1724"/>
        <v>1778902.7377967527</v>
      </c>
      <c r="Y351" s="74">
        <f t="shared" si="1697"/>
        <v>1811794.4643743485</v>
      </c>
      <c r="Z351" s="75">
        <f t="shared" si="1698"/>
        <v>33883.861672319101</v>
      </c>
      <c r="AA351" s="82">
        <f t="shared" si="1699"/>
        <v>-66775.588249914814</v>
      </c>
      <c r="AC351" s="80">
        <f t="shared" ref="AC351" si="1832">AC350/(1+NAER_Rate)^(1/12)</f>
        <v>0.28210231470823482</v>
      </c>
      <c r="AD351" s="82">
        <f t="shared" si="1701"/>
        <v>501832.57997328008</v>
      </c>
      <c r="AE351" s="74">
        <f t="shared" si="1702"/>
        <v>511111.41217557021</v>
      </c>
      <c r="AF351" s="75">
        <f t="shared" si="1703"/>
        <v>9558.7158090148587</v>
      </c>
      <c r="AH351" s="113">
        <v>345</v>
      </c>
      <c r="AI351" s="114">
        <f>(SUM(AE352:$AE$913)+SUM(AF352:$AF$913)-SUM(AD352:$AD$913))*(1+NAER_Rate)^(AH351/12)</f>
        <v>6409875.2566240635</v>
      </c>
      <c r="AJ351" s="115">
        <f t="shared" si="1690"/>
        <v>6409875.2566240635</v>
      </c>
    </row>
    <row r="352" spans="5:36" x14ac:dyDescent="0.35">
      <c r="E352" s="66">
        <f t="shared" si="1719"/>
        <v>55974</v>
      </c>
      <c r="F352">
        <f t="shared" si="1797"/>
        <v>29</v>
      </c>
      <c r="G352">
        <f t="shared" si="1712"/>
        <v>346</v>
      </c>
      <c r="H352">
        <f t="shared" ref="H352" si="1833">ROUNDDOWN(YEARFRAC(E352,DOB,1),0)</f>
        <v>93</v>
      </c>
      <c r="I352" s="31">
        <f>IF(H352&lt;=120,VLOOKUP(H352,'Mortality Data'!$B$6:$D$125,2,FALSE),1)</f>
        <v>0.20927000000000001</v>
      </c>
      <c r="J352" s="17">
        <f>IF(H352&lt;=120,(1-VLOOKUP(H352,'Mortality Data'!$F$5:$H$125,2,FALSE))^(YEAR(E352)-Mortality_Table_Year),1)</f>
        <v>0.73747126887794379</v>
      </c>
      <c r="K352">
        <f>IF(H352&lt;=120,VLOOKUP(H352,'Mortality Data'!$B$5:$D$125,3,FALSE),1)</f>
        <v>0.16736999999999999</v>
      </c>
      <c r="L352" s="33">
        <f>IF(H352&lt;=120,(1-VLOOKUP(H352,'Mortality Data'!$F$5:$H$125,3,FALSE))^(YEAR(E352)-Mortality_Table_Year),1)</f>
        <v>0.7622376245520226</v>
      </c>
      <c r="M352" s="88">
        <f t="shared" ref="M352" si="1834">MIN(I352*J352*Male_Mortality_Blend+K352*L352*(1-Male_Mortality_Blend),1)</f>
        <v>0.14229090689052043</v>
      </c>
      <c r="N352" s="18">
        <f t="shared" si="1693"/>
        <v>1.2709402089529198E-2</v>
      </c>
      <c r="O352" s="18">
        <f t="shared" si="1715"/>
        <v>0.27108029056444499</v>
      </c>
      <c r="P352" s="89">
        <f t="shared" si="1706"/>
        <v>3.4896193872620551E-3</v>
      </c>
      <c r="Q352" s="88">
        <f t="shared" ref="Q352" si="1835">MIN((I352*J352*Male_Mortality_Blend+K352*L352*(1-Male_Mortality_Blend))*(1-Mortality_Margin),1)</f>
        <v>0.13517636154599441</v>
      </c>
      <c r="R352" s="18">
        <f t="shared" si="1769"/>
        <v>1.2029532871640658E-2</v>
      </c>
      <c r="S352" s="18">
        <f t="shared" si="1708"/>
        <v>0.29009679311312359</v>
      </c>
      <c r="T352" s="89">
        <f t="shared" si="1709"/>
        <v>3.5322198636717483E-3</v>
      </c>
      <c r="V352" s="73">
        <f t="shared" si="1695"/>
        <v>1672660.9024989805</v>
      </c>
      <c r="W352" s="74">
        <f t="shared" ref="W352" si="1836">V352*Fee_Percent</f>
        <v>83633.045124949029</v>
      </c>
      <c r="X352" s="75">
        <f t="shared" si="1724"/>
        <v>1756293.9476239295</v>
      </c>
      <c r="Y352" s="74">
        <f t="shared" si="1697"/>
        <v>1789999.4233085008</v>
      </c>
      <c r="Z352" s="75">
        <f t="shared" si="1698"/>
        <v>33453.218049979609</v>
      </c>
      <c r="AA352" s="82">
        <f t="shared" si="1699"/>
        <v>-67158.693734550849</v>
      </c>
      <c r="AC352" s="80">
        <f t="shared" ref="AC352" si="1837">AC351/(1+NAER_Rate)^(1/12)</f>
        <v>0.281069438094948</v>
      </c>
      <c r="AD352" s="82">
        <f t="shared" si="1701"/>
        <v>493640.55298821587</v>
      </c>
      <c r="AE352" s="74">
        <f t="shared" si="1702"/>
        <v>503114.13209960127</v>
      </c>
      <c r="AF352" s="75">
        <f t="shared" si="1703"/>
        <v>9402.6771997755404</v>
      </c>
      <c r="AH352" s="113">
        <v>346</v>
      </c>
      <c r="AI352" s="114">
        <f>(SUM(AE353:$AE$913)+SUM(AF353:$AF$913)-SUM(AD353:$AD$913))*(1+NAER_Rate)^(AH352/12)</f>
        <v>6366271.6327381628</v>
      </c>
      <c r="AJ352" s="115">
        <f t="shared" si="1690"/>
        <v>6366271.6327381628</v>
      </c>
    </row>
    <row r="353" spans="5:36" x14ac:dyDescent="0.35">
      <c r="E353" s="66">
        <f t="shared" si="1719"/>
        <v>56004</v>
      </c>
      <c r="F353">
        <f t="shared" si="1797"/>
        <v>29</v>
      </c>
      <c r="G353">
        <f t="shared" si="1712"/>
        <v>347</v>
      </c>
      <c r="H353">
        <f t="shared" ref="H353" si="1838">ROUNDDOWN(YEARFRAC(E353,DOB,1),0)</f>
        <v>93</v>
      </c>
      <c r="I353" s="31">
        <f>IF(H353&lt;=120,VLOOKUP(H353,'Mortality Data'!$B$6:$D$125,2,FALSE),1)</f>
        <v>0.20927000000000001</v>
      </c>
      <c r="J353" s="17">
        <f>IF(H353&lt;=120,(1-VLOOKUP(H353,'Mortality Data'!$F$5:$H$125,2,FALSE))^(YEAR(E353)-Mortality_Table_Year),1)</f>
        <v>0.73747126887794379</v>
      </c>
      <c r="K353">
        <f>IF(H353&lt;=120,VLOOKUP(H353,'Mortality Data'!$B$5:$D$125,3,FALSE),1)</f>
        <v>0.16736999999999999</v>
      </c>
      <c r="L353" s="33">
        <f>IF(H353&lt;=120,(1-VLOOKUP(H353,'Mortality Data'!$F$5:$H$125,3,FALSE))^(YEAR(E353)-Mortality_Table_Year),1)</f>
        <v>0.7622376245520226</v>
      </c>
      <c r="M353" s="88">
        <f t="shared" ref="M353" si="1839">MIN(I353*J353*Male_Mortality_Blend+K353*L353*(1-Male_Mortality_Blend),1)</f>
        <v>0.14229090689052043</v>
      </c>
      <c r="N353" s="18">
        <f t="shared" si="1693"/>
        <v>1.2709402089529198E-2</v>
      </c>
      <c r="O353" s="18">
        <f t="shared" si="1715"/>
        <v>0.26763502215311508</v>
      </c>
      <c r="P353" s="89">
        <f t="shared" si="1706"/>
        <v>3.4452684113299159E-3</v>
      </c>
      <c r="Q353" s="88">
        <f t="shared" ref="Q353" si="1840">MIN((I353*J353*Male_Mortality_Blend+K353*L353*(1-Male_Mortality_Blend))*(1-Mortality_Margin),1)</f>
        <v>0.13517636154599441</v>
      </c>
      <c r="R353" s="18">
        <f t="shared" si="1769"/>
        <v>1.2029532871640658E-2</v>
      </c>
      <c r="S353" s="18">
        <f t="shared" si="1708"/>
        <v>0.28660706420441173</v>
      </c>
      <c r="T353" s="89">
        <f t="shared" si="1709"/>
        <v>3.4897289087118533E-3</v>
      </c>
      <c r="V353" s="73">
        <f t="shared" si="1695"/>
        <v>1651402.3825296864</v>
      </c>
      <c r="W353" s="74">
        <f t="shared" ref="W353" si="1841">V353*Fee_Percent</f>
        <v>82570.119126484322</v>
      </c>
      <c r="X353" s="75">
        <f t="shared" si="1724"/>
        <v>1733972.5016561707</v>
      </c>
      <c r="Y353" s="74">
        <f t="shared" si="1697"/>
        <v>1768466.5664055934</v>
      </c>
      <c r="Z353" s="75">
        <f t="shared" si="1698"/>
        <v>33028.047650593726</v>
      </c>
      <c r="AA353" s="82">
        <f t="shared" si="1699"/>
        <v>-67522.112400016515</v>
      </c>
      <c r="AC353" s="80">
        <f t="shared" ref="AC353" si="1842">AC352/(1+NAER_Rate)^(1/12)</f>
        <v>0.28004034320922117</v>
      </c>
      <c r="AD353" s="82">
        <f t="shared" si="1701"/>
        <v>485582.25447914586</v>
      </c>
      <c r="AE353" s="74">
        <f t="shared" si="1702"/>
        <v>495241.98421025526</v>
      </c>
      <c r="AF353" s="75">
        <f t="shared" si="1703"/>
        <v>9249.1857996027775</v>
      </c>
      <c r="AH353" s="113">
        <v>347</v>
      </c>
      <c r="AI353" s="114">
        <f>(SUM(AE354:$AE$913)+SUM(AF354:$AF$913)-SUM(AD354:$AD$913))*(1+NAER_Rate)^(AH353/12)</f>
        <v>6322144.3551798584</v>
      </c>
      <c r="AJ353" s="115">
        <f t="shared" si="1690"/>
        <v>6322144.3551798584</v>
      </c>
    </row>
    <row r="354" spans="5:36" x14ac:dyDescent="0.35">
      <c r="E354" s="66">
        <f t="shared" si="1719"/>
        <v>56035</v>
      </c>
      <c r="F354">
        <f t="shared" si="1797"/>
        <v>29</v>
      </c>
      <c r="G354">
        <f t="shared" si="1712"/>
        <v>348</v>
      </c>
      <c r="H354">
        <f t="shared" ref="H354" si="1843">ROUNDDOWN(YEARFRAC(E354,DOB,1),0)</f>
        <v>93</v>
      </c>
      <c r="I354" s="31">
        <f>IF(H354&lt;=120,VLOOKUP(H354,'Mortality Data'!$B$6:$D$125,2,FALSE),1)</f>
        <v>0.20927000000000001</v>
      </c>
      <c r="J354" s="17">
        <f>IF(H354&lt;=120,(1-VLOOKUP(H354,'Mortality Data'!$F$5:$H$125,2,FALSE))^(YEAR(E354)-Mortality_Table_Year),1)</f>
        <v>0.73747126887794379</v>
      </c>
      <c r="K354">
        <f>IF(H354&lt;=120,VLOOKUP(H354,'Mortality Data'!$B$5:$D$125,3,FALSE),1)</f>
        <v>0.16736999999999999</v>
      </c>
      <c r="L354" s="33">
        <f>IF(H354&lt;=120,(1-VLOOKUP(H354,'Mortality Data'!$F$5:$H$125,3,FALSE))^(YEAR(E354)-Mortality_Table_Year),1)</f>
        <v>0.7622376245520226</v>
      </c>
      <c r="M354" s="88">
        <f t="shared" ref="M354" si="1844">MIN(I354*J354*Male_Mortality_Blend+K354*L354*(1-Male_Mortality_Blend),1)</f>
        <v>0.14229090689052043</v>
      </c>
      <c r="N354" s="18">
        <f t="shared" si="1693"/>
        <v>1.2709402089529198E-2</v>
      </c>
      <c r="O354" s="18">
        <f t="shared" si="1715"/>
        <v>0.26423354104333108</v>
      </c>
      <c r="P354" s="89">
        <f t="shared" si="1706"/>
        <v>3.4014811097839992E-3</v>
      </c>
      <c r="Q354" s="88">
        <f t="shared" ref="Q354" si="1845">MIN((I354*J354*Male_Mortality_Blend+K354*L354*(1-Male_Mortality_Blend))*(1-Mortality_Margin),1)</f>
        <v>0.13517636154599441</v>
      </c>
      <c r="R354" s="18">
        <f t="shared" si="1769"/>
        <v>1.2029532871640658E-2</v>
      </c>
      <c r="S354" s="18">
        <f t="shared" si="1708"/>
        <v>0.28315931510432035</v>
      </c>
      <c r="T354" s="89">
        <f t="shared" si="1709"/>
        <v>3.4477491000913796E-3</v>
      </c>
      <c r="V354" s="73">
        <f t="shared" si="1695"/>
        <v>1630414.04563851</v>
      </c>
      <c r="W354" s="74">
        <f t="shared" ref="W354" si="1846">V354*Fee_Percent</f>
        <v>81520.702281925507</v>
      </c>
      <c r="X354" s="75">
        <f t="shared" si="1724"/>
        <v>1711934.7479204356</v>
      </c>
      <c r="Y354" s="74">
        <f t="shared" si="1697"/>
        <v>1747192.7397126199</v>
      </c>
      <c r="Z354" s="75">
        <f t="shared" si="1698"/>
        <v>32608.280912770202</v>
      </c>
      <c r="AA354" s="82">
        <f t="shared" si="1699"/>
        <v>-67866.272704954492</v>
      </c>
      <c r="AC354" s="80">
        <f t="shared" ref="AC354" si="1847">AC353/(1+NAER_Rate)^(1/12)</f>
        <v>0.27901501620480867</v>
      </c>
      <c r="AD354" s="82">
        <f t="shared" si="1701"/>
        <v>477655.50143259543</v>
      </c>
      <c r="AE354" s="74">
        <f t="shared" si="1702"/>
        <v>487493.01058384072</v>
      </c>
      <c r="AF354" s="75">
        <f t="shared" si="1703"/>
        <v>9098.2000272875321</v>
      </c>
      <c r="AH354" s="113">
        <v>348</v>
      </c>
      <c r="AI354" s="114">
        <f>(SUM(AE355:$AE$913)+SUM(AF355:$AF$913)-SUM(AD355:$AD$913))*(1+NAER_Rate)^(AH354/12)</f>
        <v>6277510.7579822289</v>
      </c>
      <c r="AJ354" s="115">
        <f t="shared" si="1690"/>
        <v>6277510.7579822289</v>
      </c>
    </row>
    <row r="355" spans="5:36" x14ac:dyDescent="0.35">
      <c r="E355" s="66">
        <f t="shared" si="1719"/>
        <v>56065</v>
      </c>
      <c r="F355">
        <f t="shared" si="1797"/>
        <v>30</v>
      </c>
      <c r="G355">
        <f t="shared" si="1712"/>
        <v>349</v>
      </c>
      <c r="H355">
        <f t="shared" ref="H355" si="1848">ROUNDDOWN(YEARFRAC(E355,DOB,1),0)</f>
        <v>93</v>
      </c>
      <c r="I355" s="31">
        <f>IF(H355&lt;=120,VLOOKUP(H355,'Mortality Data'!$B$6:$D$125,2,FALSE),1)</f>
        <v>0.20927000000000001</v>
      </c>
      <c r="J355" s="17">
        <f>IF(H355&lt;=120,(1-VLOOKUP(H355,'Mortality Data'!$F$5:$H$125,2,FALSE))^(YEAR(E355)-Mortality_Table_Year),1)</f>
        <v>0.73747126887794379</v>
      </c>
      <c r="K355">
        <f>IF(H355&lt;=120,VLOOKUP(H355,'Mortality Data'!$B$5:$D$125,3,FALSE),1)</f>
        <v>0.16736999999999999</v>
      </c>
      <c r="L355" s="33">
        <f>IF(H355&lt;=120,(1-VLOOKUP(H355,'Mortality Data'!$F$5:$H$125,3,FALSE))^(YEAR(E355)-Mortality_Table_Year),1)</f>
        <v>0.7622376245520226</v>
      </c>
      <c r="M355" s="88">
        <f t="shared" ref="M355" si="1849">MIN(I355*J355*Male_Mortality_Blend+K355*L355*(1-Male_Mortality_Blend),1)</f>
        <v>0.14229090689052043</v>
      </c>
      <c r="N355" s="18">
        <f t="shared" si="1693"/>
        <v>1.2709402089529198E-2</v>
      </c>
      <c r="O355" s="18">
        <f t="shared" si="1715"/>
        <v>0.26087529072467125</v>
      </c>
      <c r="P355" s="89">
        <f t="shared" si="1706"/>
        <v>3.3582503186598278E-3</v>
      </c>
      <c r="Q355" s="88">
        <f t="shared" ref="Q355" si="1850">MIN((I355*J355*Male_Mortality_Blend+K355*L355*(1-Male_Mortality_Blend))*(1-Mortality_Margin),1)</f>
        <v>0.13517636154599441</v>
      </c>
      <c r="R355" s="18">
        <f t="shared" si="1769"/>
        <v>1.2029532871640658E-2</v>
      </c>
      <c r="S355" s="18">
        <f t="shared" si="1708"/>
        <v>0.27975304081536168</v>
      </c>
      <c r="T355" s="89">
        <f t="shared" si="1709"/>
        <v>3.4062742889586772E-3</v>
      </c>
      <c r="V355" s="73">
        <f t="shared" si="1695"/>
        <v>1609692.4579600741</v>
      </c>
      <c r="W355" s="74">
        <f t="shared" ref="W355" si="1851">V355*Fee_Percent</f>
        <v>80484.622898003712</v>
      </c>
      <c r="X355" s="75">
        <f t="shared" si="1724"/>
        <v>1690177.0808580779</v>
      </c>
      <c r="Y355" s="74">
        <f t="shared" si="1697"/>
        <v>1726174.8272171549</v>
      </c>
      <c r="Z355" s="75">
        <f t="shared" si="1698"/>
        <v>32193.849159201483</v>
      </c>
      <c r="AA355" s="82">
        <f t="shared" si="1699"/>
        <v>-68191.595518278424</v>
      </c>
      <c r="AC355" s="80">
        <f t="shared" ref="AC355" si="1852">AC354/(1+NAER_Rate)^(1/12)</f>
        <v>0.27799344328616088</v>
      </c>
      <c r="AD355" s="82">
        <f t="shared" si="1701"/>
        <v>469858.14647108904</v>
      </c>
      <c r="AE355" s="74">
        <f t="shared" si="1702"/>
        <v>479865.28393199068</v>
      </c>
      <c r="AF355" s="75">
        <f t="shared" si="1703"/>
        <v>8949.6789804016953</v>
      </c>
      <c r="AH355" s="113">
        <v>349</v>
      </c>
      <c r="AI355" s="114">
        <f>(SUM(AE356:$AE$913)+SUM(AF356:$AF$913)-SUM(AD356:$AD$913))*(1+NAER_Rate)^(AH355/12)</f>
        <v>6232387.8180087451</v>
      </c>
      <c r="AJ355" s="115">
        <f t="shared" si="1690"/>
        <v>6232387.8180087451</v>
      </c>
    </row>
    <row r="356" spans="5:36" x14ac:dyDescent="0.35">
      <c r="E356" s="66">
        <f t="shared" si="1719"/>
        <v>56096</v>
      </c>
      <c r="F356">
        <f t="shared" si="1797"/>
        <v>30</v>
      </c>
      <c r="G356">
        <f t="shared" si="1712"/>
        <v>350</v>
      </c>
      <c r="H356">
        <f t="shared" ref="H356" si="1853">ROUNDDOWN(YEARFRAC(E356,DOB,1),0)</f>
        <v>93</v>
      </c>
      <c r="I356" s="31">
        <f>IF(H356&lt;=120,VLOOKUP(H356,'Mortality Data'!$B$6:$D$125,2,FALSE),1)</f>
        <v>0.20927000000000001</v>
      </c>
      <c r="J356" s="17">
        <f>IF(H356&lt;=120,(1-VLOOKUP(H356,'Mortality Data'!$F$5:$H$125,2,FALSE))^(YEAR(E356)-Mortality_Table_Year),1)</f>
        <v>0.73747126887794379</v>
      </c>
      <c r="K356">
        <f>IF(H356&lt;=120,VLOOKUP(H356,'Mortality Data'!$B$5:$D$125,3,FALSE),1)</f>
        <v>0.16736999999999999</v>
      </c>
      <c r="L356" s="33">
        <f>IF(H356&lt;=120,(1-VLOOKUP(H356,'Mortality Data'!$F$5:$H$125,3,FALSE))^(YEAR(E356)-Mortality_Table_Year),1)</f>
        <v>0.7622376245520226</v>
      </c>
      <c r="M356" s="88">
        <f t="shared" ref="M356" si="1854">MIN(I356*J356*Male_Mortality_Blend+K356*L356*(1-Male_Mortality_Blend),1)</f>
        <v>0.14229090689052043</v>
      </c>
      <c r="N356" s="18">
        <f t="shared" si="1693"/>
        <v>1.2709402089529198E-2</v>
      </c>
      <c r="O356" s="18">
        <f t="shared" si="1715"/>
        <v>0.2575597217596286</v>
      </c>
      <c r="P356" s="89">
        <f t="shared" si="1706"/>
        <v>3.3155689650426479E-3</v>
      </c>
      <c r="Q356" s="88">
        <f t="shared" ref="Q356" si="1855">MIN((I356*J356*Male_Mortality_Blend+K356*L356*(1-Male_Mortality_Blend))*(1-Mortality_Margin),1)</f>
        <v>0.13517636154599441</v>
      </c>
      <c r="R356" s="18">
        <f t="shared" si="1769"/>
        <v>1.2029532871640658E-2</v>
      </c>
      <c r="S356" s="18">
        <f t="shared" si="1708"/>
        <v>0.27638774241493186</v>
      </c>
      <c r="T356" s="89">
        <f t="shared" si="1709"/>
        <v>3.365298400429817E-3</v>
      </c>
      <c r="V356" s="73">
        <f t="shared" si="1695"/>
        <v>1589234.2292713772</v>
      </c>
      <c r="W356" s="74">
        <f t="shared" ref="W356" si="1856">V356*Fee_Percent</f>
        <v>79461.711463568863</v>
      </c>
      <c r="X356" s="75">
        <f t="shared" si="1724"/>
        <v>1668695.9407349462</v>
      </c>
      <c r="Y356" s="74">
        <f t="shared" si="1697"/>
        <v>1705409.7503909476</v>
      </c>
      <c r="Z356" s="75">
        <f t="shared" si="1698"/>
        <v>31784.684585427545</v>
      </c>
      <c r="AA356" s="82">
        <f t="shared" si="1699"/>
        <v>-68498.494241429027</v>
      </c>
      <c r="AC356" s="80">
        <f t="shared" ref="AC356" si="1857">AC355/(1+NAER_Rate)^(1/12)</f>
        <v>0.27697561070823851</v>
      </c>
      <c r="AD356" s="82">
        <f t="shared" si="1701"/>
        <v>462188.07727142028</v>
      </c>
      <c r="AE356" s="74">
        <f t="shared" si="1702"/>
        <v>472356.90712231729</v>
      </c>
      <c r="AF356" s="75">
        <f t="shared" si="1703"/>
        <v>8803.5824242175295</v>
      </c>
      <c r="AH356" s="113">
        <v>350</v>
      </c>
      <c r="AI356" s="114">
        <f>(SUM(AE357:$AE$913)+SUM(AF357:$AF$913)-SUM(AD357:$AD$913))*(1+NAER_Rate)^(AH356/12)</f>
        <v>6186792.1611080822</v>
      </c>
      <c r="AJ356" s="115">
        <f t="shared" si="1690"/>
        <v>6186792.1611080822</v>
      </c>
    </row>
    <row r="357" spans="5:36" x14ac:dyDescent="0.35">
      <c r="E357" s="66">
        <f t="shared" si="1719"/>
        <v>56127</v>
      </c>
      <c r="F357">
        <f t="shared" si="1797"/>
        <v>30</v>
      </c>
      <c r="G357">
        <f t="shared" si="1712"/>
        <v>351</v>
      </c>
      <c r="H357">
        <f t="shared" ref="H357" si="1858">ROUNDDOWN(YEARFRAC(E357,DOB,1),0)</f>
        <v>93</v>
      </c>
      <c r="I357" s="31">
        <f>IF(H357&lt;=120,VLOOKUP(H357,'Mortality Data'!$B$6:$D$125,2,FALSE),1)</f>
        <v>0.20927000000000001</v>
      </c>
      <c r="J357" s="17">
        <f>IF(H357&lt;=120,(1-VLOOKUP(H357,'Mortality Data'!$F$5:$H$125,2,FALSE))^(YEAR(E357)-Mortality_Table_Year),1)</f>
        <v>0.73747126887794379</v>
      </c>
      <c r="K357">
        <f>IF(H357&lt;=120,VLOOKUP(H357,'Mortality Data'!$B$5:$D$125,3,FALSE),1)</f>
        <v>0.16736999999999999</v>
      </c>
      <c r="L357" s="33">
        <f>IF(H357&lt;=120,(1-VLOOKUP(H357,'Mortality Data'!$F$5:$H$125,3,FALSE))^(YEAR(E357)-Mortality_Table_Year),1)</f>
        <v>0.7622376245520226</v>
      </c>
      <c r="M357" s="88">
        <f t="shared" ref="M357" si="1859">MIN(I357*J357*Male_Mortality_Blend+K357*L357*(1-Male_Mortality_Blend),1)</f>
        <v>0.14229090689052043</v>
      </c>
      <c r="N357" s="18">
        <f t="shared" si="1693"/>
        <v>1.2709402089529198E-2</v>
      </c>
      <c r="O357" s="18">
        <f t="shared" si="1715"/>
        <v>0.25428629169371819</v>
      </c>
      <c r="P357" s="89">
        <f t="shared" si="1706"/>
        <v>3.2734300659104099E-3</v>
      </c>
      <c r="Q357" s="88">
        <f t="shared" ref="Q357" si="1860">MIN((I357*J357*Male_Mortality_Blend+K357*L357*(1-Male_Mortality_Blend))*(1-Mortality_Margin),1)</f>
        <v>0.13517636154599441</v>
      </c>
      <c r="R357" s="18">
        <f t="shared" si="1769"/>
        <v>1.2029532871640658E-2</v>
      </c>
      <c r="S357" s="18">
        <f t="shared" si="1708"/>
        <v>0.27306292698223289</v>
      </c>
      <c r="T357" s="89">
        <f t="shared" si="1709"/>
        <v>3.3248154326989687E-3</v>
      </c>
      <c r="V357" s="73">
        <f t="shared" si="1695"/>
        <v>1569036.012437124</v>
      </c>
      <c r="W357" s="74">
        <f t="shared" ref="W357" si="1861">V357*Fee_Percent</f>
        <v>78451.800621856208</v>
      </c>
      <c r="X357" s="75">
        <f t="shared" si="1724"/>
        <v>1647487.8130589803</v>
      </c>
      <c r="Y357" s="74">
        <f t="shared" si="1697"/>
        <v>1684894.4677390032</v>
      </c>
      <c r="Z357" s="75">
        <f t="shared" si="1698"/>
        <v>31380.72024874248</v>
      </c>
      <c r="AA357" s="82">
        <f t="shared" si="1699"/>
        <v>-68787.374928765465</v>
      </c>
      <c r="AC357" s="80">
        <f t="shared" ref="AC357" si="1862">AC356/(1+NAER_Rate)^(1/12)</f>
        <v>0.27596150477632775</v>
      </c>
      <c r="AD357" s="82">
        <f t="shared" si="1701"/>
        <v>454643.21599241754</v>
      </c>
      <c r="AE357" s="74">
        <f t="shared" si="1702"/>
        <v>464966.01270656515</v>
      </c>
      <c r="AF357" s="75">
        <f t="shared" si="1703"/>
        <v>8659.8707808079525</v>
      </c>
      <c r="AH357" s="113">
        <v>351</v>
      </c>
      <c r="AI357" s="114">
        <f>(SUM(AE358:$AE$913)+SUM(AF358:$AF$913)-SUM(AD358:$AD$913))*(1+NAER_Rate)^(AH357/12)</f>
        <v>6140740.0681715431</v>
      </c>
      <c r="AJ357" s="115">
        <f t="shared" si="1690"/>
        <v>6140740.0681715431</v>
      </c>
    </row>
    <row r="358" spans="5:36" x14ac:dyDescent="0.35">
      <c r="E358" s="66">
        <f t="shared" si="1719"/>
        <v>56157</v>
      </c>
      <c r="F358">
        <f t="shared" si="1797"/>
        <v>30</v>
      </c>
      <c r="G358">
        <f t="shared" si="1712"/>
        <v>352</v>
      </c>
      <c r="H358">
        <f t="shared" ref="H358" si="1863">ROUNDDOWN(YEARFRAC(E358,DOB,1),0)</f>
        <v>93</v>
      </c>
      <c r="I358" s="31">
        <f>IF(H358&lt;=120,VLOOKUP(H358,'Mortality Data'!$B$6:$D$125,2,FALSE),1)</f>
        <v>0.20927000000000001</v>
      </c>
      <c r="J358" s="17">
        <f>IF(H358&lt;=120,(1-VLOOKUP(H358,'Mortality Data'!$F$5:$H$125,2,FALSE))^(YEAR(E358)-Mortality_Table_Year),1)</f>
        <v>0.73747126887794379</v>
      </c>
      <c r="K358">
        <f>IF(H358&lt;=120,VLOOKUP(H358,'Mortality Data'!$B$5:$D$125,3,FALSE),1)</f>
        <v>0.16736999999999999</v>
      </c>
      <c r="L358" s="33">
        <f>IF(H358&lt;=120,(1-VLOOKUP(H358,'Mortality Data'!$F$5:$H$125,3,FALSE))^(YEAR(E358)-Mortality_Table_Year),1)</f>
        <v>0.7622376245520226</v>
      </c>
      <c r="M358" s="88">
        <f t="shared" ref="M358" si="1864">MIN(I358*J358*Male_Mortality_Blend+K358*L358*(1-Male_Mortality_Blend),1)</f>
        <v>0.14229090689052043</v>
      </c>
      <c r="N358" s="18">
        <f t="shared" si="1693"/>
        <v>1.2709402089529198E-2</v>
      </c>
      <c r="O358" s="18">
        <f t="shared" si="1715"/>
        <v>0.2510544649667274</v>
      </c>
      <c r="P358" s="89">
        <f t="shared" si="1706"/>
        <v>3.2318267269907941E-3</v>
      </c>
      <c r="Q358" s="88">
        <f t="shared" ref="Q358" si="1865">MIN((I358*J358*Male_Mortality_Blend+K358*L358*(1-Male_Mortality_Blend))*(1-Mortality_Margin),1)</f>
        <v>0.13517636154599441</v>
      </c>
      <c r="R358" s="18">
        <f t="shared" si="1769"/>
        <v>1.2029532871640658E-2</v>
      </c>
      <c r="S358" s="18">
        <f t="shared" si="1708"/>
        <v>0.26977810752607373</v>
      </c>
      <c r="T358" s="89">
        <f t="shared" si="1709"/>
        <v>3.2848194561591604E-3</v>
      </c>
      <c r="V358" s="73">
        <f t="shared" si="1695"/>
        <v>1549094.5028621089</v>
      </c>
      <c r="W358" s="74">
        <f t="shared" ref="W358" si="1866">V358*Fee_Percent</f>
        <v>77454.725143105446</v>
      </c>
      <c r="X358" s="75">
        <f t="shared" si="1724"/>
        <v>1626549.2280052144</v>
      </c>
      <c r="Y358" s="74">
        <f t="shared" si="1697"/>
        <v>1664625.9743540916</v>
      </c>
      <c r="Z358" s="75">
        <f t="shared" si="1698"/>
        <v>30981.890057242177</v>
      </c>
      <c r="AA358" s="82">
        <f t="shared" si="1699"/>
        <v>-69058.636406119447</v>
      </c>
      <c r="AC358" s="80">
        <f t="shared" ref="AC358" si="1867">AC357/(1+NAER_Rate)^(1/12)</f>
        <v>0.27495111184585602</v>
      </c>
      <c r="AD358" s="82">
        <f t="shared" si="1701"/>
        <v>447221.51871205244</v>
      </c>
      <c r="AE358" s="74">
        <f t="shared" si="1702"/>
        <v>457690.76245614886</v>
      </c>
      <c r="AF358" s="75">
        <f t="shared" si="1703"/>
        <v>8518.5051183248088</v>
      </c>
      <c r="AH358" s="113">
        <v>352</v>
      </c>
      <c r="AI358" s="114">
        <f>(SUM(AE359:$AE$913)+SUM(AF359:$AF$913)-SUM(AD359:$AD$913))*(1+NAER_Rate)^(AH358/12)</f>
        <v>6094247.4810935892</v>
      </c>
      <c r="AJ358" s="115">
        <f t="shared" si="1690"/>
        <v>6094247.4810935892</v>
      </c>
    </row>
    <row r="359" spans="5:36" x14ac:dyDescent="0.35">
      <c r="E359" s="66">
        <f t="shared" si="1719"/>
        <v>56188</v>
      </c>
      <c r="F359">
        <f t="shared" si="1797"/>
        <v>30</v>
      </c>
      <c r="G359">
        <f t="shared" si="1712"/>
        <v>353</v>
      </c>
      <c r="H359">
        <f t="shared" ref="H359" si="1868">ROUNDDOWN(YEARFRAC(E359,DOB,1),0)</f>
        <v>93</v>
      </c>
      <c r="I359" s="31">
        <f>IF(H359&lt;=120,VLOOKUP(H359,'Mortality Data'!$B$6:$D$125,2,FALSE),1)</f>
        <v>0.20927000000000001</v>
      </c>
      <c r="J359" s="17">
        <f>IF(H359&lt;=120,(1-VLOOKUP(H359,'Mortality Data'!$F$5:$H$125,2,FALSE))^(YEAR(E359)-Mortality_Table_Year),1)</f>
        <v>0.73747126887794379</v>
      </c>
      <c r="K359">
        <f>IF(H359&lt;=120,VLOOKUP(H359,'Mortality Data'!$B$5:$D$125,3,FALSE),1)</f>
        <v>0.16736999999999999</v>
      </c>
      <c r="L359" s="33">
        <f>IF(H359&lt;=120,(1-VLOOKUP(H359,'Mortality Data'!$F$5:$H$125,3,FALSE))^(YEAR(E359)-Mortality_Table_Year),1)</f>
        <v>0.7622376245520226</v>
      </c>
      <c r="M359" s="88">
        <f t="shared" ref="M359" si="1869">MIN(I359*J359*Male_Mortality_Blend+K359*L359*(1-Male_Mortality_Blend),1)</f>
        <v>0.14229090689052043</v>
      </c>
      <c r="N359" s="18">
        <f t="shared" si="1693"/>
        <v>1.2709402089529198E-2</v>
      </c>
      <c r="O359" s="18">
        <f t="shared" si="1715"/>
        <v>0.24786371282509365</v>
      </c>
      <c r="P359" s="89">
        <f t="shared" si="1706"/>
        <v>3.1907521416337514E-3</v>
      </c>
      <c r="Q359" s="88">
        <f t="shared" ref="Q359" si="1870">MIN((I359*J359*Male_Mortality_Blend+K359*L359*(1-Male_Mortality_Blend))*(1-Mortality_Margin),1)</f>
        <v>0.13517636154599441</v>
      </c>
      <c r="R359" s="18">
        <f t="shared" si="1769"/>
        <v>1.2029532871640658E-2</v>
      </c>
      <c r="S359" s="18">
        <f t="shared" si="1708"/>
        <v>0.26653280291353981</v>
      </c>
      <c r="T359" s="89">
        <f t="shared" si="1709"/>
        <v>3.2453046125339169E-3</v>
      </c>
      <c r="V359" s="73">
        <f t="shared" si="1695"/>
        <v>1529406.437950555</v>
      </c>
      <c r="W359" s="74">
        <f t="shared" ref="W359" si="1871">V359*Fee_Percent</f>
        <v>76470.321897527756</v>
      </c>
      <c r="X359" s="75">
        <f t="shared" si="1724"/>
        <v>1605876.7598480827</v>
      </c>
      <c r="Y359" s="74">
        <f t="shared" si="1697"/>
        <v>1644601.3014766122</v>
      </c>
      <c r="Z359" s="75">
        <f t="shared" si="1698"/>
        <v>30588.128759011102</v>
      </c>
      <c r="AA359" s="82">
        <f t="shared" si="1699"/>
        <v>-69312.670387540711</v>
      </c>
      <c r="AC359" s="80">
        <f t="shared" ref="AC359" si="1872">AC358/(1+NAER_Rate)^(1/12)</f>
        <v>0.27394441832220834</v>
      </c>
      <c r="AD359" s="82">
        <f t="shared" si="1701"/>
        <v>439920.97487373569</v>
      </c>
      <c r="AE359" s="74">
        <f t="shared" si="1702"/>
        <v>450529.34690495732</v>
      </c>
      <c r="AF359" s="75">
        <f t="shared" si="1703"/>
        <v>8379.4471404521082</v>
      </c>
      <c r="AH359" s="113">
        <v>353</v>
      </c>
      <c r="AI359" s="114">
        <f>(SUM(AE360:$AE$913)+SUM(AF360:$AF$913)-SUM(AD360:$AD$913))*(1+NAER_Rate)^(AH359/12)</f>
        <v>6047330.0086381314</v>
      </c>
      <c r="AJ359" s="115">
        <f t="shared" si="1690"/>
        <v>6047330.0086381314</v>
      </c>
    </row>
    <row r="360" spans="5:36" x14ac:dyDescent="0.35">
      <c r="E360" s="66">
        <f t="shared" si="1719"/>
        <v>56218</v>
      </c>
      <c r="F360">
        <f t="shared" si="1797"/>
        <v>30</v>
      </c>
      <c r="G360">
        <f t="shared" si="1712"/>
        <v>354</v>
      </c>
      <c r="H360">
        <f t="shared" ref="H360" si="1873">ROUNDDOWN(YEARFRAC(E360,DOB,1),0)</f>
        <v>93</v>
      </c>
      <c r="I360" s="31">
        <f>IF(H360&lt;=120,VLOOKUP(H360,'Mortality Data'!$B$6:$D$125,2,FALSE),1)</f>
        <v>0.20927000000000001</v>
      </c>
      <c r="J360" s="17">
        <f>IF(H360&lt;=120,(1-VLOOKUP(H360,'Mortality Data'!$F$5:$H$125,2,FALSE))^(YEAR(E360)-Mortality_Table_Year),1)</f>
        <v>0.73747126887794379</v>
      </c>
      <c r="K360">
        <f>IF(H360&lt;=120,VLOOKUP(H360,'Mortality Data'!$B$5:$D$125,3,FALSE),1)</f>
        <v>0.16736999999999999</v>
      </c>
      <c r="L360" s="33">
        <f>IF(H360&lt;=120,(1-VLOOKUP(H360,'Mortality Data'!$F$5:$H$125,3,FALSE))^(YEAR(E360)-Mortality_Table_Year),1)</f>
        <v>0.7622376245520226</v>
      </c>
      <c r="M360" s="88">
        <f t="shared" ref="M360" si="1874">MIN(I360*J360*Male_Mortality_Blend+K360*L360*(1-Male_Mortality_Blend),1)</f>
        <v>0.14229090689052043</v>
      </c>
      <c r="N360" s="18">
        <f t="shared" si="1693"/>
        <v>1.2709402089529198E-2</v>
      </c>
      <c r="O360" s="18">
        <f t="shared" si="1715"/>
        <v>0.24471351323539595</v>
      </c>
      <c r="P360" s="89">
        <f t="shared" si="1706"/>
        <v>3.1501995896976998E-3</v>
      </c>
      <c r="Q360" s="88">
        <f t="shared" ref="Q360" si="1875">MIN((I360*J360*Male_Mortality_Blend+K360*L360*(1-Male_Mortality_Blend))*(1-Mortality_Margin),1)</f>
        <v>0.13517636154599441</v>
      </c>
      <c r="R360" s="18">
        <f t="shared" si="1769"/>
        <v>1.2029532871640658E-2</v>
      </c>
      <c r="S360" s="18">
        <f t="shared" si="1708"/>
        <v>0.26332653779952087</v>
      </c>
      <c r="T360" s="89">
        <f t="shared" si="1709"/>
        <v>3.2062651140189469E-3</v>
      </c>
      <c r="V360" s="73">
        <f t="shared" si="1695"/>
        <v>1509968.596572327</v>
      </c>
      <c r="W360" s="74">
        <f t="shared" ref="W360" si="1876">V360*Fee_Percent</f>
        <v>75498.429828616354</v>
      </c>
      <c r="X360" s="75">
        <f t="shared" si="1724"/>
        <v>1585467.0264009433</v>
      </c>
      <c r="Y360" s="74">
        <f t="shared" si="1697"/>
        <v>1624817.5160597563</v>
      </c>
      <c r="Z360" s="75">
        <f t="shared" si="1698"/>
        <v>30199.371931446542</v>
      </c>
      <c r="AA360" s="82">
        <f t="shared" si="1699"/>
        <v>-69549.861590259476</v>
      </c>
      <c r="AC360" s="80">
        <f t="shared" ref="AC360" si="1877">AC359/(1+NAER_Rate)^(1/12)</f>
        <v>0.27294141066054445</v>
      </c>
      <c r="AD360" s="82">
        <f t="shared" si="1701"/>
        <v>432739.60674165213</v>
      </c>
      <c r="AE360" s="74">
        <f t="shared" si="1702"/>
        <v>443479.98489931173</v>
      </c>
      <c r="AF360" s="75">
        <f t="shared" si="1703"/>
        <v>8242.6591760314695</v>
      </c>
      <c r="AH360" s="113">
        <v>354</v>
      </c>
      <c r="AI360" s="114">
        <f>(SUM(AE361:$AE$913)+SUM(AF361:$AF$913)-SUM(AD361:$AD$913))*(1+NAER_Rate)^(AH360/12)</f>
        <v>6000002.9322111532</v>
      </c>
      <c r="AJ360" s="115">
        <f t="shared" si="1690"/>
        <v>6000002.9322111532</v>
      </c>
    </row>
    <row r="361" spans="5:36" x14ac:dyDescent="0.35">
      <c r="E361" s="66">
        <f t="shared" si="1719"/>
        <v>56249</v>
      </c>
      <c r="F361">
        <f t="shared" si="1797"/>
        <v>30</v>
      </c>
      <c r="G361">
        <f t="shared" si="1712"/>
        <v>355</v>
      </c>
      <c r="H361">
        <f t="shared" ref="H361" si="1878">ROUNDDOWN(YEARFRAC(E361,DOB,1),0)</f>
        <v>94</v>
      </c>
      <c r="I361" s="31">
        <f>IF(H361&lt;=120,VLOOKUP(H361,'Mortality Data'!$B$6:$D$125,2,FALSE),1)</f>
        <v>0.22735</v>
      </c>
      <c r="J361" s="17">
        <f>IF(H361&lt;=120,(1-VLOOKUP(H361,'Mortality Data'!$F$5:$H$125,2,FALSE))^(YEAR(E361)-Mortality_Table_Year),1)</f>
        <v>0.74666524811710111</v>
      </c>
      <c r="K361">
        <f>IF(H361&lt;=120,VLOOKUP(H361,'Mortality Data'!$B$5:$D$125,3,FALSE),1)</f>
        <v>0.18274000000000001</v>
      </c>
      <c r="L361" s="33">
        <f>IF(H361&lt;=120,(1-VLOOKUP(H361,'Mortality Data'!$F$5:$H$125,3,FALSE))^(YEAR(E361)-Mortality_Table_Year),1)</f>
        <v>0.76855490059120801</v>
      </c>
      <c r="M361" s="88">
        <f t="shared" ref="M361" si="1879">MIN(I361*J361*Male_Mortality_Blend+K361*L361*(1-Male_Mortality_Blend),1)</f>
        <v>0.15656546442799946</v>
      </c>
      <c r="N361" s="18">
        <f t="shared" si="1693"/>
        <v>1.4089220575502548E-2</v>
      </c>
      <c r="O361" s="18">
        <f t="shared" si="1715"/>
        <v>0.2412656905696163</v>
      </c>
      <c r="P361" s="89">
        <f t="shared" si="1706"/>
        <v>3.4478226657796429E-3</v>
      </c>
      <c r="Q361" s="88">
        <f t="shared" ref="Q361" si="1880">MIN((I361*J361*Male_Mortality_Blend+K361*L361*(1-Male_Mortality_Blend))*(1-Mortality_Margin),1)</f>
        <v>0.14873719120659948</v>
      </c>
      <c r="R361" s="18">
        <f t="shared" si="1769"/>
        <v>1.3329890732646121E-2</v>
      </c>
      <c r="S361" s="18">
        <f t="shared" si="1708"/>
        <v>0.25981642382364722</v>
      </c>
      <c r="T361" s="89">
        <f t="shared" si="1709"/>
        <v>3.510113975873641E-3</v>
      </c>
      <c r="V361" s="73">
        <f t="shared" si="1695"/>
        <v>1488694.3159531376</v>
      </c>
      <c r="W361" s="74">
        <f t="shared" ref="W361" si="1881">V361*Fee_Percent</f>
        <v>74434.715797656885</v>
      </c>
      <c r="X361" s="75">
        <f t="shared" si="1724"/>
        <v>1563129.0317507945</v>
      </c>
      <c r="Y361" s="74">
        <f t="shared" si="1697"/>
        <v>1603158.8761101901</v>
      </c>
      <c r="Z361" s="75">
        <f t="shared" si="1698"/>
        <v>29773.886319062753</v>
      </c>
      <c r="AA361" s="82">
        <f t="shared" si="1699"/>
        <v>-69803.730678458232</v>
      </c>
      <c r="AC361" s="80">
        <f t="shared" ref="AC361" si="1882">AC360/(1+NAER_Rate)^(1/12)</f>
        <v>0.2719420753656166</v>
      </c>
      <c r="AD361" s="82">
        <f t="shared" si="1701"/>
        <v>425080.55295855785</v>
      </c>
      <c r="AE361" s="74">
        <f t="shared" si="1702"/>
        <v>435966.35191021452</v>
      </c>
      <c r="AF361" s="75">
        <f t="shared" si="1703"/>
        <v>8096.7724373058636</v>
      </c>
      <c r="AH361" s="113">
        <v>355</v>
      </c>
      <c r="AI361" s="114">
        <f>(SUM(AE362:$AE$913)+SUM(AF362:$AF$913)-SUM(AD362:$AD$913))*(1+NAER_Rate)^(AH361/12)</f>
        <v>5952248.0687106308</v>
      </c>
      <c r="AJ361" s="115">
        <f t="shared" si="1690"/>
        <v>5952248.0687106308</v>
      </c>
    </row>
    <row r="362" spans="5:36" x14ac:dyDescent="0.35">
      <c r="E362" s="66">
        <f t="shared" si="1719"/>
        <v>56280</v>
      </c>
      <c r="F362">
        <f t="shared" si="1797"/>
        <v>30</v>
      </c>
      <c r="G362">
        <f t="shared" si="1712"/>
        <v>356</v>
      </c>
      <c r="H362">
        <f t="shared" ref="H362" si="1883">ROUNDDOWN(YEARFRAC(E362,DOB,1),0)</f>
        <v>94</v>
      </c>
      <c r="I362" s="31">
        <f>IF(H362&lt;=120,VLOOKUP(H362,'Mortality Data'!$B$6:$D$125,2,FALSE),1)</f>
        <v>0.22735</v>
      </c>
      <c r="J362" s="17">
        <f>IF(H362&lt;=120,(1-VLOOKUP(H362,'Mortality Data'!$F$5:$H$125,2,FALSE))^(YEAR(E362)-Mortality_Table_Year),1)</f>
        <v>0.74136392485546965</v>
      </c>
      <c r="K362">
        <f>IF(H362&lt;=120,VLOOKUP(H362,'Mortality Data'!$B$5:$D$125,3,FALSE),1)</f>
        <v>0.18274000000000001</v>
      </c>
      <c r="L362" s="33">
        <f>IF(H362&lt;=120,(1-VLOOKUP(H362,'Mortality Data'!$F$5:$H$125,3,FALSE))^(YEAR(E362)-Mortality_Table_Year),1)</f>
        <v>0.7636361492274244</v>
      </c>
      <c r="M362" s="88">
        <f t="shared" ref="M362" si="1884">MIN(I362*J362*Male_Mortality_Blend+K362*L362*(1-Male_Mortality_Blend),1)</f>
        <v>0.15549809003315884</v>
      </c>
      <c r="N362" s="18">
        <f t="shared" si="1693"/>
        <v>1.3985307547982107E-2</v>
      </c>
      <c r="O362" s="18">
        <f t="shared" si="1715"/>
        <v>0.23789151568622394</v>
      </c>
      <c r="P362" s="89">
        <f t="shared" si="1706"/>
        <v>3.3741748833923668E-3</v>
      </c>
      <c r="Q362" s="88">
        <f t="shared" ref="Q362" si="1885">MIN((I362*J362*Male_Mortality_Blend+K362*L362*(1-Male_Mortality_Blend))*(1-Mortality_Margin),1)</f>
        <v>0.14772318553150091</v>
      </c>
      <c r="R362" s="18">
        <f t="shared" si="1769"/>
        <v>1.3232002505927154E-2</v>
      </c>
      <c r="S362" s="18">
        <f t="shared" si="1708"/>
        <v>0.25637853225253171</v>
      </c>
      <c r="T362" s="89">
        <f t="shared" si="1709"/>
        <v>3.4378915711155145E-3</v>
      </c>
      <c r="V362" s="73">
        <f t="shared" si="1695"/>
        <v>1467874.4680996002</v>
      </c>
      <c r="W362" s="74">
        <f t="shared" ref="W362" si="1886">V362*Fee_Percent</f>
        <v>73393.723404980017</v>
      </c>
      <c r="X362" s="75">
        <f t="shared" si="1724"/>
        <v>1541268.1915045802</v>
      </c>
      <c r="Y362" s="74">
        <f t="shared" si="1697"/>
        <v>1581945.8738441009</v>
      </c>
      <c r="Z362" s="75">
        <f t="shared" si="1698"/>
        <v>29357.489361992004</v>
      </c>
      <c r="AA362" s="82">
        <f t="shared" si="1699"/>
        <v>-70035.171701512765</v>
      </c>
      <c r="AC362" s="80">
        <f t="shared" ref="AC362" si="1887">AC361/(1+NAER_Rate)^(1/12)</f>
        <v>0.27094639899158779</v>
      </c>
      <c r="AD362" s="82">
        <f t="shared" si="1701"/>
        <v>417601.0663684429</v>
      </c>
      <c r="AE362" s="74">
        <f t="shared" si="1702"/>
        <v>428622.53791765973</v>
      </c>
      <c r="AF362" s="75">
        <f t="shared" si="1703"/>
        <v>7954.3060260655793</v>
      </c>
      <c r="AH362" s="113">
        <v>356</v>
      </c>
      <c r="AI362" s="114">
        <f>(SUM(AE363:$AE$913)+SUM(AF363:$AF$913)-SUM(AD363:$AD$913))*(1+NAER_Rate)^(AH362/12)</f>
        <v>5904086.274165757</v>
      </c>
      <c r="AJ362" s="115">
        <f t="shared" si="1690"/>
        <v>5904086.274165757</v>
      </c>
    </row>
    <row r="363" spans="5:36" x14ac:dyDescent="0.35">
      <c r="E363" s="66">
        <f t="shared" si="1719"/>
        <v>56308</v>
      </c>
      <c r="F363">
        <f t="shared" si="1797"/>
        <v>30</v>
      </c>
      <c r="G363">
        <f t="shared" si="1712"/>
        <v>357</v>
      </c>
      <c r="H363">
        <f t="shared" ref="H363" si="1888">ROUNDDOWN(YEARFRAC(E363,DOB,1),0)</f>
        <v>94</v>
      </c>
      <c r="I363" s="31">
        <f>IF(H363&lt;=120,VLOOKUP(H363,'Mortality Data'!$B$6:$D$125,2,FALSE),1)</f>
        <v>0.22735</v>
      </c>
      <c r="J363" s="17">
        <f>IF(H363&lt;=120,(1-VLOOKUP(H363,'Mortality Data'!$F$5:$H$125,2,FALSE))^(YEAR(E363)-Mortality_Table_Year),1)</f>
        <v>0.74136392485546965</v>
      </c>
      <c r="K363">
        <f>IF(H363&lt;=120,VLOOKUP(H363,'Mortality Data'!$B$5:$D$125,3,FALSE),1)</f>
        <v>0.18274000000000001</v>
      </c>
      <c r="L363" s="33">
        <f>IF(H363&lt;=120,(1-VLOOKUP(H363,'Mortality Data'!$F$5:$H$125,3,FALSE))^(YEAR(E363)-Mortality_Table_Year),1)</f>
        <v>0.7636361492274244</v>
      </c>
      <c r="M363" s="88">
        <f t="shared" ref="M363" si="1889">MIN(I363*J363*Male_Mortality_Blend+K363*L363*(1-Male_Mortality_Blend),1)</f>
        <v>0.15549809003315884</v>
      </c>
      <c r="N363" s="18">
        <f t="shared" si="1693"/>
        <v>1.3985307547982107E-2</v>
      </c>
      <c r="O363" s="18">
        <f t="shared" si="1715"/>
        <v>0.23456452967629648</v>
      </c>
      <c r="P363" s="89">
        <f t="shared" si="1706"/>
        <v>3.3269860099274517E-3</v>
      </c>
      <c r="Q363" s="88">
        <f t="shared" ref="Q363" si="1890">MIN((I363*J363*Male_Mortality_Blend+K363*L363*(1-Male_Mortality_Blend))*(1-Mortality_Margin),1)</f>
        <v>0.14772318553150091</v>
      </c>
      <c r="R363" s="18">
        <f t="shared" si="1769"/>
        <v>1.3232002505927154E-2</v>
      </c>
      <c r="S363" s="18">
        <f t="shared" si="1708"/>
        <v>0.25298613087130029</v>
      </c>
      <c r="T363" s="89">
        <f t="shared" si="1709"/>
        <v>3.3924013812314247E-3</v>
      </c>
      <c r="V363" s="73">
        <f t="shared" si="1695"/>
        <v>1447345.7922213965</v>
      </c>
      <c r="W363" s="74">
        <f t="shared" ref="W363" si="1891">V363*Fee_Percent</f>
        <v>72367.28961106982</v>
      </c>
      <c r="X363" s="75">
        <f t="shared" si="1724"/>
        <v>1519713.0818324662</v>
      </c>
      <c r="Y363" s="74">
        <f t="shared" si="1697"/>
        <v>1561013.5620771546</v>
      </c>
      <c r="Z363" s="75">
        <f t="shared" si="1698"/>
        <v>28946.915844427931</v>
      </c>
      <c r="AA363" s="82">
        <f t="shared" si="1699"/>
        <v>-70247.396089116344</v>
      </c>
      <c r="AC363" s="80">
        <f t="shared" ref="AC363" si="1892">AC362/(1+NAER_Rate)^(1/12)</f>
        <v>0.26995436814185114</v>
      </c>
      <c r="AD363" s="82">
        <f t="shared" si="1701"/>
        <v>410253.18476298871</v>
      </c>
      <c r="AE363" s="74">
        <f t="shared" si="1702"/>
        <v>421402.42981139862</v>
      </c>
      <c r="AF363" s="75">
        <f t="shared" si="1703"/>
        <v>7814.3463764378812</v>
      </c>
      <c r="AH363" s="113">
        <v>357</v>
      </c>
      <c r="AI363" s="114">
        <f>(SUM(AE364:$AE$913)+SUM(AF364:$AF$913)-SUM(AD364:$AD$913))*(1+NAER_Rate)^(AH363/12)</f>
        <v>5855535.2698179465</v>
      </c>
      <c r="AJ363" s="115">
        <f t="shared" si="1690"/>
        <v>5855535.2698179465</v>
      </c>
    </row>
    <row r="364" spans="5:36" x14ac:dyDescent="0.35">
      <c r="E364" s="66">
        <f t="shared" si="1719"/>
        <v>56339</v>
      </c>
      <c r="F364">
        <f t="shared" si="1797"/>
        <v>30</v>
      </c>
      <c r="G364">
        <f t="shared" si="1712"/>
        <v>358</v>
      </c>
      <c r="H364">
        <f t="shared" ref="H364" si="1893">ROUNDDOWN(YEARFRAC(E364,DOB,1),0)</f>
        <v>94</v>
      </c>
      <c r="I364" s="31">
        <f>IF(H364&lt;=120,VLOOKUP(H364,'Mortality Data'!$B$6:$D$125,2,FALSE),1)</f>
        <v>0.22735</v>
      </c>
      <c r="J364" s="17">
        <f>IF(H364&lt;=120,(1-VLOOKUP(H364,'Mortality Data'!$F$5:$H$125,2,FALSE))^(YEAR(E364)-Mortality_Table_Year),1)</f>
        <v>0.74136392485546965</v>
      </c>
      <c r="K364">
        <f>IF(H364&lt;=120,VLOOKUP(H364,'Mortality Data'!$B$5:$D$125,3,FALSE),1)</f>
        <v>0.18274000000000001</v>
      </c>
      <c r="L364" s="33">
        <f>IF(H364&lt;=120,(1-VLOOKUP(H364,'Mortality Data'!$F$5:$H$125,3,FALSE))^(YEAR(E364)-Mortality_Table_Year),1)</f>
        <v>0.7636361492274244</v>
      </c>
      <c r="M364" s="88">
        <f t="shared" ref="M364" si="1894">MIN(I364*J364*Male_Mortality_Blend+K364*L364*(1-Male_Mortality_Blend),1)</f>
        <v>0.15549809003315884</v>
      </c>
      <c r="N364" s="18">
        <f t="shared" si="1693"/>
        <v>1.3985307547982107E-2</v>
      </c>
      <c r="O364" s="18">
        <f t="shared" si="1715"/>
        <v>0.23128407258892569</v>
      </c>
      <c r="P364" s="89">
        <f t="shared" si="1706"/>
        <v>3.2804570873707917E-3</v>
      </c>
      <c r="Q364" s="88">
        <f t="shared" ref="Q364" si="1895">MIN((I364*J364*Male_Mortality_Blend+K364*L364*(1-Male_Mortality_Blend))*(1-Mortality_Margin),1)</f>
        <v>0.14772318553150091</v>
      </c>
      <c r="R364" s="18">
        <f t="shared" si="1769"/>
        <v>1.3232002505927154E-2</v>
      </c>
      <c r="S364" s="18">
        <f t="shared" si="1708"/>
        <v>0.24963861775364643</v>
      </c>
      <c r="T364" s="89">
        <f t="shared" si="1709"/>
        <v>3.3475131176538553E-3</v>
      </c>
      <c r="V364" s="73">
        <f t="shared" si="1695"/>
        <v>1427104.2161889025</v>
      </c>
      <c r="W364" s="74">
        <f t="shared" ref="W364" si="1896">V364*Fee_Percent</f>
        <v>71355.210809445125</v>
      </c>
      <c r="X364" s="75">
        <f t="shared" si="1724"/>
        <v>1498459.4269983475</v>
      </c>
      <c r="Y364" s="74">
        <f t="shared" si="1697"/>
        <v>1540358.2267119633</v>
      </c>
      <c r="Z364" s="75">
        <f t="shared" si="1698"/>
        <v>28542.08432377805</v>
      </c>
      <c r="AA364" s="82">
        <f t="shared" si="1699"/>
        <v>-70440.884037393844</v>
      </c>
      <c r="AC364" s="80">
        <f t="shared" ref="AC364" si="1897">AC363/(1+NAER_Rate)^(1/12)</f>
        <v>0.26896596946884943</v>
      </c>
      <c r="AD364" s="82">
        <f t="shared" si="1701"/>
        <v>403034.59249234718</v>
      </c>
      <c r="AE364" s="74">
        <f t="shared" si="1702"/>
        <v>414303.943776901</v>
      </c>
      <c r="AF364" s="75">
        <f t="shared" si="1703"/>
        <v>7676.8493808066132</v>
      </c>
      <c r="AH364" s="113">
        <v>358</v>
      </c>
      <c r="AI364" s="114">
        <f>(SUM(AE365:$AE$913)+SUM(AF365:$AF$913)-SUM(AD365:$AD$913))*(1+NAER_Rate)^(AH364/12)</f>
        <v>5806612.3618346918</v>
      </c>
      <c r="AJ364" s="115">
        <f t="shared" si="1690"/>
        <v>5806612.3618346918</v>
      </c>
    </row>
    <row r="365" spans="5:36" x14ac:dyDescent="0.35">
      <c r="E365" s="66">
        <f t="shared" si="1719"/>
        <v>56369</v>
      </c>
      <c r="F365">
        <f t="shared" si="1797"/>
        <v>30</v>
      </c>
      <c r="G365">
        <f t="shared" si="1712"/>
        <v>359</v>
      </c>
      <c r="H365">
        <f t="shared" ref="H365" si="1898">ROUNDDOWN(YEARFRAC(E365,DOB,1),0)</f>
        <v>94</v>
      </c>
      <c r="I365" s="31">
        <f>IF(H365&lt;=120,VLOOKUP(H365,'Mortality Data'!$B$6:$D$125,2,FALSE),1)</f>
        <v>0.22735</v>
      </c>
      <c r="J365" s="17">
        <f>IF(H365&lt;=120,(1-VLOOKUP(H365,'Mortality Data'!$F$5:$H$125,2,FALSE))^(YEAR(E365)-Mortality_Table_Year),1)</f>
        <v>0.74136392485546965</v>
      </c>
      <c r="K365">
        <f>IF(H365&lt;=120,VLOOKUP(H365,'Mortality Data'!$B$5:$D$125,3,FALSE),1)</f>
        <v>0.18274000000000001</v>
      </c>
      <c r="L365" s="33">
        <f>IF(H365&lt;=120,(1-VLOOKUP(H365,'Mortality Data'!$F$5:$H$125,3,FALSE))^(YEAR(E365)-Mortality_Table_Year),1)</f>
        <v>0.7636361492274244</v>
      </c>
      <c r="M365" s="88">
        <f t="shared" ref="M365" si="1899">MIN(I365*J365*Male_Mortality_Blend+K365*L365*(1-Male_Mortality_Blend),1)</f>
        <v>0.15549809003315884</v>
      </c>
      <c r="N365" s="18">
        <f t="shared" si="1693"/>
        <v>1.3985307547982107E-2</v>
      </c>
      <c r="O365" s="18">
        <f t="shared" si="1715"/>
        <v>0.22804949370281974</v>
      </c>
      <c r="P365" s="89">
        <f t="shared" si="1706"/>
        <v>3.2345788861059543E-3</v>
      </c>
      <c r="Q365" s="88">
        <f t="shared" ref="Q365" si="1900">MIN((I365*J365*Male_Mortality_Blend+K365*L365*(1-Male_Mortality_Blend))*(1-Mortality_Margin),1)</f>
        <v>0.14772318553150091</v>
      </c>
      <c r="R365" s="18">
        <f t="shared" si="1769"/>
        <v>1.3232002505927154E-2</v>
      </c>
      <c r="S365" s="18">
        <f t="shared" si="1708"/>
        <v>0.246335398937954</v>
      </c>
      <c r="T365" s="89">
        <f t="shared" si="1709"/>
        <v>3.3032188156924269E-3</v>
      </c>
      <c r="V365" s="73">
        <f t="shared" si="1695"/>
        <v>1407145.7248224786</v>
      </c>
      <c r="W365" s="74">
        <f t="shared" ref="W365" si="1901">V365*Fee_Percent</f>
        <v>70357.286241123933</v>
      </c>
      <c r="X365" s="75">
        <f t="shared" si="1724"/>
        <v>1477503.0110636025</v>
      </c>
      <c r="Y365" s="74">
        <f t="shared" si="1697"/>
        <v>1519976.2027960853</v>
      </c>
      <c r="Z365" s="75">
        <f t="shared" si="1698"/>
        <v>28142.914496449572</v>
      </c>
      <c r="AA365" s="82">
        <f t="shared" si="1699"/>
        <v>-70616.106228932273</v>
      </c>
      <c r="AC365" s="80">
        <f t="shared" ref="AC365" si="1902">AC364/(1+NAER_Rate)^(1/12)</f>
        <v>0.26798118967389556</v>
      </c>
      <c r="AD365" s="82">
        <f t="shared" si="1701"/>
        <v>395943.01465158706</v>
      </c>
      <c r="AE365" s="74">
        <f t="shared" si="1702"/>
        <v>407325.03110130527</v>
      </c>
      <c r="AF365" s="75">
        <f t="shared" si="1703"/>
        <v>7541.7717076492772</v>
      </c>
      <c r="AH365" s="113">
        <v>359</v>
      </c>
      <c r="AI365" s="114">
        <f>(SUM(AE366:$AE$913)+SUM(AF366:$AF$913)-SUM(AD366:$AD$913))*(1+NAER_Rate)^(AH365/12)</f>
        <v>5757334.4492976749</v>
      </c>
      <c r="AJ365" s="115">
        <f t="shared" si="1690"/>
        <v>5757334.4492976749</v>
      </c>
    </row>
    <row r="366" spans="5:36" x14ac:dyDescent="0.35">
      <c r="E366" s="66">
        <f t="shared" si="1719"/>
        <v>56400</v>
      </c>
      <c r="F366">
        <f t="shared" si="1797"/>
        <v>30</v>
      </c>
      <c r="G366">
        <f t="shared" si="1712"/>
        <v>360</v>
      </c>
      <c r="H366">
        <f t="shared" ref="H366" si="1903">ROUNDDOWN(YEARFRAC(E366,DOB,1),0)</f>
        <v>94</v>
      </c>
      <c r="I366" s="31">
        <f>IF(H366&lt;=120,VLOOKUP(H366,'Mortality Data'!$B$6:$D$125,2,FALSE),1)</f>
        <v>0.22735</v>
      </c>
      <c r="J366" s="17">
        <f>IF(H366&lt;=120,(1-VLOOKUP(H366,'Mortality Data'!$F$5:$H$125,2,FALSE))^(YEAR(E366)-Mortality_Table_Year),1)</f>
        <v>0.74136392485546965</v>
      </c>
      <c r="K366">
        <f>IF(H366&lt;=120,VLOOKUP(H366,'Mortality Data'!$B$5:$D$125,3,FALSE),1)</f>
        <v>0.18274000000000001</v>
      </c>
      <c r="L366" s="33">
        <f>IF(H366&lt;=120,(1-VLOOKUP(H366,'Mortality Data'!$F$5:$H$125,3,FALSE))^(YEAR(E366)-Mortality_Table_Year),1)</f>
        <v>0.7636361492274244</v>
      </c>
      <c r="M366" s="88">
        <f t="shared" ref="M366" si="1904">MIN(I366*J366*Male_Mortality_Blend+K366*L366*(1-Male_Mortality_Blend),1)</f>
        <v>0.15549809003315884</v>
      </c>
      <c r="N366" s="18">
        <f t="shared" si="1693"/>
        <v>1.3985307547982107E-2</v>
      </c>
      <c r="O366" s="18">
        <f t="shared" si="1715"/>
        <v>0.22486015139722421</v>
      </c>
      <c r="P366" s="89">
        <f t="shared" si="1706"/>
        <v>3.1893423055955328E-3</v>
      </c>
      <c r="Q366" s="88">
        <f t="shared" ref="Q366" si="1905">MIN((I366*J366*Male_Mortality_Blend+K366*L366*(1-Male_Mortality_Blend))*(1-Mortality_Margin),1)</f>
        <v>0.14772318553150091</v>
      </c>
      <c r="R366" s="18">
        <f t="shared" si="1769"/>
        <v>1.3232002505927154E-2</v>
      </c>
      <c r="S366" s="18">
        <f t="shared" si="1708"/>
        <v>0.24307588832190843</v>
      </c>
      <c r="T366" s="89">
        <f t="shared" si="1709"/>
        <v>3.2595106160455689E-3</v>
      </c>
      <c r="V366" s="73">
        <f t="shared" si="1695"/>
        <v>1387466.3590960081</v>
      </c>
      <c r="W366" s="74">
        <f t="shared" ref="W366" si="1906">V366*Fee_Percent</f>
        <v>69373.317954800412</v>
      </c>
      <c r="X366" s="75">
        <f t="shared" si="1724"/>
        <v>1456839.6770508084</v>
      </c>
      <c r="Y366" s="74">
        <f t="shared" si="1697"/>
        <v>1499863.8738717379</v>
      </c>
      <c r="Z366" s="75">
        <f t="shared" si="1698"/>
        <v>27749.327181920162</v>
      </c>
      <c r="AA366" s="82">
        <f t="shared" si="1699"/>
        <v>-70773.52400284959</v>
      </c>
      <c r="AC366" s="80">
        <f t="shared" ref="AC366" si="1907">AC365/(1+NAER_Rate)^(1/12)</f>
        <v>0.26700001550699365</v>
      </c>
      <c r="AD366" s="82">
        <f t="shared" si="1701"/>
        <v>388976.21636376949</v>
      </c>
      <c r="AE366" s="74">
        <f t="shared" si="1702"/>
        <v>400463.67758213356</v>
      </c>
      <c r="AF366" s="75">
        <f t="shared" si="1703"/>
        <v>7409.0707878813237</v>
      </c>
      <c r="AH366" s="113">
        <v>360</v>
      </c>
      <c r="AI366" s="114">
        <f>(SUM(AE367:$AE$913)+SUM(AF367:$AF$913)-SUM(AD367:$AD$913))*(1+NAER_Rate)^(AH366/12)</f>
        <v>5707718.0320505146</v>
      </c>
      <c r="AJ366" s="115">
        <f t="shared" si="1690"/>
        <v>5707718.0320505146</v>
      </c>
    </row>
    <row r="367" spans="5:36" x14ac:dyDescent="0.35">
      <c r="E367" s="66">
        <f t="shared" si="1719"/>
        <v>56430</v>
      </c>
      <c r="F367">
        <f t="shared" si="1797"/>
        <v>31</v>
      </c>
      <c r="G367">
        <f t="shared" si="1712"/>
        <v>361</v>
      </c>
      <c r="H367">
        <f t="shared" ref="H367" si="1908">ROUNDDOWN(YEARFRAC(E367,DOB,1),0)</f>
        <v>94</v>
      </c>
      <c r="I367" s="31">
        <f>IF(H367&lt;=120,VLOOKUP(H367,'Mortality Data'!$B$6:$D$125,2,FALSE),1)</f>
        <v>0.22735</v>
      </c>
      <c r="J367" s="17">
        <f>IF(H367&lt;=120,(1-VLOOKUP(H367,'Mortality Data'!$F$5:$H$125,2,FALSE))^(YEAR(E367)-Mortality_Table_Year),1)</f>
        <v>0.74136392485546965</v>
      </c>
      <c r="K367">
        <f>IF(H367&lt;=120,VLOOKUP(H367,'Mortality Data'!$B$5:$D$125,3,FALSE),1)</f>
        <v>0.18274000000000001</v>
      </c>
      <c r="L367" s="33">
        <f>IF(H367&lt;=120,(1-VLOOKUP(H367,'Mortality Data'!$F$5:$H$125,3,FALSE))^(YEAR(E367)-Mortality_Table_Year),1)</f>
        <v>0.7636361492274244</v>
      </c>
      <c r="M367" s="88">
        <f t="shared" ref="M367" si="1909">MIN(I367*J367*Male_Mortality_Blend+K367*L367*(1-Male_Mortality_Blend),1)</f>
        <v>0.15549809003315884</v>
      </c>
      <c r="N367" s="18">
        <f t="shared" si="1693"/>
        <v>1.3985307547982107E-2</v>
      </c>
      <c r="O367" s="18">
        <f t="shared" si="1715"/>
        <v>0.2217154130246482</v>
      </c>
      <c r="P367" s="89">
        <f t="shared" si="1706"/>
        <v>3.1447383725760059E-3</v>
      </c>
      <c r="Q367" s="88">
        <f t="shared" ref="Q367" si="1910">MIN((I367*J367*Male_Mortality_Blend+K367*L367*(1-Male_Mortality_Blend))*(1-Mortality_Margin),1)</f>
        <v>0.14772318553150091</v>
      </c>
      <c r="R367" s="18">
        <f t="shared" si="1769"/>
        <v>1.3232002505927154E-2</v>
      </c>
      <c r="S367" s="18">
        <f t="shared" si="1708"/>
        <v>0.23985950755850247</v>
      </c>
      <c r="T367" s="89">
        <f t="shared" si="1709"/>
        <v>3.2163807634059682E-3</v>
      </c>
      <c r="V367" s="73">
        <f t="shared" si="1695"/>
        <v>1368062.2153515713</v>
      </c>
      <c r="W367" s="74">
        <f t="shared" ref="W367" si="1911">V367*Fee_Percent</f>
        <v>68403.110767578575</v>
      </c>
      <c r="X367" s="75">
        <f t="shared" si="1724"/>
        <v>1436465.3261191498</v>
      </c>
      <c r="Y367" s="74">
        <f t="shared" si="1697"/>
        <v>1480017.6713341174</v>
      </c>
      <c r="Z367" s="75">
        <f t="shared" si="1698"/>
        <v>27361.244307031426</v>
      </c>
      <c r="AA367" s="82">
        <f t="shared" si="1699"/>
        <v>-70913.589521999005</v>
      </c>
      <c r="AC367" s="80">
        <f t="shared" ref="AC367" si="1912">AC366/(1+NAER_Rate)^(1/12)</f>
        <v>0.26602243376666085</v>
      </c>
      <c r="AD367" s="82">
        <f t="shared" si="1701"/>
        <v>382132.00207563641</v>
      </c>
      <c r="AE367" s="74">
        <f t="shared" si="1702"/>
        <v>393717.90294596786</v>
      </c>
      <c r="AF367" s="75">
        <f t="shared" si="1703"/>
        <v>7278.7048014406937</v>
      </c>
      <c r="AH367" s="113">
        <v>361</v>
      </c>
      <c r="AI367" s="114">
        <f>(SUM(AE368:$AE$913)+SUM(AF368:$AF$913)-SUM(AD368:$AD$913))*(1+NAER_Rate)^(AH367/12)</f>
        <v>5657779.2184078302</v>
      </c>
      <c r="AJ367" s="115">
        <f t="shared" si="1690"/>
        <v>5657779.2184078302</v>
      </c>
    </row>
    <row r="368" spans="5:36" x14ac:dyDescent="0.35">
      <c r="E368" s="66">
        <f t="shared" si="1719"/>
        <v>56461</v>
      </c>
      <c r="F368">
        <f t="shared" si="1797"/>
        <v>31</v>
      </c>
      <c r="G368">
        <f t="shared" si="1712"/>
        <v>362</v>
      </c>
      <c r="H368">
        <f t="shared" ref="H368" si="1913">ROUNDDOWN(YEARFRAC(E368,DOB,1),0)</f>
        <v>94</v>
      </c>
      <c r="I368" s="31">
        <f>IF(H368&lt;=120,VLOOKUP(H368,'Mortality Data'!$B$6:$D$125,2,FALSE),1)</f>
        <v>0.22735</v>
      </c>
      <c r="J368" s="17">
        <f>IF(H368&lt;=120,(1-VLOOKUP(H368,'Mortality Data'!$F$5:$H$125,2,FALSE))^(YEAR(E368)-Mortality_Table_Year),1)</f>
        <v>0.74136392485546965</v>
      </c>
      <c r="K368">
        <f>IF(H368&lt;=120,VLOOKUP(H368,'Mortality Data'!$B$5:$D$125,3,FALSE),1)</f>
        <v>0.18274000000000001</v>
      </c>
      <c r="L368" s="33">
        <f>IF(H368&lt;=120,(1-VLOOKUP(H368,'Mortality Data'!$F$5:$H$125,3,FALSE))^(YEAR(E368)-Mortality_Table_Year),1)</f>
        <v>0.7636361492274244</v>
      </c>
      <c r="M368" s="88">
        <f t="shared" ref="M368" si="1914">MIN(I368*J368*Male_Mortality_Blend+K368*L368*(1-Male_Mortality_Blend),1)</f>
        <v>0.15549809003315884</v>
      </c>
      <c r="N368" s="18">
        <f t="shared" si="1693"/>
        <v>1.3985307547982107E-2</v>
      </c>
      <c r="O368" s="18">
        <f t="shared" si="1715"/>
        <v>0.21861465478537062</v>
      </c>
      <c r="P368" s="89">
        <f t="shared" si="1706"/>
        <v>3.100758239277579E-3</v>
      </c>
      <c r="Q368" s="88">
        <f t="shared" ref="Q368" si="1915">MIN((I368*J368*Male_Mortality_Blend+K368*L368*(1-Male_Mortality_Blend))*(1-Mortality_Margin),1)</f>
        <v>0.14772318553150091</v>
      </c>
      <c r="R368" s="18">
        <f t="shared" si="1769"/>
        <v>1.3232002505927154E-2</v>
      </c>
      <c r="S368" s="18">
        <f t="shared" si="1708"/>
        <v>0.23668568595341791</v>
      </c>
      <c r="T368" s="89">
        <f t="shared" si="1709"/>
        <v>3.1738216050845591E-3</v>
      </c>
      <c r="V368" s="73">
        <f t="shared" si="1695"/>
        <v>1348929.4445251059</v>
      </c>
      <c r="W368" s="74">
        <f t="shared" ref="W368" si="1916">V368*Fee_Percent</f>
        <v>67446.472226255297</v>
      </c>
      <c r="X368" s="75">
        <f t="shared" si="1724"/>
        <v>1416375.9167513612</v>
      </c>
      <c r="Y368" s="74">
        <f t="shared" si="1697"/>
        <v>1460434.0737982078</v>
      </c>
      <c r="Z368" s="75">
        <f t="shared" si="1698"/>
        <v>26978.588890502117</v>
      </c>
      <c r="AA368" s="82">
        <f t="shared" si="1699"/>
        <v>-71036.745937348809</v>
      </c>
      <c r="AC368" s="80">
        <f t="shared" ref="AC368" si="1917">AC367/(1+NAER_Rate)^(1/12)</f>
        <v>0.26504843129974948</v>
      </c>
      <c r="AD368" s="82">
        <f t="shared" si="1701"/>
        <v>375408.21486569283</v>
      </c>
      <c r="AE368" s="74">
        <f t="shared" si="1702"/>
        <v>387085.76027691754</v>
      </c>
      <c r="AF368" s="75">
        <f t="shared" si="1703"/>
        <v>7150.6326641084343</v>
      </c>
      <c r="AH368" s="113">
        <v>362</v>
      </c>
      <c r="AI368" s="114">
        <f>(SUM(AE369:$AE$913)+SUM(AF369:$AF$913)-SUM(AD369:$AD$913))*(1+NAER_Rate)^(AH368/12)</f>
        <v>5607533.7327279029</v>
      </c>
      <c r="AJ368" s="115">
        <f t="shared" si="1690"/>
        <v>5607533.7327279029</v>
      </c>
    </row>
    <row r="369" spans="5:36" x14ac:dyDescent="0.35">
      <c r="E369" s="66">
        <f t="shared" si="1719"/>
        <v>56492</v>
      </c>
      <c r="F369">
        <f t="shared" si="1797"/>
        <v>31</v>
      </c>
      <c r="G369">
        <f t="shared" si="1712"/>
        <v>363</v>
      </c>
      <c r="H369">
        <f t="shared" ref="H369" si="1918">ROUNDDOWN(YEARFRAC(E369,DOB,1),0)</f>
        <v>94</v>
      </c>
      <c r="I369" s="31">
        <f>IF(H369&lt;=120,VLOOKUP(H369,'Mortality Data'!$B$6:$D$125,2,FALSE),1)</f>
        <v>0.22735</v>
      </c>
      <c r="J369" s="17">
        <f>IF(H369&lt;=120,(1-VLOOKUP(H369,'Mortality Data'!$F$5:$H$125,2,FALSE))^(YEAR(E369)-Mortality_Table_Year),1)</f>
        <v>0.74136392485546965</v>
      </c>
      <c r="K369">
        <f>IF(H369&lt;=120,VLOOKUP(H369,'Mortality Data'!$B$5:$D$125,3,FALSE),1)</f>
        <v>0.18274000000000001</v>
      </c>
      <c r="L369" s="33">
        <f>IF(H369&lt;=120,(1-VLOOKUP(H369,'Mortality Data'!$F$5:$H$125,3,FALSE))^(YEAR(E369)-Mortality_Table_Year),1)</f>
        <v>0.7636361492274244</v>
      </c>
      <c r="M369" s="88">
        <f t="shared" ref="M369" si="1919">MIN(I369*J369*Male_Mortality_Blend+K369*L369*(1-Male_Mortality_Blend),1)</f>
        <v>0.15549809003315884</v>
      </c>
      <c r="N369" s="18">
        <f t="shared" si="1693"/>
        <v>1.3985307547982107E-2</v>
      </c>
      <c r="O369" s="18">
        <f t="shared" si="1715"/>
        <v>0.21555726160370128</v>
      </c>
      <c r="P369" s="89">
        <f t="shared" si="1706"/>
        <v>3.0573931816693378E-3</v>
      </c>
      <c r="Q369" s="88">
        <f t="shared" ref="Q369" si="1920">MIN((I369*J369*Male_Mortality_Blend+K369*L369*(1-Male_Mortality_Blend))*(1-Mortality_Margin),1)</f>
        <v>0.14772318553150091</v>
      </c>
      <c r="R369" s="18">
        <f t="shared" si="1769"/>
        <v>1.3232002505927154E-2</v>
      </c>
      <c r="S369" s="18">
        <f t="shared" si="1708"/>
        <v>0.23355386036376519</v>
      </c>
      <c r="T369" s="89">
        <f t="shared" si="1709"/>
        <v>3.1318255896527203E-3</v>
      </c>
      <c r="V369" s="73">
        <f t="shared" si="1695"/>
        <v>1330064.2513828936</v>
      </c>
      <c r="W369" s="74">
        <f t="shared" ref="W369" si="1921">V369*Fee_Percent</f>
        <v>66503.212569144685</v>
      </c>
      <c r="X369" s="75">
        <f t="shared" si="1724"/>
        <v>1396567.4639520384</v>
      </c>
      <c r="Y369" s="74">
        <f t="shared" si="1697"/>
        <v>1441109.6064739686</v>
      </c>
      <c r="Z369" s="75">
        <f t="shared" si="1698"/>
        <v>26601.285027657872</v>
      </c>
      <c r="AA369" s="82">
        <f t="shared" si="1699"/>
        <v>-71143.427549588028</v>
      </c>
      <c r="AC369" s="80">
        <f t="shared" ref="AC369" si="1922">AC368/(1+NAER_Rate)^(1/12)</f>
        <v>0.26407799500127027</v>
      </c>
      <c r="AD369" s="82">
        <f t="shared" si="1701"/>
        <v>368802.73576446308</v>
      </c>
      <c r="AE369" s="74">
        <f t="shared" si="1702"/>
        <v>380565.33545471524</v>
      </c>
      <c r="AF369" s="75">
        <f t="shared" si="1703"/>
        <v>7024.8140145612015</v>
      </c>
      <c r="AH369" s="113">
        <v>363</v>
      </c>
      <c r="AI369" s="114">
        <f>(SUM(AE370:$AE$913)+SUM(AF370:$AF$913)-SUM(AD370:$AD$913))*(1+NAER_Rate)^(AH369/12)</f>
        <v>5556996.9228526289</v>
      </c>
      <c r="AJ369" s="115">
        <f t="shared" si="1690"/>
        <v>5556996.9228526289</v>
      </c>
    </row>
    <row r="370" spans="5:36" x14ac:dyDescent="0.35">
      <c r="E370" s="66">
        <f t="shared" si="1719"/>
        <v>56522</v>
      </c>
      <c r="F370">
        <f t="shared" si="1797"/>
        <v>31</v>
      </c>
      <c r="G370">
        <f t="shared" si="1712"/>
        <v>364</v>
      </c>
      <c r="H370">
        <f t="shared" ref="H370" si="1923">ROUNDDOWN(YEARFRAC(E370,DOB,1),0)</f>
        <v>94</v>
      </c>
      <c r="I370" s="31">
        <f>IF(H370&lt;=120,VLOOKUP(H370,'Mortality Data'!$B$6:$D$125,2,FALSE),1)</f>
        <v>0.22735</v>
      </c>
      <c r="J370" s="17">
        <f>IF(H370&lt;=120,(1-VLOOKUP(H370,'Mortality Data'!$F$5:$H$125,2,FALSE))^(YEAR(E370)-Mortality_Table_Year),1)</f>
        <v>0.74136392485546965</v>
      </c>
      <c r="K370">
        <f>IF(H370&lt;=120,VLOOKUP(H370,'Mortality Data'!$B$5:$D$125,3,FALSE),1)</f>
        <v>0.18274000000000001</v>
      </c>
      <c r="L370" s="33">
        <f>IF(H370&lt;=120,(1-VLOOKUP(H370,'Mortality Data'!$F$5:$H$125,3,FALSE))^(YEAR(E370)-Mortality_Table_Year),1)</f>
        <v>0.7636361492274244</v>
      </c>
      <c r="M370" s="88">
        <f t="shared" ref="M370" si="1924">MIN(I370*J370*Male_Mortality_Blend+K370*L370*(1-Male_Mortality_Blend),1)</f>
        <v>0.15549809003315884</v>
      </c>
      <c r="N370" s="18">
        <f t="shared" si="1693"/>
        <v>1.3985307547982107E-2</v>
      </c>
      <c r="O370" s="18">
        <f t="shared" si="1715"/>
        <v>0.21254262700597268</v>
      </c>
      <c r="P370" s="89">
        <f t="shared" si="1706"/>
        <v>3.0146345977286049E-3</v>
      </c>
      <c r="Q370" s="88">
        <f t="shared" ref="Q370" si="1925">MIN((I370*J370*Male_Mortality_Blend+K370*L370*(1-Male_Mortality_Blend))*(1-Mortality_Margin),1)</f>
        <v>0.14772318553150091</v>
      </c>
      <c r="R370" s="18">
        <f t="shared" si="1769"/>
        <v>1.3232002505927154E-2</v>
      </c>
      <c r="S370" s="18">
        <f t="shared" si="1708"/>
        <v>0.2304634750981629</v>
      </c>
      <c r="T370" s="89">
        <f t="shared" si="1709"/>
        <v>3.0903852656022912E-3</v>
      </c>
      <c r="V370" s="73">
        <f t="shared" si="1695"/>
        <v>1311462.8937687273</v>
      </c>
      <c r="W370" s="74">
        <f t="shared" ref="W370" si="1926">V370*Fee_Percent</f>
        <v>65573.144688436369</v>
      </c>
      <c r="X370" s="75">
        <f t="shared" si="1724"/>
        <v>1377036.0384571636</v>
      </c>
      <c r="Y370" s="74">
        <f t="shared" si="1697"/>
        <v>1422040.8405497894</v>
      </c>
      <c r="Z370" s="75">
        <f t="shared" si="1698"/>
        <v>26229.257875374547</v>
      </c>
      <c r="AA370" s="82">
        <f t="shared" si="1699"/>
        <v>-71234.059968000278</v>
      </c>
      <c r="AC370" s="80">
        <f t="shared" ref="AC370" si="1927">AC369/(1+NAER_Rate)^(1/12)</f>
        <v>0.26311111181421598</v>
      </c>
      <c r="AD370" s="82">
        <f t="shared" si="1701"/>
        <v>362313.48308670777</v>
      </c>
      <c r="AE370" s="74">
        <f t="shared" si="1702"/>
        <v>374154.74660227733</v>
      </c>
      <c r="AF370" s="75">
        <f t="shared" si="1703"/>
        <v>6901.209201651578</v>
      </c>
      <c r="AH370" s="113">
        <v>364</v>
      </c>
      <c r="AI370" s="114">
        <f>(SUM(AE371:$AE$913)+SUM(AF371:$AF$913)-SUM(AD371:$AD$913))*(1+NAER_Rate)^(AH370/12)</f>
        <v>5506183.7674149107</v>
      </c>
      <c r="AJ370" s="115">
        <f t="shared" si="1690"/>
        <v>5506183.7674149107</v>
      </c>
    </row>
    <row r="371" spans="5:36" x14ac:dyDescent="0.35">
      <c r="E371" s="66">
        <f t="shared" si="1719"/>
        <v>56553</v>
      </c>
      <c r="F371">
        <f t="shared" si="1797"/>
        <v>31</v>
      </c>
      <c r="G371">
        <f t="shared" si="1712"/>
        <v>365</v>
      </c>
      <c r="H371">
        <f t="shared" ref="H371" si="1928">ROUNDDOWN(YEARFRAC(E371,DOB,1),0)</f>
        <v>94</v>
      </c>
      <c r="I371" s="31">
        <f>IF(H371&lt;=120,VLOOKUP(H371,'Mortality Data'!$B$6:$D$125,2,FALSE),1)</f>
        <v>0.22735</v>
      </c>
      <c r="J371" s="17">
        <f>IF(H371&lt;=120,(1-VLOOKUP(H371,'Mortality Data'!$F$5:$H$125,2,FALSE))^(YEAR(E371)-Mortality_Table_Year),1)</f>
        <v>0.74136392485546965</v>
      </c>
      <c r="K371">
        <f>IF(H371&lt;=120,VLOOKUP(H371,'Mortality Data'!$B$5:$D$125,3,FALSE),1)</f>
        <v>0.18274000000000001</v>
      </c>
      <c r="L371" s="33">
        <f>IF(H371&lt;=120,(1-VLOOKUP(H371,'Mortality Data'!$F$5:$H$125,3,FALSE))^(YEAR(E371)-Mortality_Table_Year),1)</f>
        <v>0.7636361492274244</v>
      </c>
      <c r="M371" s="88">
        <f t="shared" ref="M371" si="1929">MIN(I371*J371*Male_Mortality_Blend+K371*L371*(1-Male_Mortality_Blend),1)</f>
        <v>0.15549809003315884</v>
      </c>
      <c r="N371" s="18">
        <f t="shared" si="1693"/>
        <v>1.3985307547982107E-2</v>
      </c>
      <c r="O371" s="18">
        <f t="shared" si="1715"/>
        <v>0.2095701530002381</v>
      </c>
      <c r="P371" s="89">
        <f t="shared" si="1706"/>
        <v>2.9724740057345822E-3</v>
      </c>
      <c r="Q371" s="88">
        <f t="shared" ref="Q371" si="1930">MIN((I371*J371*Male_Mortality_Blend+K371*L371*(1-Male_Mortality_Blend))*(1-Mortality_Margin),1)</f>
        <v>0.14772318553150091</v>
      </c>
      <c r="R371" s="18">
        <f t="shared" si="1769"/>
        <v>1.3232002505927154E-2</v>
      </c>
      <c r="S371" s="18">
        <f t="shared" si="1708"/>
        <v>0.22741398181813932</v>
      </c>
      <c r="T371" s="89">
        <f t="shared" si="1709"/>
        <v>3.0494932800235741E-3</v>
      </c>
      <c r="V371" s="73">
        <f t="shared" si="1695"/>
        <v>1293121.681861605</v>
      </c>
      <c r="W371" s="74">
        <f t="shared" ref="W371" si="1931">V371*Fee_Percent</f>
        <v>64656.084093080251</v>
      </c>
      <c r="X371" s="75">
        <f t="shared" si="1724"/>
        <v>1357777.7659546854</v>
      </c>
      <c r="Y371" s="74">
        <f t="shared" si="1697"/>
        <v>1403224.3925841039</v>
      </c>
      <c r="Z371" s="75">
        <f t="shared" si="1698"/>
        <v>25862.433637232101</v>
      </c>
      <c r="AA371" s="82">
        <f t="shared" si="1699"/>
        <v>-71309.060266650515</v>
      </c>
      <c r="AC371" s="80">
        <f t="shared" ref="AC371" si="1932">AC370/(1+NAER_Rate)^(1/12)</f>
        <v>0.26214776872938567</v>
      </c>
      <c r="AD371" s="82">
        <f t="shared" si="1701"/>
        <v>355938.41177539079</v>
      </c>
      <c r="AE371" s="74">
        <f t="shared" si="1702"/>
        <v>367852.14354257035</v>
      </c>
      <c r="AF371" s="75">
        <f t="shared" si="1703"/>
        <v>6779.7792719122053</v>
      </c>
      <c r="AH371" s="113">
        <v>365</v>
      </c>
      <c r="AI371" s="114">
        <f>(SUM(AE372:$AE$913)+SUM(AF372:$AF$913)-SUM(AD372:$AD$913))*(1+NAER_Rate)^(AH371/12)</f>
        <v>5455108.8830172932</v>
      </c>
      <c r="AJ371" s="115">
        <f t="shared" si="1690"/>
        <v>5455108.8830172932</v>
      </c>
    </row>
    <row r="372" spans="5:36" x14ac:dyDescent="0.35">
      <c r="E372" s="66">
        <f t="shared" si="1719"/>
        <v>56583</v>
      </c>
      <c r="F372">
        <f t="shared" si="1797"/>
        <v>31</v>
      </c>
      <c r="G372">
        <f t="shared" si="1712"/>
        <v>366</v>
      </c>
      <c r="H372">
        <f t="shared" ref="H372" si="1933">ROUNDDOWN(YEARFRAC(E372,DOB,1),0)</f>
        <v>94</v>
      </c>
      <c r="I372" s="31">
        <f>IF(H372&lt;=120,VLOOKUP(H372,'Mortality Data'!$B$6:$D$125,2,FALSE),1)</f>
        <v>0.22735</v>
      </c>
      <c r="J372" s="17">
        <f>IF(H372&lt;=120,(1-VLOOKUP(H372,'Mortality Data'!$F$5:$H$125,2,FALSE))^(YEAR(E372)-Mortality_Table_Year),1)</f>
        <v>0.74136392485546965</v>
      </c>
      <c r="K372">
        <f>IF(H372&lt;=120,VLOOKUP(H372,'Mortality Data'!$B$5:$D$125,3,FALSE),1)</f>
        <v>0.18274000000000001</v>
      </c>
      <c r="L372" s="33">
        <f>IF(H372&lt;=120,(1-VLOOKUP(H372,'Mortality Data'!$F$5:$H$125,3,FALSE))^(YEAR(E372)-Mortality_Table_Year),1)</f>
        <v>0.7636361492274244</v>
      </c>
      <c r="M372" s="88">
        <f t="shared" ref="M372" si="1934">MIN(I372*J372*Male_Mortality_Blend+K372*L372*(1-Male_Mortality_Blend),1)</f>
        <v>0.15549809003315884</v>
      </c>
      <c r="N372" s="18">
        <f t="shared" si="1693"/>
        <v>1.3985307547982107E-2</v>
      </c>
      <c r="O372" s="18">
        <f t="shared" si="1715"/>
        <v>0.20663924995765209</v>
      </c>
      <c r="P372" s="89">
        <f t="shared" si="1706"/>
        <v>2.9309030425860028E-3</v>
      </c>
      <c r="Q372" s="88">
        <f t="shared" ref="Q372" si="1935">MIN((I372*J372*Male_Mortality_Blend+K372*L372*(1-Male_Mortality_Blend))*(1-Mortality_Margin),1)</f>
        <v>0.14772318553150091</v>
      </c>
      <c r="R372" s="18">
        <f t="shared" si="1769"/>
        <v>1.3232002505927154E-2</v>
      </c>
      <c r="S372" s="18">
        <f t="shared" si="1708"/>
        <v>0.22440483944083883</v>
      </c>
      <c r="T372" s="89">
        <f t="shared" si="1709"/>
        <v>3.0091423773004888E-3</v>
      </c>
      <c r="V372" s="73">
        <f t="shared" si="1695"/>
        <v>1275036.9774438066</v>
      </c>
      <c r="W372" s="74">
        <f t="shared" ref="W372" si="1936">V372*Fee_Percent</f>
        <v>63751.848872190334</v>
      </c>
      <c r="X372" s="75">
        <f t="shared" si="1724"/>
        <v>1338788.8263159969</v>
      </c>
      <c r="Y372" s="74">
        <f t="shared" si="1697"/>
        <v>1384656.9239050527</v>
      </c>
      <c r="Z372" s="75">
        <f t="shared" si="1698"/>
        <v>25500.739548876132</v>
      </c>
      <c r="AA372" s="82">
        <f t="shared" si="1699"/>
        <v>-71368.837137931958</v>
      </c>
      <c r="AC372" s="80">
        <f t="shared" ref="AC372" si="1937">AC371/(1+NAER_Rate)^(1/12)</f>
        <v>0.26118795278520973</v>
      </c>
      <c r="AD372" s="82">
        <f t="shared" si="1701"/>
        <v>349675.51275718893</v>
      </c>
      <c r="AE372" s="74">
        <f t="shared" si="1702"/>
        <v>361655.70726462663</v>
      </c>
      <c r="AF372" s="75">
        <f t="shared" si="1703"/>
        <v>6660.4859572797895</v>
      </c>
      <c r="AH372" s="113">
        <v>366</v>
      </c>
      <c r="AI372" s="114">
        <f>(SUM(AE373:$AE$913)+SUM(AF373:$AF$913)-SUM(AD373:$AD$913))*(1+NAER_Rate)^(AH372/12)</f>
        <v>5403786.5312830843</v>
      </c>
      <c r="AJ372" s="115">
        <f t="shared" si="1690"/>
        <v>5403786.5312830843</v>
      </c>
    </row>
    <row r="373" spans="5:36" x14ac:dyDescent="0.35">
      <c r="E373" s="66">
        <f t="shared" si="1719"/>
        <v>56614</v>
      </c>
      <c r="F373">
        <f t="shared" si="1797"/>
        <v>31</v>
      </c>
      <c r="G373">
        <f t="shared" si="1712"/>
        <v>367</v>
      </c>
      <c r="H373">
        <f t="shared" ref="H373" si="1938">ROUNDDOWN(YEARFRAC(E373,DOB,1),0)</f>
        <v>95</v>
      </c>
      <c r="I373" s="31">
        <f>IF(H373&lt;=120,VLOOKUP(H373,'Mortality Data'!$B$6:$D$125,2,FALSE),1)</f>
        <v>0.24562999999999999</v>
      </c>
      <c r="J373" s="17">
        <f>IF(H373&lt;=120,(1-VLOOKUP(H373,'Mortality Data'!$F$5:$H$125,2,FALSE))^(YEAR(E373)-Mortality_Table_Year),1)</f>
        <v>0.7476618816687115</v>
      </c>
      <c r="K373">
        <f>IF(H373&lt;=120,VLOOKUP(H373,'Mortality Data'!$B$5:$D$125,3,FALSE),1)</f>
        <v>0.19863</v>
      </c>
      <c r="L373" s="33">
        <f>IF(H373&lt;=120,(1-VLOOKUP(H373,'Mortality Data'!$F$5:$H$125,3,FALSE))^(YEAR(E373)-Mortality_Table_Year),1)</f>
        <v>0.77011872155295402</v>
      </c>
      <c r="M373" s="88">
        <f t="shared" ref="M373" si="1939">MIN(I373*J373*Male_Mortality_Blend+K373*L373*(1-Male_Mortality_Blend),1)</f>
        <v>0.16984241014478554</v>
      </c>
      <c r="N373" s="18">
        <f t="shared" si="1693"/>
        <v>1.5391958166424358E-2</v>
      </c>
      <c r="O373" s="18">
        <f t="shared" si="1715"/>
        <v>0.20345866726676259</v>
      </c>
      <c r="P373" s="89">
        <f t="shared" si="1706"/>
        <v>3.1805826908894996E-3</v>
      </c>
      <c r="Q373" s="88">
        <f t="shared" ref="Q373" si="1940">MIN((I373*J373*Male_Mortality_Blend+K373*L373*(1-Male_Mortality_Blend))*(1-Mortality_Margin),1)</f>
        <v>0.16135028963754625</v>
      </c>
      <c r="R373" s="18">
        <f t="shared" si="1769"/>
        <v>1.455652826266951E-2</v>
      </c>
      <c r="S373" s="18">
        <f t="shared" si="1708"/>
        <v>0.22113828405323846</v>
      </c>
      <c r="T373" s="89">
        <f t="shared" si="1709"/>
        <v>3.2665553876003728E-3</v>
      </c>
      <c r="V373" s="73">
        <f t="shared" si="1695"/>
        <v>1255411.6616263473</v>
      </c>
      <c r="W373" s="74">
        <f t="shared" ref="W373" si="1941">V373*Fee_Percent</f>
        <v>62770.583081317367</v>
      </c>
      <c r="X373" s="75">
        <f t="shared" si="1724"/>
        <v>1318182.2447076647</v>
      </c>
      <c r="Y373" s="74">
        <f t="shared" si="1697"/>
        <v>1364501.1262581279</v>
      </c>
      <c r="Z373" s="75">
        <f t="shared" si="1698"/>
        <v>25108.233232526949</v>
      </c>
      <c r="AA373" s="82">
        <f t="shared" si="1699"/>
        <v>-71427.114782990189</v>
      </c>
      <c r="AC373" s="80">
        <f t="shared" ref="AC373" si="1942">AC372/(1+NAER_Rate)^(1/12)</f>
        <v>0.2602316510675754</v>
      </c>
      <c r="AD373" s="82">
        <f t="shared" si="1701"/>
        <v>343032.74194823828</v>
      </c>
      <c r="AE373" s="74">
        <f t="shared" si="1702"/>
        <v>355086.3809697188</v>
      </c>
      <c r="AF373" s="75">
        <f t="shared" si="1703"/>
        <v>6533.9569894902534</v>
      </c>
      <c r="AH373" s="113">
        <v>367</v>
      </c>
      <c r="AI373" s="114">
        <f>(SUM(AE374:$AE$913)+SUM(AF374:$AF$913)-SUM(AD374:$AD$913))*(1+NAER_Rate)^(AH373/12)</f>
        <v>5352217.3020432126</v>
      </c>
      <c r="AJ373" s="115">
        <f t="shared" si="1690"/>
        <v>5352217.3020432126</v>
      </c>
    </row>
    <row r="374" spans="5:36" x14ac:dyDescent="0.35">
      <c r="E374" s="66">
        <f t="shared" si="1719"/>
        <v>56645</v>
      </c>
      <c r="F374">
        <f t="shared" si="1797"/>
        <v>31</v>
      </c>
      <c r="G374">
        <f t="shared" si="1712"/>
        <v>368</v>
      </c>
      <c r="H374">
        <f t="shared" ref="H374" si="1943">ROUNDDOWN(YEARFRAC(E374,DOB,1),0)</f>
        <v>95</v>
      </c>
      <c r="I374" s="31">
        <f>IF(H374&lt;=120,VLOOKUP(H374,'Mortality Data'!$B$6:$D$125,2,FALSE),1)</f>
        <v>0.24562999999999999</v>
      </c>
      <c r="J374" s="17">
        <f>IF(H374&lt;=120,(1-VLOOKUP(H374,'Mortality Data'!$F$5:$H$125,2,FALSE))^(YEAR(E374)-Mortality_Table_Year),1)</f>
        <v>0.74250301468519742</v>
      </c>
      <c r="K374">
        <f>IF(H374&lt;=120,VLOOKUP(H374,'Mortality Data'!$B$5:$D$125,3,FALSE),1)</f>
        <v>0.19863</v>
      </c>
      <c r="L374" s="33">
        <f>IF(H374&lt;=120,(1-VLOOKUP(H374,'Mortality Data'!$F$5:$H$125,3,FALSE))^(YEAR(E374)-Mortality_Table_Year),1)</f>
        <v>0.76534398547932569</v>
      </c>
      <c r="M374" s="88">
        <f t="shared" ref="M374" si="1944">MIN(I374*J374*Male_Mortality_Blend+K374*L374*(1-Male_Mortality_Blend),1)</f>
        <v>0.16871868264951009</v>
      </c>
      <c r="N374" s="18">
        <f t="shared" si="1693"/>
        <v>1.528096063922868E-2</v>
      </c>
      <c r="O374" s="18">
        <f t="shared" si="1715"/>
        <v>0.20034962338054926</v>
      </c>
      <c r="P374" s="89">
        <f t="shared" si="1706"/>
        <v>3.1090438862133307E-3</v>
      </c>
      <c r="Q374" s="88">
        <f t="shared" ref="Q374" si="1945">MIN((I374*J374*Male_Mortality_Blend+K374*L374*(1-Male_Mortality_Blend))*(1-Mortality_Margin),1)</f>
        <v>0.16028274851703458</v>
      </c>
      <c r="R374" s="18">
        <f t="shared" si="1769"/>
        <v>1.4452055943536712E-2</v>
      </c>
      <c r="S374" s="18">
        <f t="shared" si="1708"/>
        <v>0.21794238120084333</v>
      </c>
      <c r="T374" s="89">
        <f t="shared" si="1709"/>
        <v>3.1959028523951272E-3</v>
      </c>
      <c r="V374" s="73">
        <f t="shared" si="1695"/>
        <v>1236227.7654390063</v>
      </c>
      <c r="W374" s="74">
        <f t="shared" ref="W374" si="1946">V374*Fee_Percent</f>
        <v>61811.388271950316</v>
      </c>
      <c r="X374" s="75">
        <f t="shared" si="1724"/>
        <v>1298039.1537109567</v>
      </c>
      <c r="Y374" s="74">
        <f t="shared" si="1697"/>
        <v>1344781.2796464267</v>
      </c>
      <c r="Z374" s="75">
        <f t="shared" si="1698"/>
        <v>24724.555308780127</v>
      </c>
      <c r="AA374" s="82">
        <f t="shared" si="1699"/>
        <v>-71466.681244250154</v>
      </c>
      <c r="AC374" s="80">
        <f t="shared" ref="AC374" si="1947">AC373/(1+NAER_Rate)^(1/12)</f>
        <v>0.25927885070965312</v>
      </c>
      <c r="AD374" s="82">
        <f t="shared" si="1701"/>
        <v>336554.09995030763</v>
      </c>
      <c r="AE374" s="74">
        <f t="shared" si="1702"/>
        <v>348673.34464258212</v>
      </c>
      <c r="AF374" s="75">
        <f t="shared" si="1703"/>
        <v>6410.5542847677643</v>
      </c>
      <c r="AH374" s="113">
        <v>368</v>
      </c>
      <c r="AI374" s="114">
        <f>(SUM(AE375:$AE$913)+SUM(AF375:$AF$913)-SUM(AD375:$AD$913))*(1+NAER_Rate)^(AH374/12)</f>
        <v>5300418.9992536968</v>
      </c>
      <c r="AJ374" s="115">
        <f t="shared" si="1690"/>
        <v>5300418.9992536968</v>
      </c>
    </row>
    <row r="375" spans="5:36" x14ac:dyDescent="0.35">
      <c r="E375" s="66">
        <f t="shared" si="1719"/>
        <v>56673</v>
      </c>
      <c r="F375">
        <f t="shared" si="1797"/>
        <v>31</v>
      </c>
      <c r="G375">
        <f t="shared" si="1712"/>
        <v>369</v>
      </c>
      <c r="H375">
        <f t="shared" ref="H375" si="1948">ROUNDDOWN(YEARFRAC(E375,DOB,1),0)</f>
        <v>95</v>
      </c>
      <c r="I375" s="31">
        <f>IF(H375&lt;=120,VLOOKUP(H375,'Mortality Data'!$B$6:$D$125,2,FALSE),1)</f>
        <v>0.24562999999999999</v>
      </c>
      <c r="J375" s="17">
        <f>IF(H375&lt;=120,(1-VLOOKUP(H375,'Mortality Data'!$F$5:$H$125,2,FALSE))^(YEAR(E375)-Mortality_Table_Year),1)</f>
        <v>0.74250301468519742</v>
      </c>
      <c r="K375">
        <f>IF(H375&lt;=120,VLOOKUP(H375,'Mortality Data'!$B$5:$D$125,3,FALSE),1)</f>
        <v>0.19863</v>
      </c>
      <c r="L375" s="33">
        <f>IF(H375&lt;=120,(1-VLOOKUP(H375,'Mortality Data'!$F$5:$H$125,3,FALSE))^(YEAR(E375)-Mortality_Table_Year),1)</f>
        <v>0.76534398547932569</v>
      </c>
      <c r="M375" s="88">
        <f t="shared" ref="M375" si="1949">MIN(I375*J375*Male_Mortality_Blend+K375*L375*(1-Male_Mortality_Blend),1)</f>
        <v>0.16871868264951009</v>
      </c>
      <c r="N375" s="18">
        <f t="shared" si="1693"/>
        <v>1.528096063922868E-2</v>
      </c>
      <c r="O375" s="18">
        <f t="shared" si="1715"/>
        <v>0.19728808867158679</v>
      </c>
      <c r="P375" s="89">
        <f t="shared" si="1706"/>
        <v>3.0615347089624767E-3</v>
      </c>
      <c r="Q375" s="88">
        <f t="shared" ref="Q375" si="1950">MIN((I375*J375*Male_Mortality_Blend+K375*L375*(1-Male_Mortality_Blend))*(1-Mortality_Margin),1)</f>
        <v>0.16028274851703458</v>
      </c>
      <c r="R375" s="18">
        <f t="shared" si="1769"/>
        <v>1.4452055943536712E-2</v>
      </c>
      <c r="S375" s="18">
        <f t="shared" si="1708"/>
        <v>0.21479266571526115</v>
      </c>
      <c r="T375" s="89">
        <f t="shared" si="1709"/>
        <v>3.1497154855821829E-3</v>
      </c>
      <c r="V375" s="73">
        <f t="shared" si="1695"/>
        <v>1217337.0176142112</v>
      </c>
      <c r="W375" s="74">
        <f t="shared" ref="W375" si="1951">V375*Fee_Percent</f>
        <v>60866.850880710561</v>
      </c>
      <c r="X375" s="75">
        <f t="shared" si="1724"/>
        <v>1278203.8684949218</v>
      </c>
      <c r="Y375" s="74">
        <f t="shared" si="1697"/>
        <v>1325346.4253611555</v>
      </c>
      <c r="Z375" s="75">
        <f t="shared" si="1698"/>
        <v>24346.740352284225</v>
      </c>
      <c r="AA375" s="82">
        <f t="shared" si="1699"/>
        <v>-71489.297218517866</v>
      </c>
      <c r="AC375" s="80">
        <f t="shared" ref="AC375" si="1952">AC374/(1+NAER_Rate)^(1/12)</f>
        <v>0.25832953889172328</v>
      </c>
      <c r="AD375" s="82">
        <f t="shared" si="1701"/>
        <v>330197.81595791003</v>
      </c>
      <c r="AE375" s="74">
        <f t="shared" si="1702"/>
        <v>342376.13093534106</v>
      </c>
      <c r="AF375" s="75">
        <f t="shared" si="1703"/>
        <v>6289.4822087220964</v>
      </c>
      <c r="AH375" s="113">
        <v>369</v>
      </c>
      <c r="AI375" s="114">
        <f>(SUM(AE376:$AE$913)+SUM(AF376:$AF$913)-SUM(AD376:$AD$913))*(1+NAER_Rate)^(AH375/12)</f>
        <v>5248407.7315998925</v>
      </c>
      <c r="AJ375" s="115">
        <f t="shared" si="1690"/>
        <v>5248407.7315998925</v>
      </c>
    </row>
    <row r="376" spans="5:36" x14ac:dyDescent="0.35">
      <c r="E376" s="66">
        <f t="shared" si="1719"/>
        <v>56704</v>
      </c>
      <c r="F376">
        <f t="shared" si="1797"/>
        <v>31</v>
      </c>
      <c r="G376">
        <f t="shared" si="1712"/>
        <v>370</v>
      </c>
      <c r="H376">
        <f t="shared" ref="H376" si="1953">ROUNDDOWN(YEARFRAC(E376,DOB,1),0)</f>
        <v>95</v>
      </c>
      <c r="I376" s="31">
        <f>IF(H376&lt;=120,VLOOKUP(H376,'Mortality Data'!$B$6:$D$125,2,FALSE),1)</f>
        <v>0.24562999999999999</v>
      </c>
      <c r="J376" s="17">
        <f>IF(H376&lt;=120,(1-VLOOKUP(H376,'Mortality Data'!$F$5:$H$125,2,FALSE))^(YEAR(E376)-Mortality_Table_Year),1)</f>
        <v>0.74250301468519742</v>
      </c>
      <c r="K376">
        <f>IF(H376&lt;=120,VLOOKUP(H376,'Mortality Data'!$B$5:$D$125,3,FALSE),1)</f>
        <v>0.19863</v>
      </c>
      <c r="L376" s="33">
        <f>IF(H376&lt;=120,(1-VLOOKUP(H376,'Mortality Data'!$F$5:$H$125,3,FALSE))^(YEAR(E376)-Mortality_Table_Year),1)</f>
        <v>0.76534398547932569</v>
      </c>
      <c r="M376" s="88">
        <f t="shared" ref="M376" si="1954">MIN(I376*J376*Male_Mortality_Blend+K376*L376*(1-Male_Mortality_Blend),1)</f>
        <v>0.16871868264951009</v>
      </c>
      <c r="N376" s="18">
        <f t="shared" si="1693"/>
        <v>1.528096063922868E-2</v>
      </c>
      <c r="O376" s="18">
        <f t="shared" si="1715"/>
        <v>0.1942733371540076</v>
      </c>
      <c r="P376" s="89">
        <f t="shared" si="1706"/>
        <v>3.0147515175791839E-3</v>
      </c>
      <c r="Q376" s="88">
        <f t="shared" ref="Q376" si="1955">MIN((I376*J376*Male_Mortality_Blend+K376*L376*(1-Male_Mortality_Blend))*(1-Mortality_Margin),1)</f>
        <v>0.16028274851703458</v>
      </c>
      <c r="R376" s="18">
        <f t="shared" si="1769"/>
        <v>1.4452055943536712E-2</v>
      </c>
      <c r="S376" s="18">
        <f t="shared" si="1708"/>
        <v>0.21168847009408281</v>
      </c>
      <c r="T376" s="89">
        <f t="shared" si="1709"/>
        <v>3.104195621178335E-3</v>
      </c>
      <c r="V376" s="73">
        <f t="shared" si="1695"/>
        <v>1198734.9385633722</v>
      </c>
      <c r="W376" s="74">
        <f t="shared" ref="W376" si="1956">V376*Fee_Percent</f>
        <v>59936.746928168614</v>
      </c>
      <c r="X376" s="75">
        <f t="shared" si="1724"/>
        <v>1258671.6854915409</v>
      </c>
      <c r="Y376" s="74">
        <f t="shared" si="1697"/>
        <v>1306192.4446772698</v>
      </c>
      <c r="Z376" s="75">
        <f t="shared" si="1698"/>
        <v>23974.698771267445</v>
      </c>
      <c r="AA376" s="82">
        <f t="shared" si="1699"/>
        <v>-71495.457956996281</v>
      </c>
      <c r="AC376" s="80">
        <f t="shared" ref="AC376" si="1957">AC375/(1+NAER_Rate)^(1/12)</f>
        <v>0.25738370284100393</v>
      </c>
      <c r="AD376" s="82">
        <f t="shared" si="1701"/>
        <v>323961.57907294034</v>
      </c>
      <c r="AE376" s="74">
        <f t="shared" si="1702"/>
        <v>336192.64803397888</v>
      </c>
      <c r="AF376" s="75">
        <f t="shared" si="1703"/>
        <v>6170.696744246482</v>
      </c>
      <c r="AH376" s="113">
        <v>370</v>
      </c>
      <c r="AI376" s="114">
        <f>(SUM(AE377:$AE$913)+SUM(AF377:$AF$913)-SUM(AD377:$AD$913))*(1+NAER_Rate)^(AH376/12)</f>
        <v>5196199.1717122979</v>
      </c>
      <c r="AJ376" s="115">
        <f t="shared" si="1690"/>
        <v>5196199.1717122979</v>
      </c>
    </row>
    <row r="377" spans="5:36" x14ac:dyDescent="0.35">
      <c r="E377" s="66">
        <f t="shared" si="1719"/>
        <v>56734</v>
      </c>
      <c r="F377">
        <f t="shared" si="1797"/>
        <v>31</v>
      </c>
      <c r="G377">
        <f t="shared" si="1712"/>
        <v>371</v>
      </c>
      <c r="H377">
        <f t="shared" ref="H377" si="1958">ROUNDDOWN(YEARFRAC(E377,DOB,1),0)</f>
        <v>95</v>
      </c>
      <c r="I377" s="31">
        <f>IF(H377&lt;=120,VLOOKUP(H377,'Mortality Data'!$B$6:$D$125,2,FALSE),1)</f>
        <v>0.24562999999999999</v>
      </c>
      <c r="J377" s="17">
        <f>IF(H377&lt;=120,(1-VLOOKUP(H377,'Mortality Data'!$F$5:$H$125,2,FALSE))^(YEAR(E377)-Mortality_Table_Year),1)</f>
        <v>0.74250301468519742</v>
      </c>
      <c r="K377">
        <f>IF(H377&lt;=120,VLOOKUP(H377,'Mortality Data'!$B$5:$D$125,3,FALSE),1)</f>
        <v>0.19863</v>
      </c>
      <c r="L377" s="33">
        <f>IF(H377&lt;=120,(1-VLOOKUP(H377,'Mortality Data'!$F$5:$H$125,3,FALSE))^(YEAR(E377)-Mortality_Table_Year),1)</f>
        <v>0.76534398547932569</v>
      </c>
      <c r="M377" s="88">
        <f t="shared" ref="M377" si="1959">MIN(I377*J377*Male_Mortality_Blend+K377*L377*(1-Male_Mortality_Blend),1)</f>
        <v>0.16871868264951009</v>
      </c>
      <c r="N377" s="18">
        <f t="shared" si="1693"/>
        <v>1.528096063922868E-2</v>
      </c>
      <c r="O377" s="18">
        <f t="shared" si="1715"/>
        <v>0.19130465393570562</v>
      </c>
      <c r="P377" s="89">
        <f t="shared" si="1706"/>
        <v>2.9686832183019873E-3</v>
      </c>
      <c r="Q377" s="88">
        <f t="shared" ref="Q377" si="1960">MIN((I377*J377*Male_Mortality_Blend+K377*L377*(1-Male_Mortality_Blend))*(1-Mortality_Margin),1)</f>
        <v>0.16028274851703458</v>
      </c>
      <c r="R377" s="18">
        <f t="shared" si="1769"/>
        <v>1.4452055943536712E-2</v>
      </c>
      <c r="S377" s="18">
        <f t="shared" si="1708"/>
        <v>0.20862913648168144</v>
      </c>
      <c r="T377" s="89">
        <f t="shared" si="1709"/>
        <v>3.059333612401377E-3</v>
      </c>
      <c r="V377" s="73">
        <f t="shared" si="1695"/>
        <v>1180417.1171503172</v>
      </c>
      <c r="W377" s="74">
        <f t="shared" ref="W377" si="1961">V377*Fee_Percent</f>
        <v>59020.85585751586</v>
      </c>
      <c r="X377" s="75">
        <f t="shared" si="1724"/>
        <v>1239437.9730078331</v>
      </c>
      <c r="Y377" s="74">
        <f t="shared" si="1697"/>
        <v>1287315.2783937689</v>
      </c>
      <c r="Z377" s="75">
        <f t="shared" si="1698"/>
        <v>23608.342343006345</v>
      </c>
      <c r="AA377" s="82">
        <f t="shared" si="1699"/>
        <v>-71485.647728942102</v>
      </c>
      <c r="AC377" s="80">
        <f t="shared" ref="AC377" si="1962">AC376/(1+NAER_Rate)^(1/12)</f>
        <v>0.25644132983147866</v>
      </c>
      <c r="AD377" s="82">
        <f t="shared" si="1701"/>
        <v>317843.12204176106</v>
      </c>
      <c r="AE377" s="74">
        <f t="shared" si="1702"/>
        <v>330120.84190367826</v>
      </c>
      <c r="AF377" s="75">
        <f t="shared" si="1703"/>
        <v>6054.1547055573537</v>
      </c>
      <c r="AH377" s="113">
        <v>371</v>
      </c>
      <c r="AI377" s="114">
        <f>(SUM(AE378:$AE$913)+SUM(AF378:$AF$913)-SUM(AD378:$AD$913))*(1+NAER_Rate)^(AH377/12)</f>
        <v>5143808.5655461056</v>
      </c>
      <c r="AJ377" s="115">
        <f t="shared" si="1690"/>
        <v>5143808.5655461056</v>
      </c>
    </row>
    <row r="378" spans="5:36" x14ac:dyDescent="0.35">
      <c r="E378" s="66">
        <f t="shared" si="1719"/>
        <v>56765</v>
      </c>
      <c r="F378">
        <f t="shared" si="1797"/>
        <v>31</v>
      </c>
      <c r="G378">
        <f t="shared" si="1712"/>
        <v>372</v>
      </c>
      <c r="H378">
        <f t="shared" ref="H378" si="1963">ROUNDDOWN(YEARFRAC(E378,DOB,1),0)</f>
        <v>95</v>
      </c>
      <c r="I378" s="31">
        <f>IF(H378&lt;=120,VLOOKUP(H378,'Mortality Data'!$B$6:$D$125,2,FALSE),1)</f>
        <v>0.24562999999999999</v>
      </c>
      <c r="J378" s="17">
        <f>IF(H378&lt;=120,(1-VLOOKUP(H378,'Mortality Data'!$F$5:$H$125,2,FALSE))^(YEAR(E378)-Mortality_Table_Year),1)</f>
        <v>0.74250301468519742</v>
      </c>
      <c r="K378">
        <f>IF(H378&lt;=120,VLOOKUP(H378,'Mortality Data'!$B$5:$D$125,3,FALSE),1)</f>
        <v>0.19863</v>
      </c>
      <c r="L378" s="33">
        <f>IF(H378&lt;=120,(1-VLOOKUP(H378,'Mortality Data'!$F$5:$H$125,3,FALSE))^(YEAR(E378)-Mortality_Table_Year),1)</f>
        <v>0.76534398547932569</v>
      </c>
      <c r="M378" s="88">
        <f t="shared" ref="M378" si="1964">MIN(I378*J378*Male_Mortality_Blend+K378*L378*(1-Male_Mortality_Blend),1)</f>
        <v>0.16871868264951009</v>
      </c>
      <c r="N378" s="18">
        <f t="shared" si="1693"/>
        <v>1.528096063922868E-2</v>
      </c>
      <c r="O378" s="18">
        <f t="shared" si="1715"/>
        <v>0.18838133504881283</v>
      </c>
      <c r="P378" s="89">
        <f t="shared" si="1706"/>
        <v>2.9233188868927895E-3</v>
      </c>
      <c r="Q378" s="88">
        <f t="shared" ref="Q378" si="1965">MIN((I378*J378*Male_Mortality_Blend+K378*L378*(1-Male_Mortality_Blend))*(1-Mortality_Margin),1)</f>
        <v>0.16028274851703458</v>
      </c>
      <c r="R378" s="18">
        <f t="shared" si="1769"/>
        <v>1.4452055943536712E-2</v>
      </c>
      <c r="S378" s="18">
        <f t="shared" si="1708"/>
        <v>0.20561401652979641</v>
      </c>
      <c r="T378" s="89">
        <f t="shared" si="1709"/>
        <v>3.0151199518850258E-3</v>
      </c>
      <c r="V378" s="73">
        <f t="shared" si="1695"/>
        <v>1162379.2096452715</v>
      </c>
      <c r="W378" s="74">
        <f t="shared" ref="W378" si="1966">V378*Fee_Percent</f>
        <v>58118.960482263581</v>
      </c>
      <c r="X378" s="75">
        <f t="shared" si="1724"/>
        <v>1220498.170127535</v>
      </c>
      <c r="Y378" s="74">
        <f t="shared" si="1697"/>
        <v>1268710.9259734526</v>
      </c>
      <c r="Z378" s="75">
        <f t="shared" si="1698"/>
        <v>23247.58419290543</v>
      </c>
      <c r="AA378" s="82">
        <f t="shared" si="1699"/>
        <v>-71460.340038822964</v>
      </c>
      <c r="AC378" s="80">
        <f t="shared" ref="AC378" si="1967">AC377/(1+NAER_Rate)^(1/12)</f>
        <v>0.25550240718372563</v>
      </c>
      <c r="AD378" s="82">
        <f t="shared" si="1701"/>
        <v>311840.22043091751</v>
      </c>
      <c r="AE378" s="74">
        <f t="shared" si="1702"/>
        <v>324158.69560651068</v>
      </c>
      <c r="AF378" s="75">
        <f t="shared" si="1703"/>
        <v>5939.8137224936663</v>
      </c>
      <c r="AH378" s="113">
        <v>372</v>
      </c>
      <c r="AI378" s="114">
        <f>(SUM(AE379:$AE$913)+SUM(AF379:$AF$913)-SUM(AD379:$AD$913))*(1+NAER_Rate)^(AH378/12)</f>
        <v>5091250.7415779755</v>
      </c>
      <c r="AJ378" s="115">
        <f t="shared" si="1690"/>
        <v>5091250.7415779755</v>
      </c>
    </row>
    <row r="379" spans="5:36" x14ac:dyDescent="0.35">
      <c r="E379" s="66">
        <f t="shared" si="1719"/>
        <v>56795</v>
      </c>
      <c r="F379">
        <f t="shared" si="1797"/>
        <v>32</v>
      </c>
      <c r="G379">
        <f t="shared" si="1712"/>
        <v>373</v>
      </c>
      <c r="H379">
        <f t="shared" ref="H379" si="1968">ROUNDDOWN(YEARFRAC(E379,DOB,1),0)</f>
        <v>95</v>
      </c>
      <c r="I379" s="31">
        <f>IF(H379&lt;=120,VLOOKUP(H379,'Mortality Data'!$B$6:$D$125,2,FALSE),1)</f>
        <v>0.24562999999999999</v>
      </c>
      <c r="J379" s="17">
        <f>IF(H379&lt;=120,(1-VLOOKUP(H379,'Mortality Data'!$F$5:$H$125,2,FALSE))^(YEAR(E379)-Mortality_Table_Year),1)</f>
        <v>0.74250301468519742</v>
      </c>
      <c r="K379">
        <f>IF(H379&lt;=120,VLOOKUP(H379,'Mortality Data'!$B$5:$D$125,3,FALSE),1)</f>
        <v>0.19863</v>
      </c>
      <c r="L379" s="33">
        <f>IF(H379&lt;=120,(1-VLOOKUP(H379,'Mortality Data'!$F$5:$H$125,3,FALSE))^(YEAR(E379)-Mortality_Table_Year),1)</f>
        <v>0.76534398547932569</v>
      </c>
      <c r="M379" s="88">
        <f t="shared" ref="M379" si="1969">MIN(I379*J379*Male_Mortality_Blend+K379*L379*(1-Male_Mortality_Blend),1)</f>
        <v>0.16871868264951009</v>
      </c>
      <c r="N379" s="18">
        <f t="shared" si="1693"/>
        <v>1.528096063922868E-2</v>
      </c>
      <c r="O379" s="18">
        <f t="shared" si="1715"/>
        <v>0.18550268728276656</v>
      </c>
      <c r="P379" s="89">
        <f t="shared" si="1706"/>
        <v>2.8786477660462662E-3</v>
      </c>
      <c r="Q379" s="88">
        <f t="shared" ref="Q379" si="1970">MIN((I379*J379*Male_Mortality_Blend+K379*L379*(1-Male_Mortality_Blend))*(1-Mortality_Margin),1)</f>
        <v>0.16028274851703458</v>
      </c>
      <c r="R379" s="18">
        <f t="shared" si="1769"/>
        <v>1.4452055943536712E-2</v>
      </c>
      <c r="S379" s="18">
        <f t="shared" si="1708"/>
        <v>0.20264247126013252</v>
      </c>
      <c r="T379" s="89">
        <f t="shared" si="1709"/>
        <v>2.9715452696638944E-3</v>
      </c>
      <c r="V379" s="73">
        <f t="shared" si="1695"/>
        <v>1144616.9386948242</v>
      </c>
      <c r="W379" s="74">
        <f t="shared" ref="W379" si="1971">V379*Fee_Percent</f>
        <v>57230.846934741217</v>
      </c>
      <c r="X379" s="75">
        <f t="shared" si="1724"/>
        <v>1201847.7856295654</v>
      </c>
      <c r="Y379" s="74">
        <f t="shared" si="1697"/>
        <v>1250375.4446951079</v>
      </c>
      <c r="Z379" s="75">
        <f t="shared" si="1698"/>
        <v>22892.338773896485</v>
      </c>
      <c r="AA379" s="82">
        <f t="shared" si="1699"/>
        <v>-71419.997839438962</v>
      </c>
      <c r="AC379" s="80">
        <f t="shared" ref="AC379" si="1972">AC378/(1+NAER_Rate)^(1/12)</f>
        <v>0.25456692226474686</v>
      </c>
      <c r="AD379" s="82">
        <f t="shared" si="1701"/>
        <v>305950.69181841973</v>
      </c>
      <c r="AE379" s="74">
        <f t="shared" si="1702"/>
        <v>318304.22863144783</v>
      </c>
      <c r="AF379" s="75">
        <f t="shared" si="1703"/>
        <v>5827.6322251127567</v>
      </c>
      <c r="AH379" s="113">
        <v>373</v>
      </c>
      <c r="AI379" s="114">
        <f>(SUM(AE380:$AE$913)+SUM(AF380:$AF$913)-SUM(AD380:$AD$913))*(1+NAER_Rate)^(AH379/12)</f>
        <v>5038540.119823697</v>
      </c>
      <c r="AJ379" s="115">
        <f t="shared" si="1690"/>
        <v>5038540.119823697</v>
      </c>
    </row>
    <row r="380" spans="5:36" x14ac:dyDescent="0.35">
      <c r="E380" s="66">
        <f t="shared" si="1719"/>
        <v>56826</v>
      </c>
      <c r="F380">
        <f t="shared" si="1797"/>
        <v>32</v>
      </c>
      <c r="G380">
        <f t="shared" si="1712"/>
        <v>374</v>
      </c>
      <c r="H380">
        <f t="shared" ref="H380" si="1973">ROUNDDOWN(YEARFRAC(E380,DOB,1),0)</f>
        <v>95</v>
      </c>
      <c r="I380" s="31">
        <f>IF(H380&lt;=120,VLOOKUP(H380,'Mortality Data'!$B$6:$D$125,2,FALSE),1)</f>
        <v>0.24562999999999999</v>
      </c>
      <c r="J380" s="17">
        <f>IF(H380&lt;=120,(1-VLOOKUP(H380,'Mortality Data'!$F$5:$H$125,2,FALSE))^(YEAR(E380)-Mortality_Table_Year),1)</f>
        <v>0.74250301468519742</v>
      </c>
      <c r="K380">
        <f>IF(H380&lt;=120,VLOOKUP(H380,'Mortality Data'!$B$5:$D$125,3,FALSE),1)</f>
        <v>0.19863</v>
      </c>
      <c r="L380" s="33">
        <f>IF(H380&lt;=120,(1-VLOOKUP(H380,'Mortality Data'!$F$5:$H$125,3,FALSE))^(YEAR(E380)-Mortality_Table_Year),1)</f>
        <v>0.76534398547932569</v>
      </c>
      <c r="M380" s="88">
        <f t="shared" ref="M380" si="1974">MIN(I380*J380*Male_Mortality_Blend+K380*L380*(1-Male_Mortality_Blend),1)</f>
        <v>0.16871868264951009</v>
      </c>
      <c r="N380" s="18">
        <f t="shared" si="1693"/>
        <v>1.528096063922868E-2</v>
      </c>
      <c r="O380" s="18">
        <f t="shared" si="1715"/>
        <v>0.18266802801992746</v>
      </c>
      <c r="P380" s="89">
        <f t="shared" si="1706"/>
        <v>2.834659262839101E-3</v>
      </c>
      <c r="Q380" s="88">
        <f t="shared" ref="Q380" si="1975">MIN((I380*J380*Male_Mortality_Blend+K380*L380*(1-Male_Mortality_Blend))*(1-Mortality_Margin),1)</f>
        <v>0.16028274851703458</v>
      </c>
      <c r="R380" s="18">
        <f t="shared" si="1769"/>
        <v>1.4452055943536712E-2</v>
      </c>
      <c r="S380" s="18">
        <f t="shared" si="1708"/>
        <v>0.19971387092894455</v>
      </c>
      <c r="T380" s="89">
        <f t="shared" si="1709"/>
        <v>2.9286003311879694E-3</v>
      </c>
      <c r="V380" s="73">
        <f t="shared" si="1695"/>
        <v>1127126.0923076342</v>
      </c>
      <c r="W380" s="74">
        <f t="shared" ref="W380" si="1976">V380*Fee_Percent</f>
        <v>56356.304615381712</v>
      </c>
      <c r="X380" s="75">
        <f t="shared" si="1724"/>
        <v>1183482.3969230158</v>
      </c>
      <c r="Y380" s="74">
        <f t="shared" si="1697"/>
        <v>1232304.9488179497</v>
      </c>
      <c r="Z380" s="75">
        <f t="shared" si="1698"/>
        <v>22542.521846152686</v>
      </c>
      <c r="AA380" s="82">
        <f t="shared" si="1699"/>
        <v>-71365.073741086526</v>
      </c>
      <c r="AC380" s="80">
        <f t="shared" ref="AC380" si="1977">AC379/(1+NAER_Rate)^(1/12)</f>
        <v>0.25363486248779821</v>
      </c>
      <c r="AD380" s="82">
        <f t="shared" si="1701"/>
        <v>300172.39500029891</v>
      </c>
      <c r="AE380" s="74">
        <f t="shared" si="1702"/>
        <v>312555.4962364739</v>
      </c>
      <c r="AF380" s="75">
        <f t="shared" si="1703"/>
        <v>5717.5694285771233</v>
      </c>
      <c r="AH380" s="113">
        <v>374</v>
      </c>
      <c r="AI380" s="114">
        <f>(SUM(AE381:$AE$913)+SUM(AF381:$AF$913)-SUM(AD381:$AD$913))*(1+NAER_Rate)^(AH380/12)</f>
        <v>4985690.7206794135</v>
      </c>
      <c r="AJ380" s="115">
        <f t="shared" si="1690"/>
        <v>4985690.7206794135</v>
      </c>
    </row>
    <row r="381" spans="5:36" x14ac:dyDescent="0.35">
      <c r="E381" s="66">
        <f t="shared" si="1719"/>
        <v>56857</v>
      </c>
      <c r="F381">
        <f t="shared" si="1797"/>
        <v>32</v>
      </c>
      <c r="G381">
        <f t="shared" si="1712"/>
        <v>375</v>
      </c>
      <c r="H381">
        <f t="shared" ref="H381" si="1978">ROUNDDOWN(YEARFRAC(E381,DOB,1),0)</f>
        <v>95</v>
      </c>
      <c r="I381" s="31">
        <f>IF(H381&lt;=120,VLOOKUP(H381,'Mortality Data'!$B$6:$D$125,2,FALSE),1)</f>
        <v>0.24562999999999999</v>
      </c>
      <c r="J381" s="17">
        <f>IF(H381&lt;=120,(1-VLOOKUP(H381,'Mortality Data'!$F$5:$H$125,2,FALSE))^(YEAR(E381)-Mortality_Table_Year),1)</f>
        <v>0.74250301468519742</v>
      </c>
      <c r="K381">
        <f>IF(H381&lt;=120,VLOOKUP(H381,'Mortality Data'!$B$5:$D$125,3,FALSE),1)</f>
        <v>0.19863</v>
      </c>
      <c r="L381" s="33">
        <f>IF(H381&lt;=120,(1-VLOOKUP(H381,'Mortality Data'!$F$5:$H$125,3,FALSE))^(YEAR(E381)-Mortality_Table_Year),1)</f>
        <v>0.76534398547932569</v>
      </c>
      <c r="M381" s="88">
        <f t="shared" ref="M381" si="1979">MIN(I381*J381*Male_Mortality_Blend+K381*L381*(1-Male_Mortality_Blend),1)</f>
        <v>0.16871868264951009</v>
      </c>
      <c r="N381" s="18">
        <f t="shared" si="1693"/>
        <v>1.528096063922868E-2</v>
      </c>
      <c r="O381" s="18">
        <f t="shared" si="1715"/>
        <v>0.17987668507370944</v>
      </c>
      <c r="P381" s="89">
        <f t="shared" si="1706"/>
        <v>2.7913429462180228E-3</v>
      </c>
      <c r="Q381" s="88">
        <f t="shared" ref="Q381" si="1980">MIN((I381*J381*Male_Mortality_Blend+K381*L381*(1-Male_Mortality_Blend))*(1-Mortality_Margin),1)</f>
        <v>0.16028274851703458</v>
      </c>
      <c r="R381" s="18">
        <f t="shared" si="1769"/>
        <v>1.4452055943536712E-2</v>
      </c>
      <c r="S381" s="18">
        <f t="shared" si="1708"/>
        <v>0.19682759489357918</v>
      </c>
      <c r="T381" s="89">
        <f t="shared" si="1709"/>
        <v>2.8862760353653705E-3</v>
      </c>
      <c r="V381" s="73">
        <f t="shared" si="1695"/>
        <v>1109902.5228556336</v>
      </c>
      <c r="W381" s="74">
        <f t="shared" ref="W381" si="1981">V381*Fee_Percent</f>
        <v>55495.126142781686</v>
      </c>
      <c r="X381" s="75">
        <f t="shared" si="1724"/>
        <v>1165397.6489984153</v>
      </c>
      <c r="Y381" s="74">
        <f t="shared" si="1697"/>
        <v>1214495.6087581355</v>
      </c>
      <c r="Z381" s="75">
        <f t="shared" si="1698"/>
        <v>22198.050457112673</v>
      </c>
      <c r="AA381" s="82">
        <f t="shared" si="1699"/>
        <v>-71296.010216832859</v>
      </c>
      <c r="AC381" s="80">
        <f t="shared" ref="AC381" si="1982">AC380/(1+NAER_Rate)^(1/12)</f>
        <v>0.25270621531222004</v>
      </c>
      <c r="AD381" s="82">
        <f t="shared" si="1701"/>
        <v>294503.22921214858</v>
      </c>
      <c r="AE381" s="74">
        <f t="shared" si="1702"/>
        <v>306910.58880257915</v>
      </c>
      <c r="AF381" s="75">
        <f t="shared" si="1703"/>
        <v>5609.5853183266399</v>
      </c>
      <c r="AH381" s="113">
        <v>375</v>
      </c>
      <c r="AI381" s="114">
        <f>(SUM(AE382:$AE$913)+SUM(AF382:$AF$913)-SUM(AD382:$AD$913))*(1+NAER_Rate)^(AH381/12)</f>
        <v>4932716.1735906145</v>
      </c>
      <c r="AJ381" s="115">
        <f t="shared" si="1690"/>
        <v>4932716.1735906145</v>
      </c>
    </row>
    <row r="382" spans="5:36" x14ac:dyDescent="0.35">
      <c r="E382" s="66">
        <f t="shared" si="1719"/>
        <v>56887</v>
      </c>
      <c r="F382">
        <f t="shared" si="1797"/>
        <v>32</v>
      </c>
      <c r="G382">
        <f t="shared" si="1712"/>
        <v>376</v>
      </c>
      <c r="H382">
        <f t="shared" ref="H382" si="1983">ROUNDDOWN(YEARFRAC(E382,DOB,1),0)</f>
        <v>95</v>
      </c>
      <c r="I382" s="31">
        <f>IF(H382&lt;=120,VLOOKUP(H382,'Mortality Data'!$B$6:$D$125,2,FALSE),1)</f>
        <v>0.24562999999999999</v>
      </c>
      <c r="J382" s="17">
        <f>IF(H382&lt;=120,(1-VLOOKUP(H382,'Mortality Data'!$F$5:$H$125,2,FALSE))^(YEAR(E382)-Mortality_Table_Year),1)</f>
        <v>0.74250301468519742</v>
      </c>
      <c r="K382">
        <f>IF(H382&lt;=120,VLOOKUP(H382,'Mortality Data'!$B$5:$D$125,3,FALSE),1)</f>
        <v>0.19863</v>
      </c>
      <c r="L382" s="33">
        <f>IF(H382&lt;=120,(1-VLOOKUP(H382,'Mortality Data'!$F$5:$H$125,3,FALSE))^(YEAR(E382)-Mortality_Table_Year),1)</f>
        <v>0.76534398547932569</v>
      </c>
      <c r="M382" s="88">
        <f t="shared" ref="M382" si="1984">MIN(I382*J382*Male_Mortality_Blend+K382*L382*(1-Male_Mortality_Blend),1)</f>
        <v>0.16871868264951009</v>
      </c>
      <c r="N382" s="18">
        <f t="shared" si="1693"/>
        <v>1.528096063922868E-2</v>
      </c>
      <c r="O382" s="18">
        <f t="shared" si="1715"/>
        <v>0.17712799652918315</v>
      </c>
      <c r="P382" s="89">
        <f t="shared" si="1706"/>
        <v>2.7486885445262843E-3</v>
      </c>
      <c r="Q382" s="88">
        <f t="shared" ref="Q382" si="1985">MIN((I382*J382*Male_Mortality_Blend+K382*L382*(1-Male_Mortality_Blend))*(1-Mortality_Margin),1)</f>
        <v>0.16028274851703458</v>
      </c>
      <c r="R382" s="18">
        <f t="shared" si="1769"/>
        <v>1.4452055943536712E-2</v>
      </c>
      <c r="S382" s="18">
        <f t="shared" si="1708"/>
        <v>0.19398303148094539</v>
      </c>
      <c r="T382" s="89">
        <f t="shared" si="1709"/>
        <v>2.8445634126337827E-3</v>
      </c>
      <c r="V382" s="73">
        <f t="shared" si="1695"/>
        <v>1092942.1460904961</v>
      </c>
      <c r="W382" s="74">
        <f t="shared" ref="W382" si="1986">V382*Fee_Percent</f>
        <v>54647.107304524805</v>
      </c>
      <c r="X382" s="75">
        <f t="shared" si="1724"/>
        <v>1147589.253395021</v>
      </c>
      <c r="Y382" s="74">
        <f t="shared" si="1697"/>
        <v>1196943.6502771834</v>
      </c>
      <c r="Z382" s="75">
        <f t="shared" si="1698"/>
        <v>21858.842921809923</v>
      </c>
      <c r="AA382" s="82">
        <f t="shared" si="1699"/>
        <v>-71213.239803972421</v>
      </c>
      <c r="AC382" s="80">
        <f t="shared" ref="AC382" si="1987">AC381/(1+NAER_Rate)^(1/12)</f>
        <v>0.25178096824326857</v>
      </c>
      <c r="AD382" s="82">
        <f t="shared" si="1701"/>
        <v>288941.13336536806</v>
      </c>
      <c r="AE382" s="74">
        <f t="shared" si="1702"/>
        <v>301367.63119942148</v>
      </c>
      <c r="AF382" s="75">
        <f t="shared" si="1703"/>
        <v>5503.64063553082</v>
      </c>
      <c r="AH382" s="113">
        <v>376</v>
      </c>
      <c r="AI382" s="114">
        <f>(SUM(AE383:$AE$913)+SUM(AF383:$AF$913)-SUM(AD383:$AD$913))*(1+NAER_Rate)^(AH382/12)</f>
        <v>4879629.7255510492</v>
      </c>
      <c r="AJ382" s="115">
        <f t="shared" si="1690"/>
        <v>4879629.7255510492</v>
      </c>
    </row>
    <row r="383" spans="5:36" x14ac:dyDescent="0.35">
      <c r="E383" s="66">
        <f t="shared" si="1719"/>
        <v>56918</v>
      </c>
      <c r="F383">
        <f t="shared" si="1797"/>
        <v>32</v>
      </c>
      <c r="G383">
        <f t="shared" si="1712"/>
        <v>377</v>
      </c>
      <c r="H383">
        <f t="shared" ref="H383" si="1988">ROUNDDOWN(YEARFRAC(E383,DOB,1),0)</f>
        <v>95</v>
      </c>
      <c r="I383" s="31">
        <f>IF(H383&lt;=120,VLOOKUP(H383,'Mortality Data'!$B$6:$D$125,2,FALSE),1)</f>
        <v>0.24562999999999999</v>
      </c>
      <c r="J383" s="17">
        <f>IF(H383&lt;=120,(1-VLOOKUP(H383,'Mortality Data'!$F$5:$H$125,2,FALSE))^(YEAR(E383)-Mortality_Table_Year),1)</f>
        <v>0.74250301468519742</v>
      </c>
      <c r="K383">
        <f>IF(H383&lt;=120,VLOOKUP(H383,'Mortality Data'!$B$5:$D$125,3,FALSE),1)</f>
        <v>0.19863</v>
      </c>
      <c r="L383" s="33">
        <f>IF(H383&lt;=120,(1-VLOOKUP(H383,'Mortality Data'!$F$5:$H$125,3,FALSE))^(YEAR(E383)-Mortality_Table_Year),1)</f>
        <v>0.76534398547932569</v>
      </c>
      <c r="M383" s="88">
        <f t="shared" ref="M383" si="1989">MIN(I383*J383*Male_Mortality_Blend+K383*L383*(1-Male_Mortality_Blend),1)</f>
        <v>0.16871868264951009</v>
      </c>
      <c r="N383" s="18">
        <f t="shared" si="1693"/>
        <v>1.528096063922868E-2</v>
      </c>
      <c r="O383" s="18">
        <f t="shared" si="1715"/>
        <v>0.17442131058611526</v>
      </c>
      <c r="P383" s="89">
        <f t="shared" si="1706"/>
        <v>2.706685943067888E-3</v>
      </c>
      <c r="Q383" s="88">
        <f t="shared" ref="Q383" si="1990">MIN((I383*J383*Male_Mortality_Blend+K383*L383*(1-Male_Mortality_Blend))*(1-Mortality_Margin),1)</f>
        <v>0.16028274851703458</v>
      </c>
      <c r="R383" s="18">
        <f t="shared" si="1769"/>
        <v>1.4452055943536712E-2</v>
      </c>
      <c r="S383" s="18">
        <f t="shared" si="1708"/>
        <v>0.19117957785788592</v>
      </c>
      <c r="T383" s="89">
        <f t="shared" si="1709"/>
        <v>2.8034536230594764E-3</v>
      </c>
      <c r="V383" s="73">
        <f t="shared" si="1695"/>
        <v>1076240.9401751331</v>
      </c>
      <c r="W383" s="74">
        <f t="shared" ref="W383" si="1991">V383*Fee_Percent</f>
        <v>53812.047008756657</v>
      </c>
      <c r="X383" s="75">
        <f t="shared" si="1724"/>
        <v>1130052.9871838896</v>
      </c>
      <c r="Y383" s="74">
        <f t="shared" si="1697"/>
        <v>1179645.3536821164</v>
      </c>
      <c r="Z383" s="75">
        <f t="shared" si="1698"/>
        <v>21524.818803502661</v>
      </c>
      <c r="AA383" s="82">
        <f t="shared" si="1699"/>
        <v>-71117.185301729478</v>
      </c>
      <c r="AC383" s="80">
        <f t="shared" ref="AC383" si="1992">AC382/(1+NAER_Rate)^(1/12)</f>
        <v>0.25085910883194773</v>
      </c>
      <c r="AD383" s="82">
        <f t="shared" si="1701"/>
        <v>283484.08529783098</v>
      </c>
      <c r="AE383" s="74">
        <f t="shared" si="1702"/>
        <v>295924.7821624435</v>
      </c>
      <c r="AF383" s="75">
        <f t="shared" si="1703"/>
        <v>5399.6968628158293</v>
      </c>
      <c r="AH383" s="113">
        <v>377</v>
      </c>
      <c r="AI383" s="114">
        <f>(SUM(AE384:$AE$913)+SUM(AF384:$AF$913)-SUM(AD384:$AD$913))*(1+NAER_Rate)^(AH383/12)</f>
        <v>4826444.2494354313</v>
      </c>
      <c r="AJ383" s="115">
        <f t="shared" si="1690"/>
        <v>4826444.2494354313</v>
      </c>
    </row>
    <row r="384" spans="5:36" x14ac:dyDescent="0.35">
      <c r="E384" s="66">
        <f t="shared" si="1719"/>
        <v>56948</v>
      </c>
      <c r="F384">
        <f t="shared" si="1797"/>
        <v>32</v>
      </c>
      <c r="G384">
        <f t="shared" si="1712"/>
        <v>378</v>
      </c>
      <c r="H384">
        <f t="shared" ref="H384" si="1993">ROUNDDOWN(YEARFRAC(E384,DOB,1),0)</f>
        <v>95</v>
      </c>
      <c r="I384" s="31">
        <f>IF(H384&lt;=120,VLOOKUP(H384,'Mortality Data'!$B$6:$D$125,2,FALSE),1)</f>
        <v>0.24562999999999999</v>
      </c>
      <c r="J384" s="17">
        <f>IF(H384&lt;=120,(1-VLOOKUP(H384,'Mortality Data'!$F$5:$H$125,2,FALSE))^(YEAR(E384)-Mortality_Table_Year),1)</f>
        <v>0.74250301468519742</v>
      </c>
      <c r="K384">
        <f>IF(H384&lt;=120,VLOOKUP(H384,'Mortality Data'!$B$5:$D$125,3,FALSE),1)</f>
        <v>0.19863</v>
      </c>
      <c r="L384" s="33">
        <f>IF(H384&lt;=120,(1-VLOOKUP(H384,'Mortality Data'!$F$5:$H$125,3,FALSE))^(YEAR(E384)-Mortality_Table_Year),1)</f>
        <v>0.76534398547932569</v>
      </c>
      <c r="M384" s="88">
        <f t="shared" ref="M384" si="1994">MIN(I384*J384*Male_Mortality_Blend+K384*L384*(1-Male_Mortality_Blend),1)</f>
        <v>0.16871868264951009</v>
      </c>
      <c r="N384" s="18">
        <f t="shared" si="1693"/>
        <v>1.528096063922868E-2</v>
      </c>
      <c r="O384" s="18">
        <f t="shared" si="1715"/>
        <v>0.17175598540440615</v>
      </c>
      <c r="P384" s="89">
        <f t="shared" si="1706"/>
        <v>2.6653251817091161E-3</v>
      </c>
      <c r="Q384" s="88">
        <f t="shared" ref="Q384" si="1995">MIN((I384*J384*Male_Mortality_Blend+K384*L384*(1-Male_Mortality_Blend))*(1-Mortality_Margin),1)</f>
        <v>0.16028274851703458</v>
      </c>
      <c r="R384" s="18">
        <f t="shared" si="1769"/>
        <v>1.4452055943536712E-2</v>
      </c>
      <c r="S384" s="18">
        <f t="shared" si="1708"/>
        <v>0.18841663990342203</v>
      </c>
      <c r="T384" s="89">
        <f t="shared" si="1709"/>
        <v>2.7629379544638899E-3</v>
      </c>
      <c r="V384" s="73">
        <f t="shared" si="1695"/>
        <v>1059794.9447299903</v>
      </c>
      <c r="W384" s="74">
        <f t="shared" ref="W384" si="1996">V384*Fee_Percent</f>
        <v>52989.747236499519</v>
      </c>
      <c r="X384" s="75">
        <f t="shared" si="1724"/>
        <v>1112784.6919664899</v>
      </c>
      <c r="Y384" s="74">
        <f t="shared" si="1697"/>
        <v>1162597.0530371694</v>
      </c>
      <c r="Z384" s="75">
        <f t="shared" si="1698"/>
        <v>21195.898894599806</v>
      </c>
      <c r="AA384" s="82">
        <f t="shared" si="1699"/>
        <v>-71008.259965279372</v>
      </c>
      <c r="AC384" s="80">
        <f t="shared" ref="AC384" si="1997">AC383/(1+NAER_Rate)^(1/12)</f>
        <v>0.24994062467484157</v>
      </c>
      <c r="AD384" s="82">
        <f t="shared" si="1701"/>
        <v>278130.10103870562</v>
      </c>
      <c r="AE384" s="74">
        <f t="shared" si="1702"/>
        <v>290580.23368124006</v>
      </c>
      <c r="AF384" s="75">
        <f t="shared" si="1703"/>
        <v>5297.7162102610591</v>
      </c>
      <c r="AH384" s="113">
        <v>378</v>
      </c>
      <c r="AI384" s="114">
        <f>(SUM(AE385:$AE$913)+SUM(AF385:$AF$913)-SUM(AD385:$AD$913))*(1+NAER_Rate)^(AH384/12)</f>
        <v>4773172.252168675</v>
      </c>
      <c r="AJ384" s="115">
        <f t="shared" si="1690"/>
        <v>4773172.252168675</v>
      </c>
    </row>
    <row r="385" spans="5:36" x14ac:dyDescent="0.35">
      <c r="E385" s="66">
        <f t="shared" si="1719"/>
        <v>56979</v>
      </c>
      <c r="F385">
        <f t="shared" si="1797"/>
        <v>32</v>
      </c>
      <c r="G385">
        <f t="shared" si="1712"/>
        <v>379</v>
      </c>
      <c r="H385">
        <f t="shared" ref="H385" si="1998">ROUNDDOWN(YEARFRAC(E385,DOB,1),0)</f>
        <v>96</v>
      </c>
      <c r="I385" s="31">
        <f>IF(H385&lt;=120,VLOOKUP(H385,'Mortality Data'!$B$6:$D$125,2,FALSE),1)</f>
        <v>0.2641</v>
      </c>
      <c r="J385" s="17">
        <f>IF(H385&lt;=120,(1-VLOOKUP(H385,'Mortality Data'!$F$5:$H$125,2,FALSE))^(YEAR(E385)-Mortality_Table_Year),1)</f>
        <v>0.75547217294521407</v>
      </c>
      <c r="K385">
        <f>IF(H385&lt;=120,VLOOKUP(H385,'Mortality Data'!$B$5:$D$125,3,FALSE),1)</f>
        <v>0.21509</v>
      </c>
      <c r="L385" s="33">
        <f>IF(H385&lt;=120,(1-VLOOKUP(H385,'Mortality Data'!$F$5:$H$125,3,FALSE))^(YEAR(E385)-Mortality_Table_Year),1)</f>
        <v>0.77534175560644958</v>
      </c>
      <c r="M385" s="88">
        <f t="shared" ref="M385" si="1999">MIN(I385*J385*Male_Mortality_Blend+K385*L385*(1-Male_Mortality_Blend),1)</f>
        <v>0.18478182667718313</v>
      </c>
      <c r="N385" s="18">
        <f t="shared" si="1693"/>
        <v>1.6880853033818921E-2</v>
      </c>
      <c r="O385" s="18">
        <f t="shared" si="1715"/>
        <v>0.16885659785711563</v>
      </c>
      <c r="P385" s="89">
        <f t="shared" si="1706"/>
        <v>2.8993875472905217E-3</v>
      </c>
      <c r="Q385" s="88">
        <f t="shared" ref="Q385" si="2000">MIN((I385*J385*Male_Mortality_Blend+K385*L385*(1-Male_Mortality_Blend))*(1-Mortality_Margin),1)</f>
        <v>0.17554273534332396</v>
      </c>
      <c r="R385" s="18">
        <f t="shared" si="1769"/>
        <v>1.5957144800530787E-2</v>
      </c>
      <c r="S385" s="18">
        <f t="shared" si="1708"/>
        <v>0.18541004829765365</v>
      </c>
      <c r="T385" s="89">
        <f t="shared" si="1709"/>
        <v>3.0065916057683828E-3</v>
      </c>
      <c r="V385" s="73">
        <f t="shared" si="1695"/>
        <v>1041904.7020220192</v>
      </c>
      <c r="W385" s="74">
        <f t="shared" ref="W385" si="2001">V385*Fee_Percent</f>
        <v>52095.23510110096</v>
      </c>
      <c r="X385" s="75">
        <f t="shared" si="1724"/>
        <v>1093999.9371231201</v>
      </c>
      <c r="Y385" s="74">
        <f t="shared" si="1697"/>
        <v>1144045.3235171847</v>
      </c>
      <c r="Z385" s="75">
        <f t="shared" si="1698"/>
        <v>20838.094040440385</v>
      </c>
      <c r="AA385" s="82">
        <f t="shared" si="1699"/>
        <v>-70883.480434505036</v>
      </c>
      <c r="AC385" s="80">
        <f t="shared" ref="AC385" si="2002">AC384/(1+NAER_Rate)^(1/12)</f>
        <v>0.24902550341394747</v>
      </c>
      <c r="AD385" s="82">
        <f t="shared" si="1701"/>
        <v>272433.88507691183</v>
      </c>
      <c r="AE385" s="74">
        <f t="shared" si="1702"/>
        <v>284896.46261723933</v>
      </c>
      <c r="AF385" s="75">
        <f t="shared" si="1703"/>
        <v>5189.2168586078451</v>
      </c>
      <c r="AH385" s="113">
        <v>379</v>
      </c>
      <c r="AI385" s="114">
        <f>(SUM(AE386:$AE$913)+SUM(AF386:$AF$913)-SUM(AD386:$AD$913))*(1+NAER_Rate)^(AH385/12)</f>
        <v>4719829.269996359</v>
      </c>
      <c r="AJ385" s="115">
        <f t="shared" si="1690"/>
        <v>4719829.269996359</v>
      </c>
    </row>
    <row r="386" spans="5:36" x14ac:dyDescent="0.35">
      <c r="E386" s="66">
        <f t="shared" si="1719"/>
        <v>57010</v>
      </c>
      <c r="F386">
        <f t="shared" si="1797"/>
        <v>32</v>
      </c>
      <c r="G386">
        <f t="shared" si="1712"/>
        <v>380</v>
      </c>
      <c r="H386">
        <f t="shared" ref="H386" si="2003">ROUNDDOWN(YEARFRAC(E386,DOB,1),0)</f>
        <v>96</v>
      </c>
      <c r="I386" s="31">
        <f>IF(H386&lt;=120,VLOOKUP(H386,'Mortality Data'!$B$6:$D$125,2,FALSE),1)</f>
        <v>0.2641</v>
      </c>
      <c r="J386" s="17">
        <f>IF(H386&lt;=120,(1-VLOOKUP(H386,'Mortality Data'!$F$5:$H$125,2,FALSE))^(YEAR(E386)-Mortality_Table_Year),1)</f>
        <v>0.75056160382107018</v>
      </c>
      <c r="K386">
        <f>IF(H386&lt;=120,VLOOKUP(H386,'Mortality Data'!$B$5:$D$125,3,FALSE),1)</f>
        <v>0.21509</v>
      </c>
      <c r="L386" s="33">
        <f>IF(H386&lt;=120,(1-VLOOKUP(H386,'Mortality Data'!$F$5:$H$125,3,FALSE))^(YEAR(E386)-Mortality_Table_Year),1)</f>
        <v>0.77076723924837165</v>
      </c>
      <c r="M386" s="88">
        <f t="shared" ref="M386" si="2004">MIN(I386*J386*Male_Mortality_Blend+K386*L386*(1-Male_Mortality_Blend),1)</f>
        <v>0.18362577223349907</v>
      </c>
      <c r="N386" s="18">
        <f t="shared" si="1693"/>
        <v>1.6764749020144243E-2</v>
      </c>
      <c r="O386" s="18">
        <f t="shared" si="1715"/>
        <v>0.16602575937364566</v>
      </c>
      <c r="P386" s="89">
        <f t="shared" si="1706"/>
        <v>2.8308384834699607E-3</v>
      </c>
      <c r="Q386" s="88">
        <f t="shared" ref="Q386" si="2005">MIN((I386*J386*Male_Mortality_Blend+K386*L386*(1-Male_Mortality_Blend))*(1-Mortality_Margin),1)</f>
        <v>0.1744444836218241</v>
      </c>
      <c r="R386" s="18">
        <f t="shared" si="1769"/>
        <v>1.5847975255654845E-2</v>
      </c>
      <c r="S386" s="18">
        <f t="shared" si="1708"/>
        <v>0.18247167444008267</v>
      </c>
      <c r="T386" s="89">
        <f t="shared" si="1709"/>
        <v>2.9383738575709806E-3</v>
      </c>
      <c r="V386" s="73">
        <f t="shared" si="1695"/>
        <v>1024437.431189712</v>
      </c>
      <c r="W386" s="74">
        <f t="shared" ref="W386" si="2006">V386*Fee_Percent</f>
        <v>51221.871559485604</v>
      </c>
      <c r="X386" s="75">
        <f t="shared" si="1724"/>
        <v>1075659.3027491977</v>
      </c>
      <c r="Y386" s="74">
        <f t="shared" si="1697"/>
        <v>1125914.5215387368</v>
      </c>
      <c r="Z386" s="75">
        <f t="shared" si="1698"/>
        <v>20488.748623794239</v>
      </c>
      <c r="AA386" s="82">
        <f t="shared" si="1699"/>
        <v>-70743.967413333245</v>
      </c>
      <c r="AC386" s="80">
        <f t="shared" ref="AC386" si="2007">AC385/(1+NAER_Rate)^(1/12)</f>
        <v>0.24811373273650986</v>
      </c>
      <c r="AD386" s="82">
        <f t="shared" si="1701"/>
        <v>266885.844757855</v>
      </c>
      <c r="AE386" s="74">
        <f t="shared" si="1702"/>
        <v>279354.85468121752</v>
      </c>
      <c r="AF386" s="75">
        <f t="shared" si="1703"/>
        <v>5083.539900149618</v>
      </c>
      <c r="AH386" s="113">
        <v>380</v>
      </c>
      <c r="AI386" s="114">
        <f>(SUM(AE387:$AE$913)+SUM(AF387:$AF$913)-SUM(AD387:$AD$913))*(1+NAER_Rate)^(AH386/12)</f>
        <v>4666429.7755528567</v>
      </c>
      <c r="AJ386" s="115">
        <f t="shared" si="1690"/>
        <v>4666429.7755528567</v>
      </c>
    </row>
    <row r="387" spans="5:36" x14ac:dyDescent="0.35">
      <c r="E387" s="66">
        <f t="shared" si="1719"/>
        <v>57039</v>
      </c>
      <c r="F387">
        <f t="shared" si="1797"/>
        <v>32</v>
      </c>
      <c r="G387">
        <f t="shared" si="1712"/>
        <v>381</v>
      </c>
      <c r="H387">
        <f t="shared" ref="H387" si="2008">ROUNDDOWN(YEARFRAC(E387,DOB,1),0)</f>
        <v>96</v>
      </c>
      <c r="I387" s="31">
        <f>IF(H387&lt;=120,VLOOKUP(H387,'Mortality Data'!$B$6:$D$125,2,FALSE),1)</f>
        <v>0.2641</v>
      </c>
      <c r="J387" s="17">
        <f>IF(H387&lt;=120,(1-VLOOKUP(H387,'Mortality Data'!$F$5:$H$125,2,FALSE))^(YEAR(E387)-Mortality_Table_Year),1)</f>
        <v>0.75056160382107018</v>
      </c>
      <c r="K387">
        <f>IF(H387&lt;=120,VLOOKUP(H387,'Mortality Data'!$B$5:$D$125,3,FALSE),1)</f>
        <v>0.21509</v>
      </c>
      <c r="L387" s="33">
        <f>IF(H387&lt;=120,(1-VLOOKUP(H387,'Mortality Data'!$F$5:$H$125,3,FALSE))^(YEAR(E387)-Mortality_Table_Year),1)</f>
        <v>0.77076723924837165</v>
      </c>
      <c r="M387" s="88">
        <f t="shared" ref="M387" si="2009">MIN(I387*J387*Male_Mortality_Blend+K387*L387*(1-Male_Mortality_Blend),1)</f>
        <v>0.18362577223349907</v>
      </c>
      <c r="N387" s="18">
        <f t="shared" si="1693"/>
        <v>1.6764749020144243E-2</v>
      </c>
      <c r="O387" s="18">
        <f t="shared" si="1715"/>
        <v>0.16324237918686763</v>
      </c>
      <c r="P387" s="89">
        <f t="shared" si="1706"/>
        <v>2.7833801867780394E-3</v>
      </c>
      <c r="Q387" s="88">
        <f t="shared" ref="Q387" si="2010">MIN((I387*J387*Male_Mortality_Blend+K387*L387*(1-Male_Mortality_Blend))*(1-Mortality_Margin),1)</f>
        <v>0.1744444836218241</v>
      </c>
      <c r="R387" s="18">
        <f t="shared" si="1769"/>
        <v>1.5847975255654845E-2</v>
      </c>
      <c r="S387" s="18">
        <f t="shared" si="1708"/>
        <v>0.17957986785869834</v>
      </c>
      <c r="T387" s="89">
        <f t="shared" si="1709"/>
        <v>2.8918065813843263E-3</v>
      </c>
      <c r="V387" s="73">
        <f t="shared" si="1695"/>
        <v>1007262.9947689751</v>
      </c>
      <c r="W387" s="74">
        <f t="shared" ref="W387" si="2011">V387*Fee_Percent</f>
        <v>50363.149738448759</v>
      </c>
      <c r="X387" s="75">
        <f t="shared" si="1724"/>
        <v>1057626.1445074237</v>
      </c>
      <c r="Y387" s="74">
        <f t="shared" si="1697"/>
        <v>1108071.0560614085</v>
      </c>
      <c r="Z387" s="75">
        <f t="shared" si="1698"/>
        <v>20145.259895379502</v>
      </c>
      <c r="AA387" s="82">
        <f t="shared" si="1699"/>
        <v>-70590.171449364163</v>
      </c>
      <c r="AC387" s="80">
        <f t="shared" ref="AC387" si="2012">AC386/(1+NAER_Rate)^(1/12)</f>
        <v>0.24720530037485453</v>
      </c>
      <c r="AD387" s="82">
        <f t="shared" si="1701"/>
        <v>261450.78873725698</v>
      </c>
      <c r="AE387" s="74">
        <f t="shared" si="1702"/>
        <v>273921.03825034277</v>
      </c>
      <c r="AF387" s="75">
        <f t="shared" si="1703"/>
        <v>4980.0150235668007</v>
      </c>
      <c r="AH387" s="113">
        <v>381</v>
      </c>
      <c r="AI387" s="114">
        <f>(SUM(AE388:$AE$913)+SUM(AF388:$AF$913)-SUM(AD388:$AD$913))*(1+NAER_Rate)^(AH387/12)</f>
        <v>4612987.8441091506</v>
      </c>
      <c r="AJ387" s="115">
        <f t="shared" si="1690"/>
        <v>4612987.8441091506</v>
      </c>
    </row>
    <row r="388" spans="5:36" x14ac:dyDescent="0.35">
      <c r="E388" s="66">
        <f t="shared" si="1719"/>
        <v>57070</v>
      </c>
      <c r="F388">
        <f t="shared" si="1797"/>
        <v>32</v>
      </c>
      <c r="G388">
        <f t="shared" si="1712"/>
        <v>382</v>
      </c>
      <c r="H388">
        <f t="shared" ref="H388" si="2013">ROUNDDOWN(YEARFRAC(E388,DOB,1),0)</f>
        <v>96</v>
      </c>
      <c r="I388" s="31">
        <f>IF(H388&lt;=120,VLOOKUP(H388,'Mortality Data'!$B$6:$D$125,2,FALSE),1)</f>
        <v>0.2641</v>
      </c>
      <c r="J388" s="17">
        <f>IF(H388&lt;=120,(1-VLOOKUP(H388,'Mortality Data'!$F$5:$H$125,2,FALSE))^(YEAR(E388)-Mortality_Table_Year),1)</f>
        <v>0.75056160382107018</v>
      </c>
      <c r="K388">
        <f>IF(H388&lt;=120,VLOOKUP(H388,'Mortality Data'!$B$5:$D$125,3,FALSE),1)</f>
        <v>0.21509</v>
      </c>
      <c r="L388" s="33">
        <f>IF(H388&lt;=120,(1-VLOOKUP(H388,'Mortality Data'!$F$5:$H$125,3,FALSE))^(YEAR(E388)-Mortality_Table_Year),1)</f>
        <v>0.77076723924837165</v>
      </c>
      <c r="M388" s="88">
        <f t="shared" ref="M388" si="2014">MIN(I388*J388*Male_Mortality_Blend+K388*L388*(1-Male_Mortality_Blend),1)</f>
        <v>0.18362577223349907</v>
      </c>
      <c r="N388" s="18">
        <f t="shared" si="1693"/>
        <v>1.6764749020144243E-2</v>
      </c>
      <c r="O388" s="18">
        <f t="shared" si="1715"/>
        <v>0.16050566167034858</v>
      </c>
      <c r="P388" s="89">
        <f t="shared" si="1706"/>
        <v>2.7367175165190494E-3</v>
      </c>
      <c r="Q388" s="88">
        <f t="shared" ref="Q388" si="2015">MIN((I388*J388*Male_Mortality_Blend+K388*L388*(1-Male_Mortality_Blend))*(1-Mortality_Margin),1)</f>
        <v>0.1744444836218241</v>
      </c>
      <c r="R388" s="18">
        <f t="shared" si="1769"/>
        <v>1.5847975255654845E-2</v>
      </c>
      <c r="S388" s="18">
        <f t="shared" si="1708"/>
        <v>0.17673389055645991</v>
      </c>
      <c r="T388" s="89">
        <f t="shared" si="1709"/>
        <v>2.8459773022384283E-3</v>
      </c>
      <c r="V388" s="73">
        <f t="shared" si="1695"/>
        <v>990376.48346439435</v>
      </c>
      <c r="W388" s="74">
        <f t="shared" ref="W388" si="2016">V388*Fee_Percent</f>
        <v>49518.82417321972</v>
      </c>
      <c r="X388" s="75">
        <f t="shared" si="1724"/>
        <v>1039895.3076376141</v>
      </c>
      <c r="Y388" s="74">
        <f t="shared" si="1697"/>
        <v>1090510.3733834398</v>
      </c>
      <c r="Z388" s="75">
        <f t="shared" si="1698"/>
        <v>19807.529669287887</v>
      </c>
      <c r="AA388" s="82">
        <f t="shared" si="1699"/>
        <v>-70422.59541511361</v>
      </c>
      <c r="AC388" s="80">
        <f t="shared" ref="AC388" si="2017">AC387/(1+NAER_Rate)^(1/12)</f>
        <v>0.24630019410622356</v>
      </c>
      <c r="AD388" s="82">
        <f t="shared" si="1701"/>
        <v>256126.41612129542</v>
      </c>
      <c r="AE388" s="74">
        <f t="shared" si="1702"/>
        <v>268592.91663919156</v>
      </c>
      <c r="AF388" s="75">
        <f t="shared" si="1703"/>
        <v>4878.5984023103883</v>
      </c>
      <c r="AH388" s="113">
        <v>382</v>
      </c>
      <c r="AI388" s="114">
        <f>(SUM(AE389:$AE$913)+SUM(AF389:$AF$913)-SUM(AD389:$AD$913))*(1+NAER_Rate)^(AH388/12)</f>
        <v>4559517.0997876767</v>
      </c>
      <c r="AJ388" s="115">
        <f t="shared" si="1690"/>
        <v>4559517.0997876767</v>
      </c>
    </row>
    <row r="389" spans="5:36" x14ac:dyDescent="0.35">
      <c r="E389" s="66">
        <f t="shared" si="1719"/>
        <v>57100</v>
      </c>
      <c r="F389">
        <f t="shared" si="1797"/>
        <v>32</v>
      </c>
      <c r="G389">
        <f t="shared" si="1712"/>
        <v>383</v>
      </c>
      <c r="H389">
        <f t="shared" ref="H389" si="2018">ROUNDDOWN(YEARFRAC(E389,DOB,1),0)</f>
        <v>96</v>
      </c>
      <c r="I389" s="31">
        <f>IF(H389&lt;=120,VLOOKUP(H389,'Mortality Data'!$B$6:$D$125,2,FALSE),1)</f>
        <v>0.2641</v>
      </c>
      <c r="J389" s="17">
        <f>IF(H389&lt;=120,(1-VLOOKUP(H389,'Mortality Data'!$F$5:$H$125,2,FALSE))^(YEAR(E389)-Mortality_Table_Year),1)</f>
        <v>0.75056160382107018</v>
      </c>
      <c r="K389">
        <f>IF(H389&lt;=120,VLOOKUP(H389,'Mortality Data'!$B$5:$D$125,3,FALSE),1)</f>
        <v>0.21509</v>
      </c>
      <c r="L389" s="33">
        <f>IF(H389&lt;=120,(1-VLOOKUP(H389,'Mortality Data'!$F$5:$H$125,3,FALSE))^(YEAR(E389)-Mortality_Table_Year),1)</f>
        <v>0.77076723924837165</v>
      </c>
      <c r="M389" s="88">
        <f t="shared" ref="M389" si="2019">MIN(I389*J389*Male_Mortality_Blend+K389*L389*(1-Male_Mortality_Blend),1)</f>
        <v>0.18362577223349907</v>
      </c>
      <c r="N389" s="18">
        <f t="shared" si="1693"/>
        <v>1.6764749020144243E-2</v>
      </c>
      <c r="O389" s="18">
        <f t="shared" si="1715"/>
        <v>0.15781482453613299</v>
      </c>
      <c r="P389" s="89">
        <f t="shared" si="1706"/>
        <v>2.6908371342155846E-3</v>
      </c>
      <c r="Q389" s="88">
        <f t="shared" ref="Q389" si="2020">MIN((I389*J389*Male_Mortality_Blend+K389*L389*(1-Male_Mortality_Blend))*(1-Mortality_Margin),1)</f>
        <v>0.1744444836218241</v>
      </c>
      <c r="R389" s="18">
        <f t="shared" si="1769"/>
        <v>1.5847975255654845E-2</v>
      </c>
      <c r="S389" s="18">
        <f t="shared" si="1708"/>
        <v>0.17393301623208551</v>
      </c>
      <c r="T389" s="89">
        <f t="shared" si="1709"/>
        <v>2.8008743243743972E-3</v>
      </c>
      <c r="V389" s="73">
        <f t="shared" si="1695"/>
        <v>973773.07028366078</v>
      </c>
      <c r="W389" s="74">
        <f t="shared" ref="W389" si="2021">V389*Fee_Percent</f>
        <v>48688.653514183039</v>
      </c>
      <c r="X389" s="75">
        <f t="shared" si="1724"/>
        <v>1022461.7237978438</v>
      </c>
      <c r="Y389" s="74">
        <f t="shared" si="1697"/>
        <v>1073227.9919700243</v>
      </c>
      <c r="Z389" s="75">
        <f t="shared" si="1698"/>
        <v>19475.461405673217</v>
      </c>
      <c r="AA389" s="82">
        <f t="shared" si="1699"/>
        <v>-70241.72957785381</v>
      </c>
      <c r="AC389" s="80">
        <f t="shared" ref="AC389" si="2022">AC388/(1+NAER_Rate)^(1/12)</f>
        <v>0.24539840175261088</v>
      </c>
      <c r="AD389" s="82">
        <f t="shared" si="1701"/>
        <v>250910.47287321032</v>
      </c>
      <c r="AE389" s="74">
        <f t="shared" si="1702"/>
        <v>263368.43394560786</v>
      </c>
      <c r="AF389" s="75">
        <f t="shared" si="1703"/>
        <v>4779.2471023468643</v>
      </c>
      <c r="AH389" s="113">
        <v>383</v>
      </c>
      <c r="AI389" s="114">
        <f>(SUM(AE390:$AE$913)+SUM(AF390:$AF$913)-SUM(AD390:$AD$913))*(1+NAER_Rate)^(AH389/12)</f>
        <v>4506030.7265095757</v>
      </c>
      <c r="AJ389" s="115">
        <f t="shared" si="1690"/>
        <v>4506030.7265095757</v>
      </c>
    </row>
    <row r="390" spans="5:36" x14ac:dyDescent="0.35">
      <c r="E390" s="66">
        <f t="shared" si="1719"/>
        <v>57131</v>
      </c>
      <c r="F390">
        <f t="shared" si="1797"/>
        <v>32</v>
      </c>
      <c r="G390">
        <f t="shared" si="1712"/>
        <v>384</v>
      </c>
      <c r="H390">
        <f t="shared" ref="H390" si="2023">ROUNDDOWN(YEARFRAC(E390,DOB,1),0)</f>
        <v>96</v>
      </c>
      <c r="I390" s="31">
        <f>IF(H390&lt;=120,VLOOKUP(H390,'Mortality Data'!$B$6:$D$125,2,FALSE),1)</f>
        <v>0.2641</v>
      </c>
      <c r="J390" s="17">
        <f>IF(H390&lt;=120,(1-VLOOKUP(H390,'Mortality Data'!$F$5:$H$125,2,FALSE))^(YEAR(E390)-Mortality_Table_Year),1)</f>
        <v>0.75056160382107018</v>
      </c>
      <c r="K390">
        <f>IF(H390&lt;=120,VLOOKUP(H390,'Mortality Data'!$B$5:$D$125,3,FALSE),1)</f>
        <v>0.21509</v>
      </c>
      <c r="L390" s="33">
        <f>IF(H390&lt;=120,(1-VLOOKUP(H390,'Mortality Data'!$F$5:$H$125,3,FALSE))^(YEAR(E390)-Mortality_Table_Year),1)</f>
        <v>0.77076723924837165</v>
      </c>
      <c r="M390" s="88">
        <f t="shared" ref="M390" si="2024">MIN(I390*J390*Male_Mortality_Blend+K390*L390*(1-Male_Mortality_Blend),1)</f>
        <v>0.18362577223349907</v>
      </c>
      <c r="N390" s="18">
        <f t="shared" si="1693"/>
        <v>1.6764749020144243E-2</v>
      </c>
      <c r="O390" s="18">
        <f t="shared" si="1715"/>
        <v>0.15516909861112663</v>
      </c>
      <c r="P390" s="89">
        <f t="shared" si="1706"/>
        <v>2.6457259250063647E-3</v>
      </c>
      <c r="Q390" s="88">
        <f t="shared" ref="Q390" si="2025">MIN((I390*J390*Male_Mortality_Blend+K390*L390*(1-Male_Mortality_Blend))*(1-Mortality_Margin),1)</f>
        <v>0.1744444836218241</v>
      </c>
      <c r="R390" s="18">
        <f t="shared" si="1769"/>
        <v>1.5847975255654845E-2</v>
      </c>
      <c r="S390" s="18">
        <f t="shared" si="1708"/>
        <v>0.17117653009469802</v>
      </c>
      <c r="T390" s="89">
        <f t="shared" si="1709"/>
        <v>2.7564861373874927E-3</v>
      </c>
      <c r="V390" s="73">
        <f t="shared" si="1695"/>
        <v>957448.00915777998</v>
      </c>
      <c r="W390" s="74">
        <f t="shared" ref="W390" si="2026">V390*Fee_Percent</f>
        <v>47872.400457889002</v>
      </c>
      <c r="X390" s="75">
        <f t="shared" si="1724"/>
        <v>1005320.4096156689</v>
      </c>
      <c r="Y390" s="74">
        <f t="shared" si="1697"/>
        <v>1056219.5013096072</v>
      </c>
      <c r="Z390" s="75">
        <f t="shared" si="1698"/>
        <v>19148.960183155599</v>
      </c>
      <c r="AA390" s="82">
        <f t="shared" si="1699"/>
        <v>-70048.051877093734</v>
      </c>
      <c r="AC390" s="80">
        <f t="shared" ref="AC390" si="2027">AC389/(1+NAER_Rate)^(1/12)</f>
        <v>0.24449991118059844</v>
      </c>
      <c r="AD390" s="82">
        <f t="shared" si="1701"/>
        <v>245800.75085907389</v>
      </c>
      <c r="AE390" s="74">
        <f t="shared" si="1702"/>
        <v>258245.57425741493</v>
      </c>
      <c r="AF390" s="75">
        <f t="shared" si="1703"/>
        <v>4681.9190639823601</v>
      </c>
      <c r="AH390" s="113">
        <v>384</v>
      </c>
      <c r="AI390" s="114">
        <f>(SUM(AE391:$AE$913)+SUM(AF391:$AF$913)-SUM(AD391:$AD$913))*(1+NAER_Rate)^(AH390/12)</f>
        <v>4452541.4787049172</v>
      </c>
      <c r="AJ390" s="115">
        <f t="shared" ref="AJ390:AJ453" si="2028">MAX(AI390,0,SUM(Y391:Y402)*2%)</f>
        <v>4452541.4787049172</v>
      </c>
    </row>
    <row r="391" spans="5:36" x14ac:dyDescent="0.35">
      <c r="E391" s="66">
        <f t="shared" si="1719"/>
        <v>57161</v>
      </c>
      <c r="F391">
        <f t="shared" si="1797"/>
        <v>33</v>
      </c>
      <c r="G391">
        <f t="shared" si="1712"/>
        <v>385</v>
      </c>
      <c r="H391">
        <f t="shared" ref="H391" si="2029">ROUNDDOWN(YEARFRAC(E391,DOB,1),0)</f>
        <v>96</v>
      </c>
      <c r="I391" s="31">
        <f>IF(H391&lt;=120,VLOOKUP(H391,'Mortality Data'!$B$6:$D$125,2,FALSE),1)</f>
        <v>0.2641</v>
      </c>
      <c r="J391" s="17">
        <f>IF(H391&lt;=120,(1-VLOOKUP(H391,'Mortality Data'!$F$5:$H$125,2,FALSE))^(YEAR(E391)-Mortality_Table_Year),1)</f>
        <v>0.75056160382107018</v>
      </c>
      <c r="K391">
        <f>IF(H391&lt;=120,VLOOKUP(H391,'Mortality Data'!$B$5:$D$125,3,FALSE),1)</f>
        <v>0.21509</v>
      </c>
      <c r="L391" s="33">
        <f>IF(H391&lt;=120,(1-VLOOKUP(H391,'Mortality Data'!$F$5:$H$125,3,FALSE))^(YEAR(E391)-Mortality_Table_Year),1)</f>
        <v>0.77076723924837165</v>
      </c>
      <c r="M391" s="88">
        <f t="shared" ref="M391" si="2030">MIN(I391*J391*Male_Mortality_Blend+K391*L391*(1-Male_Mortality_Blend),1)</f>
        <v>0.18362577223349907</v>
      </c>
      <c r="N391" s="18">
        <f t="shared" ref="N391:N454" si="2031">1-(1-M391)^(1/12)</f>
        <v>1.6764749020144243E-2</v>
      </c>
      <c r="O391" s="18">
        <f t="shared" si="1715"/>
        <v>0.15256772761722909</v>
      </c>
      <c r="P391" s="89">
        <f t="shared" si="1706"/>
        <v>2.6013709938975393E-3</v>
      </c>
      <c r="Q391" s="88">
        <f t="shared" ref="Q391" si="2032">MIN((I391*J391*Male_Mortality_Blend+K391*L391*(1-Male_Mortality_Blend))*(1-Mortality_Margin),1)</f>
        <v>0.1744444836218241</v>
      </c>
      <c r="R391" s="18">
        <f t="shared" si="1769"/>
        <v>1.5847975255654845E-2</v>
      </c>
      <c r="S391" s="18">
        <f t="shared" si="1708"/>
        <v>0.16846372868140838</v>
      </c>
      <c r="T391" s="89">
        <f t="shared" si="1709"/>
        <v>2.7128014132896394E-3</v>
      </c>
      <c r="V391" s="73">
        <f t="shared" ref="V391:V454" si="2033">Payment_Amount*O391</f>
        <v>941396.6335844131</v>
      </c>
      <c r="W391" s="74">
        <f t="shared" ref="W391" si="2034">V391*Fee_Percent</f>
        <v>47069.831679220661</v>
      </c>
      <c r="X391" s="75">
        <f t="shared" si="1724"/>
        <v>988466.46526363376</v>
      </c>
      <c r="Y391" s="74">
        <f t="shared" ref="Y391:Y454" si="2035">Payment_Amount*S391</f>
        <v>1039480.5607883123</v>
      </c>
      <c r="Z391" s="75">
        <f t="shared" ref="Z391:Z454" si="2036">V391*Admin_Expense_Percent</f>
        <v>18827.932671688261</v>
      </c>
      <c r="AA391" s="82">
        <f t="shared" ref="AA391:AA454" si="2037">X391-SUM(Y391:Z391)</f>
        <v>-69842.028196366737</v>
      </c>
      <c r="AC391" s="80">
        <f t="shared" ref="AC391" si="2038">AC390/(1+NAER_Rate)^(1/12)</f>
        <v>0.24360471030119291</v>
      </c>
      <c r="AD391" s="82">
        <f t="shared" ref="AD391:AD454" si="2039">X391*AC391</f>
        <v>240795.08691299165</v>
      </c>
      <c r="AE391" s="74">
        <f t="shared" ref="AE391:AE454" si="2040">Payment_Amount*S391*AC391</f>
        <v>253222.36087455836</v>
      </c>
      <c r="AF391" s="75">
        <f t="shared" ref="AF391:AF454" si="2041">Z391*AC391</f>
        <v>4586.573084056984</v>
      </c>
      <c r="AH391" s="113">
        <v>385</v>
      </c>
      <c r="AI391" s="114">
        <f>(SUM(AE392:$AE$913)+SUM(AF392:$AF$913)-SUM(AD392:$AD$913))*(1+NAER_Rate)^(AH391/12)</f>
        <v>4399061.6917903591</v>
      </c>
      <c r="AJ391" s="115">
        <f t="shared" si="2028"/>
        <v>4399061.6917903591</v>
      </c>
    </row>
    <row r="392" spans="5:36" x14ac:dyDescent="0.35">
      <c r="E392" s="66">
        <f t="shared" si="1719"/>
        <v>57192</v>
      </c>
      <c r="F392">
        <f t="shared" si="1797"/>
        <v>33</v>
      </c>
      <c r="G392">
        <f t="shared" si="1712"/>
        <v>386</v>
      </c>
      <c r="H392">
        <f t="shared" ref="H392" si="2042">ROUNDDOWN(YEARFRAC(E392,DOB,1),0)</f>
        <v>96</v>
      </c>
      <c r="I392" s="31">
        <f>IF(H392&lt;=120,VLOOKUP(H392,'Mortality Data'!$B$6:$D$125,2,FALSE),1)</f>
        <v>0.2641</v>
      </c>
      <c r="J392" s="17">
        <f>IF(H392&lt;=120,(1-VLOOKUP(H392,'Mortality Data'!$F$5:$H$125,2,FALSE))^(YEAR(E392)-Mortality_Table_Year),1)</f>
        <v>0.75056160382107018</v>
      </c>
      <c r="K392">
        <f>IF(H392&lt;=120,VLOOKUP(H392,'Mortality Data'!$B$5:$D$125,3,FALSE),1)</f>
        <v>0.21509</v>
      </c>
      <c r="L392" s="33">
        <f>IF(H392&lt;=120,(1-VLOOKUP(H392,'Mortality Data'!$F$5:$H$125,3,FALSE))^(YEAR(E392)-Mortality_Table_Year),1)</f>
        <v>0.77076723924837165</v>
      </c>
      <c r="M392" s="88">
        <f t="shared" ref="M392" si="2043">MIN(I392*J392*Male_Mortality_Blend+K392*L392*(1-Male_Mortality_Blend),1)</f>
        <v>0.18362577223349907</v>
      </c>
      <c r="N392" s="18">
        <f t="shared" si="2031"/>
        <v>1.6764749020144243E-2</v>
      </c>
      <c r="O392" s="18">
        <f t="shared" si="1715"/>
        <v>0.15000996795515251</v>
      </c>
      <c r="P392" s="89">
        <f t="shared" ref="P392:P455" si="2044">O391-O392</f>
        <v>2.5577596620765808E-3</v>
      </c>
      <c r="Q392" s="88">
        <f t="shared" ref="Q392" si="2045">MIN((I392*J392*Male_Mortality_Blend+K392*L392*(1-Male_Mortality_Blend))*(1-Mortality_Margin),1)</f>
        <v>0.1744444836218241</v>
      </c>
      <c r="R392" s="18">
        <f t="shared" si="1769"/>
        <v>1.5847975255654845E-2</v>
      </c>
      <c r="S392" s="18">
        <f t="shared" ref="S392:S455" si="2046">S391*(1-Q392)^(1/12)</f>
        <v>0.16579391967779006</v>
      </c>
      <c r="T392" s="89">
        <f t="shared" ref="T392:T455" si="2047">S391-S392</f>
        <v>2.6698090036183231E-3</v>
      </c>
      <c r="V392" s="73">
        <f t="shared" si="2033"/>
        <v>925614.35529396171</v>
      </c>
      <c r="W392" s="74">
        <f t="shared" ref="W392" si="2048">V392*Fee_Percent</f>
        <v>46280.717764698085</v>
      </c>
      <c r="X392" s="75">
        <f t="shared" si="1724"/>
        <v>971895.07305865979</v>
      </c>
      <c r="Y392" s="74">
        <f t="shared" si="2035"/>
        <v>1023006.8985822049</v>
      </c>
      <c r="Z392" s="75">
        <f t="shared" si="2036"/>
        <v>18512.287105879233</v>
      </c>
      <c r="AA392" s="82">
        <f t="shared" si="2037"/>
        <v>-69624.112629424431</v>
      </c>
      <c r="AC392" s="80">
        <f t="shared" ref="AC392" si="2049">AC391/(1+NAER_Rate)^(1/12)</f>
        <v>0.24271278706966309</v>
      </c>
      <c r="AD392" s="82">
        <f t="shared" si="2039"/>
        <v>235891.36192134116</v>
      </c>
      <c r="AE392" s="74">
        <f t="shared" si="2040"/>
        <v>248296.85554637914</v>
      </c>
      <c r="AF392" s="75">
        <f t="shared" si="2041"/>
        <v>4493.1687985017361</v>
      </c>
      <c r="AH392" s="113">
        <v>386</v>
      </c>
      <c r="AI392" s="114">
        <f>(SUM(AE393:$AE$913)+SUM(AF393:$AF$913)-SUM(AD393:$AD$913))*(1+NAER_Rate)^(AH392/12)</f>
        <v>4345603.2924190126</v>
      </c>
      <c r="AJ392" s="115">
        <f t="shared" si="2028"/>
        <v>4345603.2924190126</v>
      </c>
    </row>
    <row r="393" spans="5:36" x14ac:dyDescent="0.35">
      <c r="E393" s="66">
        <f t="shared" si="1719"/>
        <v>57223</v>
      </c>
      <c r="F393">
        <f t="shared" si="1797"/>
        <v>33</v>
      </c>
      <c r="G393">
        <f t="shared" ref="G393:G456" si="2050">G392+1</f>
        <v>387</v>
      </c>
      <c r="H393">
        <f t="shared" ref="H393" si="2051">ROUNDDOWN(YEARFRAC(E393,DOB,1),0)</f>
        <v>96</v>
      </c>
      <c r="I393" s="31">
        <f>IF(H393&lt;=120,VLOOKUP(H393,'Mortality Data'!$B$6:$D$125,2,FALSE),1)</f>
        <v>0.2641</v>
      </c>
      <c r="J393" s="17">
        <f>IF(H393&lt;=120,(1-VLOOKUP(H393,'Mortality Data'!$F$5:$H$125,2,FALSE))^(YEAR(E393)-Mortality_Table_Year),1)</f>
        <v>0.75056160382107018</v>
      </c>
      <c r="K393">
        <f>IF(H393&lt;=120,VLOOKUP(H393,'Mortality Data'!$B$5:$D$125,3,FALSE),1)</f>
        <v>0.21509</v>
      </c>
      <c r="L393" s="33">
        <f>IF(H393&lt;=120,(1-VLOOKUP(H393,'Mortality Data'!$F$5:$H$125,3,FALSE))^(YEAR(E393)-Mortality_Table_Year),1)</f>
        <v>0.77076723924837165</v>
      </c>
      <c r="M393" s="88">
        <f t="shared" ref="M393" si="2052">MIN(I393*J393*Male_Mortality_Blend+K393*L393*(1-Male_Mortality_Blend),1)</f>
        <v>0.18362577223349907</v>
      </c>
      <c r="N393" s="18">
        <f t="shared" si="2031"/>
        <v>1.6764749020144243E-2</v>
      </c>
      <c r="O393" s="18">
        <f t="shared" ref="O393:O456" si="2053">O392*(1-M393)^(1/12)</f>
        <v>0.14749508849186449</v>
      </c>
      <c r="P393" s="89">
        <f t="shared" si="2044"/>
        <v>2.5148794632880167E-3</v>
      </c>
      <c r="Q393" s="88">
        <f t="shared" ref="Q393" si="2054">MIN((I393*J393*Male_Mortality_Blend+K393*L393*(1-Male_Mortality_Blend))*(1-Mortality_Margin),1)</f>
        <v>0.1744444836218241</v>
      </c>
      <c r="R393" s="18">
        <f t="shared" si="1769"/>
        <v>1.5847975255654845E-2</v>
      </c>
      <c r="S393" s="18">
        <f t="shared" si="2046"/>
        <v>0.16316642174119841</v>
      </c>
      <c r="T393" s="89">
        <f t="shared" si="2047"/>
        <v>2.627497936591644E-3</v>
      </c>
      <c r="V393" s="73">
        <f t="shared" si="2033"/>
        <v>910096.66293801577</v>
      </c>
      <c r="W393" s="74">
        <f t="shared" ref="W393" si="2055">V393*Fee_Percent</f>
        <v>45504.83314690079</v>
      </c>
      <c r="X393" s="75">
        <f t="shared" si="1724"/>
        <v>955601.49608491652</v>
      </c>
      <c r="Y393" s="74">
        <f t="shared" si="2035"/>
        <v>1006794.31056711</v>
      </c>
      <c r="Z393" s="75">
        <f t="shared" si="2036"/>
        <v>18201.933258760317</v>
      </c>
      <c r="AA393" s="82">
        <f t="shared" si="2037"/>
        <v>-69394.747740953811</v>
      </c>
      <c r="AC393" s="80">
        <f t="shared" ref="AC393" si="2056">AC392/(1+NAER_Rate)^(1/12)</f>
        <v>0.24182412948537776</v>
      </c>
      <c r="AD393" s="82">
        <f t="shared" si="2039"/>
        <v>231087.49992565956</v>
      </c>
      <c r="AE393" s="74">
        <f t="shared" si="2040"/>
        <v>243467.15772372243</v>
      </c>
      <c r="AF393" s="75">
        <f t="shared" si="2041"/>
        <v>4401.6666652506592</v>
      </c>
      <c r="AH393" s="113">
        <v>387</v>
      </c>
      <c r="AI393" s="114">
        <f>(SUM(AE394:$AE$913)+SUM(AF394:$AF$913)-SUM(AD394:$AD$913))*(1+NAER_Rate)^(AH393/12)</f>
        <v>4292177.8085075906</v>
      </c>
      <c r="AJ393" s="115">
        <f t="shared" si="2028"/>
        <v>4292177.8085075906</v>
      </c>
    </row>
    <row r="394" spans="5:36" x14ac:dyDescent="0.35">
      <c r="E394" s="66">
        <f t="shared" ref="E394:E457" si="2057">EOMONTH(E393,1)</f>
        <v>57253</v>
      </c>
      <c r="F394">
        <f t="shared" si="1797"/>
        <v>33</v>
      </c>
      <c r="G394">
        <f t="shared" si="2050"/>
        <v>388</v>
      </c>
      <c r="H394">
        <f t="shared" ref="H394" si="2058">ROUNDDOWN(YEARFRAC(E394,DOB,1),0)</f>
        <v>96</v>
      </c>
      <c r="I394" s="31">
        <f>IF(H394&lt;=120,VLOOKUP(H394,'Mortality Data'!$B$6:$D$125,2,FALSE),1)</f>
        <v>0.2641</v>
      </c>
      <c r="J394" s="17">
        <f>IF(H394&lt;=120,(1-VLOOKUP(H394,'Mortality Data'!$F$5:$H$125,2,FALSE))^(YEAR(E394)-Mortality_Table_Year),1)</f>
        <v>0.75056160382107018</v>
      </c>
      <c r="K394">
        <f>IF(H394&lt;=120,VLOOKUP(H394,'Mortality Data'!$B$5:$D$125,3,FALSE),1)</f>
        <v>0.21509</v>
      </c>
      <c r="L394" s="33">
        <f>IF(H394&lt;=120,(1-VLOOKUP(H394,'Mortality Data'!$F$5:$H$125,3,FALSE))^(YEAR(E394)-Mortality_Table_Year),1)</f>
        <v>0.77076723924837165</v>
      </c>
      <c r="M394" s="88">
        <f t="shared" ref="M394" si="2059">MIN(I394*J394*Male_Mortality_Blend+K394*L394*(1-Male_Mortality_Blend),1)</f>
        <v>0.18362577223349907</v>
      </c>
      <c r="N394" s="18">
        <f t="shared" si="2031"/>
        <v>1.6764749020144243E-2</v>
      </c>
      <c r="O394" s="18">
        <f t="shared" si="2053"/>
        <v>0.1450223703515944</v>
      </c>
      <c r="P394" s="89">
        <f t="shared" si="2044"/>
        <v>2.472718140270086E-3</v>
      </c>
      <c r="Q394" s="88">
        <f t="shared" ref="Q394" si="2060">MIN((I394*J394*Male_Mortality_Blend+K394*L394*(1-Male_Mortality_Blend))*(1-Mortality_Margin),1)</f>
        <v>0.1744444836218241</v>
      </c>
      <c r="R394" s="18">
        <f t="shared" si="1769"/>
        <v>1.5847975255654845E-2</v>
      </c>
      <c r="S394" s="18">
        <f t="shared" si="2046"/>
        <v>0.16058056432689016</v>
      </c>
      <c r="T394" s="89">
        <f t="shared" si="2047"/>
        <v>2.5858574143082513E-3</v>
      </c>
      <c r="V394" s="73">
        <f t="shared" si="2033"/>
        <v>894839.12079978897</v>
      </c>
      <c r="W394" s="74">
        <f t="shared" ref="W394" si="2061">V394*Fee_Percent</f>
        <v>44741.956039989454</v>
      </c>
      <c r="X394" s="75">
        <f t="shared" ref="X394:X457" si="2062">V394+W394</f>
        <v>939581.07683977846</v>
      </c>
      <c r="Y394" s="74">
        <f t="shared" si="2035"/>
        <v>990838.65924570826</v>
      </c>
      <c r="Z394" s="75">
        <f t="shared" si="2036"/>
        <v>17896.782415995778</v>
      </c>
      <c r="AA394" s="82">
        <f t="shared" si="2037"/>
        <v>-69154.364821925526</v>
      </c>
      <c r="AC394" s="80">
        <f t="shared" ref="AC394" si="2063">AC393/(1+NAER_Rate)^(1/12)</f>
        <v>0.24093872559164431</v>
      </c>
      <c r="AD394" s="82">
        <f t="shared" si="2039"/>
        <v>226381.46724380105</v>
      </c>
      <c r="AE394" s="74">
        <f t="shared" si="2040"/>
        <v>238731.40382559446</v>
      </c>
      <c r="AF394" s="75">
        <f t="shared" si="2041"/>
        <v>4312.027947500972</v>
      </c>
      <c r="AH394" s="113">
        <v>388</v>
      </c>
      <c r="AI394" s="114">
        <f>(SUM(AE395:$AE$913)+SUM(AF395:$AF$913)-SUM(AD395:$AD$913))*(1+NAER_Rate)^(AH394/12)</f>
        <v>4238796.3790447311</v>
      </c>
      <c r="AJ394" s="115">
        <f t="shared" si="2028"/>
        <v>4238796.3790447311</v>
      </c>
    </row>
    <row r="395" spans="5:36" x14ac:dyDescent="0.35">
      <c r="E395" s="66">
        <f t="shared" si="2057"/>
        <v>57284</v>
      </c>
      <c r="F395">
        <f t="shared" si="1797"/>
        <v>33</v>
      </c>
      <c r="G395">
        <f t="shared" si="2050"/>
        <v>389</v>
      </c>
      <c r="H395">
        <f t="shared" ref="H395" si="2064">ROUNDDOWN(YEARFRAC(E395,DOB,1),0)</f>
        <v>96</v>
      </c>
      <c r="I395" s="31">
        <f>IF(H395&lt;=120,VLOOKUP(H395,'Mortality Data'!$B$6:$D$125,2,FALSE),1)</f>
        <v>0.2641</v>
      </c>
      <c r="J395" s="17">
        <f>IF(H395&lt;=120,(1-VLOOKUP(H395,'Mortality Data'!$F$5:$H$125,2,FALSE))^(YEAR(E395)-Mortality_Table_Year),1)</f>
        <v>0.75056160382107018</v>
      </c>
      <c r="K395">
        <f>IF(H395&lt;=120,VLOOKUP(H395,'Mortality Data'!$B$5:$D$125,3,FALSE),1)</f>
        <v>0.21509</v>
      </c>
      <c r="L395" s="33">
        <f>IF(H395&lt;=120,(1-VLOOKUP(H395,'Mortality Data'!$F$5:$H$125,3,FALSE))^(YEAR(E395)-Mortality_Table_Year),1)</f>
        <v>0.77076723924837165</v>
      </c>
      <c r="M395" s="88">
        <f t="shared" ref="M395" si="2065">MIN(I395*J395*Male_Mortality_Blend+K395*L395*(1-Male_Mortality_Blend),1)</f>
        <v>0.18362577223349907</v>
      </c>
      <c r="N395" s="18">
        <f t="shared" si="2031"/>
        <v>1.6764749020144243E-2</v>
      </c>
      <c r="O395" s="18">
        <f t="shared" si="2053"/>
        <v>0.14259110671034353</v>
      </c>
      <c r="P395" s="89">
        <f t="shared" si="2044"/>
        <v>2.4312636412508748E-3</v>
      </c>
      <c r="Q395" s="88">
        <f t="shared" ref="Q395" si="2066">MIN((I395*J395*Male_Mortality_Blend+K395*L395*(1-Male_Mortality_Blend))*(1-Mortality_Margin),1)</f>
        <v>0.1744444836218241</v>
      </c>
      <c r="R395" s="18">
        <f t="shared" si="1769"/>
        <v>1.5847975255654845E-2</v>
      </c>
      <c r="S395" s="18">
        <f t="shared" si="2046"/>
        <v>0.1580356875168985</v>
      </c>
      <c r="T395" s="89">
        <f t="shared" si="2047"/>
        <v>2.5448768099916586E-3</v>
      </c>
      <c r="V395" s="73">
        <f t="shared" si="2033"/>
        <v>879837.36752617406</v>
      </c>
      <c r="W395" s="74">
        <f t="shared" ref="W395" si="2067">V395*Fee_Percent</f>
        <v>43991.868376308703</v>
      </c>
      <c r="X395" s="75">
        <f t="shared" si="2062"/>
        <v>923829.23590248276</v>
      </c>
      <c r="Y395" s="74">
        <f t="shared" si="2035"/>
        <v>975135.87269163597</v>
      </c>
      <c r="Z395" s="75">
        <f t="shared" si="2036"/>
        <v>17596.747350523481</v>
      </c>
      <c r="AA395" s="82">
        <f t="shared" si="2037"/>
        <v>-68903.384139676695</v>
      </c>
      <c r="AC395" s="80">
        <f t="shared" ref="AC395" si="2068">AC394/(1+NAER_Rate)^(1/12)</f>
        <v>0.2400565634755478</v>
      </c>
      <c r="AD395" s="82">
        <f t="shared" si="2039"/>
        <v>221771.27160899117</v>
      </c>
      <c r="AE395" s="74">
        <f t="shared" si="2040"/>
        <v>234087.76652008342</v>
      </c>
      <c r="AF395" s="75">
        <f t="shared" si="2041"/>
        <v>4224.214697314118</v>
      </c>
      <c r="AH395" s="113">
        <v>389</v>
      </c>
      <c r="AI395" s="114">
        <f>(SUM(AE396:$AE$913)+SUM(AF396:$AF$913)-SUM(AD396:$AD$913))*(1+NAER_Rate)^(AH395/12)</f>
        <v>4185469.7636852749</v>
      </c>
      <c r="AJ395" s="115">
        <f t="shared" si="2028"/>
        <v>4185469.7636852749</v>
      </c>
    </row>
    <row r="396" spans="5:36" x14ac:dyDescent="0.35">
      <c r="E396" s="66">
        <f t="shared" si="2057"/>
        <v>57314</v>
      </c>
      <c r="F396">
        <f t="shared" si="1797"/>
        <v>33</v>
      </c>
      <c r="G396">
        <f t="shared" si="2050"/>
        <v>390</v>
      </c>
      <c r="H396">
        <f t="shared" ref="H396" si="2069">ROUNDDOWN(YEARFRAC(E396,DOB,1),0)</f>
        <v>96</v>
      </c>
      <c r="I396" s="31">
        <f>IF(H396&lt;=120,VLOOKUP(H396,'Mortality Data'!$B$6:$D$125,2,FALSE),1)</f>
        <v>0.2641</v>
      </c>
      <c r="J396" s="17">
        <f>IF(H396&lt;=120,(1-VLOOKUP(H396,'Mortality Data'!$F$5:$H$125,2,FALSE))^(YEAR(E396)-Mortality_Table_Year),1)</f>
        <v>0.75056160382107018</v>
      </c>
      <c r="K396">
        <f>IF(H396&lt;=120,VLOOKUP(H396,'Mortality Data'!$B$5:$D$125,3,FALSE),1)</f>
        <v>0.21509</v>
      </c>
      <c r="L396" s="33">
        <f>IF(H396&lt;=120,(1-VLOOKUP(H396,'Mortality Data'!$F$5:$H$125,3,FALSE))^(YEAR(E396)-Mortality_Table_Year),1)</f>
        <v>0.77076723924837165</v>
      </c>
      <c r="M396" s="88">
        <f t="shared" ref="M396" si="2070">MIN(I396*J396*Male_Mortality_Blend+K396*L396*(1-Male_Mortality_Blend),1)</f>
        <v>0.18362577223349907</v>
      </c>
      <c r="N396" s="18">
        <f t="shared" si="2031"/>
        <v>1.6764749020144243E-2</v>
      </c>
      <c r="O396" s="18">
        <f t="shared" si="2053"/>
        <v>0.14020060259384001</v>
      </c>
      <c r="P396" s="89">
        <f t="shared" si="2044"/>
        <v>2.3905041165035168E-3</v>
      </c>
      <c r="Q396" s="88">
        <f t="shared" ref="Q396" si="2071">MIN((I396*J396*Male_Mortality_Blend+K396*L396*(1-Male_Mortality_Blend))*(1-Mortality_Margin),1)</f>
        <v>0.1744444836218241</v>
      </c>
      <c r="R396" s="18">
        <f t="shared" si="1769"/>
        <v>1.5847975255654845E-2</v>
      </c>
      <c r="S396" s="18">
        <f t="shared" si="2046"/>
        <v>0.15553114185162029</v>
      </c>
      <c r="T396" s="89">
        <f t="shared" si="2047"/>
        <v>2.5045456652782183E-3</v>
      </c>
      <c r="V396" s="73">
        <f t="shared" si="2033"/>
        <v>865087.11488105333</v>
      </c>
      <c r="W396" s="74">
        <f t="shared" ref="W396" si="2072">V396*Fee_Percent</f>
        <v>43254.355744052671</v>
      </c>
      <c r="X396" s="75">
        <f t="shared" si="2062"/>
        <v>908341.47062510601</v>
      </c>
      <c r="Y396" s="74">
        <f t="shared" si="2035"/>
        <v>959681.94351031748</v>
      </c>
      <c r="Z396" s="75">
        <f t="shared" si="2036"/>
        <v>17301.742297621066</v>
      </c>
      <c r="AA396" s="82">
        <f t="shared" si="2037"/>
        <v>-68642.215182832559</v>
      </c>
      <c r="AC396" s="80">
        <f t="shared" ref="AC396" si="2073">AC395/(1+NAER_Rate)^(1/12)</f>
        <v>0.23917763126779071</v>
      </c>
      <c r="AD396" s="82">
        <f t="shared" si="2039"/>
        <v>217254.96132641434</v>
      </c>
      <c r="AE396" s="74">
        <f t="shared" si="2040"/>
        <v>229534.45401926746</v>
      </c>
      <c r="AF396" s="75">
        <f t="shared" si="2041"/>
        <v>4138.1897395507494</v>
      </c>
      <c r="AH396" s="113">
        <v>390</v>
      </c>
      <c r="AI396" s="114">
        <f>(SUM(AE397:$AE$913)+SUM(AF397:$AF$913)-SUM(AD397:$AD$913))*(1+NAER_Rate)^(AH396/12)</f>
        <v>4132208.3521352792</v>
      </c>
      <c r="AJ396" s="115">
        <f t="shared" si="2028"/>
        <v>4132208.3521352792</v>
      </c>
    </row>
    <row r="397" spans="5:36" x14ac:dyDescent="0.35">
      <c r="E397" s="66">
        <f t="shared" si="2057"/>
        <v>57345</v>
      </c>
      <c r="F397">
        <f t="shared" si="1797"/>
        <v>33</v>
      </c>
      <c r="G397">
        <f t="shared" si="2050"/>
        <v>391</v>
      </c>
      <c r="H397">
        <f t="shared" ref="H397" si="2074">ROUNDDOWN(YEARFRAC(E397,DOB,1),0)</f>
        <v>97</v>
      </c>
      <c r="I397" s="31">
        <f>IF(H397&lt;=120,VLOOKUP(H397,'Mortality Data'!$B$6:$D$125,2,FALSE),1)</f>
        <v>0.28277999999999998</v>
      </c>
      <c r="J397" s="17">
        <f>IF(H397&lt;=120,(1-VLOOKUP(H397,'Mortality Data'!$F$5:$H$125,2,FALSE))^(YEAR(E397)-Mortality_Table_Year),1)</f>
        <v>0.76059885276935391</v>
      </c>
      <c r="K397">
        <f>IF(H397&lt;=120,VLOOKUP(H397,'Mortality Data'!$B$5:$D$125,3,FALSE),1)</f>
        <v>0.23214000000000001</v>
      </c>
      <c r="L397" s="33">
        <f>IF(H397&lt;=120,(1-VLOOKUP(H397,'Mortality Data'!$F$5:$H$125,3,FALSE))^(YEAR(E397)-Mortality_Table_Year),1)</f>
        <v>0.78106843622890365</v>
      </c>
      <c r="M397" s="88">
        <f t="shared" ref="M397" si="2075">MIN(I397*J397*Male_Mortality_Blend+K397*L397*(1-Male_Mortality_Blend),1)</f>
        <v>0.1998879310261448</v>
      </c>
      <c r="N397" s="18">
        <f t="shared" si="2031"/>
        <v>1.8412012083316998E-2</v>
      </c>
      <c r="O397" s="18">
        <f t="shared" si="2053"/>
        <v>0.1376192274047939</v>
      </c>
      <c r="P397" s="89">
        <f t="shared" si="2044"/>
        <v>2.581375189046109E-3</v>
      </c>
      <c r="Q397" s="88">
        <f t="shared" ref="Q397" si="2076">MIN((I397*J397*Male_Mortality_Blend+K397*L397*(1-Male_Mortality_Blend))*(1-Mortality_Margin),1)</f>
        <v>0.18989353447483756</v>
      </c>
      <c r="R397" s="18">
        <f t="shared" si="1769"/>
        <v>1.7396044213278006E-2</v>
      </c>
      <c r="S397" s="18">
        <f t="shared" si="2046"/>
        <v>0.1528255152314279</v>
      </c>
      <c r="T397" s="89">
        <f t="shared" si="2047"/>
        <v>2.7056266201923862E-3</v>
      </c>
      <c r="V397" s="73">
        <f t="shared" si="2033"/>
        <v>849159.12046874152</v>
      </c>
      <c r="W397" s="74">
        <f t="shared" ref="W397" si="2077">V397*Fee_Percent</f>
        <v>42457.95602343708</v>
      </c>
      <c r="X397" s="75">
        <f t="shared" si="2062"/>
        <v>891617.0764921786</v>
      </c>
      <c r="Y397" s="74">
        <f t="shared" si="2035"/>
        <v>942987.27399032761</v>
      </c>
      <c r="Z397" s="75">
        <f t="shared" si="2036"/>
        <v>16983.182409374829</v>
      </c>
      <c r="AA397" s="82">
        <f t="shared" si="2037"/>
        <v>-68353.379907523864</v>
      </c>
      <c r="AC397" s="80">
        <f t="shared" ref="AC397" si="2078">AC396/(1+NAER_Rate)^(1/12)</f>
        <v>0.23830191714253321</v>
      </c>
      <c r="AD397" s="82">
        <f t="shared" si="2039"/>
        <v>212474.05868510684</v>
      </c>
      <c r="AE397" s="74">
        <f t="shared" si="2040"/>
        <v>224715.6752329063</v>
      </c>
      <c r="AF397" s="75">
        <f t="shared" si="2041"/>
        <v>4047.1249273353678</v>
      </c>
      <c r="AH397" s="113">
        <v>391</v>
      </c>
      <c r="AI397" s="114">
        <f>(SUM(AE398:$AE$913)+SUM(AF398:$AF$913)-SUM(AD398:$AD$913))*(1+NAER_Rate)^(AH397/12)</f>
        <v>4079040.050324725</v>
      </c>
      <c r="AJ397" s="115">
        <f t="shared" si="2028"/>
        <v>4079040.050324725</v>
      </c>
    </row>
    <row r="398" spans="5:36" x14ac:dyDescent="0.35">
      <c r="E398" s="66">
        <f t="shared" si="2057"/>
        <v>57376</v>
      </c>
      <c r="F398">
        <f t="shared" si="1797"/>
        <v>33</v>
      </c>
      <c r="G398">
        <f t="shared" si="2050"/>
        <v>392</v>
      </c>
      <c r="H398">
        <f t="shared" ref="H398" si="2079">ROUNDDOWN(YEARFRAC(E398,DOB,1),0)</f>
        <v>97</v>
      </c>
      <c r="I398" s="31">
        <f>IF(H398&lt;=120,VLOOKUP(H398,'Mortality Data'!$B$6:$D$125,2,FALSE),1)</f>
        <v>0.28277999999999998</v>
      </c>
      <c r="J398" s="17">
        <f>IF(H398&lt;=120,(1-VLOOKUP(H398,'Mortality Data'!$F$5:$H$125,2,FALSE))^(YEAR(E398)-Mortality_Table_Year),1)</f>
        <v>0.75588313988218381</v>
      </c>
      <c r="K398">
        <f>IF(H398&lt;=120,VLOOKUP(H398,'Mortality Data'!$B$5:$D$125,3,FALSE),1)</f>
        <v>0.23214000000000001</v>
      </c>
      <c r="L398" s="33">
        <f>IF(H398&lt;=120,(1-VLOOKUP(H398,'Mortality Data'!$F$5:$H$125,3,FALSE))^(YEAR(E398)-Mortality_Table_Year),1)</f>
        <v>0.7766944529860218</v>
      </c>
      <c r="M398" s="88">
        <f t="shared" ref="M398" si="2080">MIN(I398*J398*Male_Mortality_Blend+K398*L398*(1-Male_Mortality_Blend),1)</f>
        <v>0.19869758150501496</v>
      </c>
      <c r="N398" s="18">
        <f t="shared" si="2031"/>
        <v>1.8290400283822339E-2</v>
      </c>
      <c r="O398" s="18">
        <f t="shared" si="2053"/>
        <v>0.13510211664880986</v>
      </c>
      <c r="P398" s="89">
        <f t="shared" si="2044"/>
        <v>2.5171107559840422E-3</v>
      </c>
      <c r="Q398" s="88">
        <f t="shared" ref="Q398" si="2081">MIN((I398*J398*Male_Mortality_Blend+K398*L398*(1-Male_Mortality_Blend))*(1-Mortality_Margin),1)</f>
        <v>0.1887627024297642</v>
      </c>
      <c r="R398" s="18">
        <f t="shared" si="1769"/>
        <v>1.7281815424393443E-2</v>
      </c>
      <c r="S398" s="18">
        <f t="shared" si="2046"/>
        <v>0.15018441288506054</v>
      </c>
      <c r="T398" s="89">
        <f t="shared" si="2047"/>
        <v>2.6411023463673577E-3</v>
      </c>
      <c r="V398" s="73">
        <f t="shared" si="2033"/>
        <v>833627.66025070986</v>
      </c>
      <c r="W398" s="74">
        <f t="shared" ref="W398" si="2082">V398*Fee_Percent</f>
        <v>41681.383012535494</v>
      </c>
      <c r="X398" s="75">
        <f t="shared" si="2062"/>
        <v>875309.04326324537</v>
      </c>
      <c r="Y398" s="74">
        <f t="shared" si="2035"/>
        <v>926690.74197367486</v>
      </c>
      <c r="Z398" s="75">
        <f t="shared" si="2036"/>
        <v>16672.553205014199</v>
      </c>
      <c r="AA398" s="82">
        <f t="shared" si="2037"/>
        <v>-68054.251915443689</v>
      </c>
      <c r="AC398" s="80">
        <f t="shared" ref="AC398" si="2083">AC397/(1+NAER_Rate)^(1/12)</f>
        <v>0.23742940931723408</v>
      </c>
      <c r="AD398" s="82">
        <f t="shared" si="2039"/>
        <v>207824.10911202565</v>
      </c>
      <c r="AE398" s="74">
        <f t="shared" si="2040"/>
        <v>220023.63548655901</v>
      </c>
      <c r="AF398" s="75">
        <f t="shared" si="2041"/>
        <v>3958.5544592766792</v>
      </c>
      <c r="AH398" s="113">
        <v>392</v>
      </c>
      <c r="AI398" s="114">
        <f>(SUM(AE399:$AE$913)+SUM(AF399:$AF$913)-SUM(AD399:$AD$913))*(1+NAER_Rate)^(AH398/12)</f>
        <v>4025975.4931309531</v>
      </c>
      <c r="AJ398" s="115">
        <f t="shared" si="2028"/>
        <v>4025975.4931309531</v>
      </c>
    </row>
    <row r="399" spans="5:36" x14ac:dyDescent="0.35">
      <c r="E399" s="66">
        <f t="shared" si="2057"/>
        <v>57404</v>
      </c>
      <c r="F399">
        <f t="shared" si="1797"/>
        <v>33</v>
      </c>
      <c r="G399">
        <f t="shared" si="2050"/>
        <v>393</v>
      </c>
      <c r="H399">
        <f t="shared" ref="H399" si="2084">ROUNDDOWN(YEARFRAC(E399,DOB,1),0)</f>
        <v>97</v>
      </c>
      <c r="I399" s="31">
        <f>IF(H399&lt;=120,VLOOKUP(H399,'Mortality Data'!$B$6:$D$125,2,FALSE),1)</f>
        <v>0.28277999999999998</v>
      </c>
      <c r="J399" s="17">
        <f>IF(H399&lt;=120,(1-VLOOKUP(H399,'Mortality Data'!$F$5:$H$125,2,FALSE))^(YEAR(E399)-Mortality_Table_Year),1)</f>
        <v>0.75588313988218381</v>
      </c>
      <c r="K399">
        <f>IF(H399&lt;=120,VLOOKUP(H399,'Mortality Data'!$B$5:$D$125,3,FALSE),1)</f>
        <v>0.23214000000000001</v>
      </c>
      <c r="L399" s="33">
        <f>IF(H399&lt;=120,(1-VLOOKUP(H399,'Mortality Data'!$F$5:$H$125,3,FALSE))^(YEAR(E399)-Mortality_Table_Year),1)</f>
        <v>0.7766944529860218</v>
      </c>
      <c r="M399" s="88">
        <f t="shared" ref="M399" si="2085">MIN(I399*J399*Male_Mortality_Blend+K399*L399*(1-Male_Mortality_Blend),1)</f>
        <v>0.19869758150501496</v>
      </c>
      <c r="N399" s="18">
        <f t="shared" si="2031"/>
        <v>1.8290400283822339E-2</v>
      </c>
      <c r="O399" s="18">
        <f t="shared" si="2053"/>
        <v>0.13263104485611146</v>
      </c>
      <c r="P399" s="89">
        <f t="shared" si="2044"/>
        <v>2.4710717926983983E-3</v>
      </c>
      <c r="Q399" s="88">
        <f t="shared" ref="Q399" si="2086">MIN((I399*J399*Male_Mortality_Blend+K399*L399*(1-Male_Mortality_Blend))*(1-Mortality_Margin),1)</f>
        <v>0.1887627024297642</v>
      </c>
      <c r="R399" s="18">
        <f t="shared" si="1769"/>
        <v>1.7281815424393443E-2</v>
      </c>
      <c r="S399" s="18">
        <f t="shared" si="2046"/>
        <v>0.14758895358196003</v>
      </c>
      <c r="T399" s="89">
        <f t="shared" si="2047"/>
        <v>2.5954593031005113E-3</v>
      </c>
      <c r="V399" s="73">
        <f t="shared" si="2033"/>
        <v>818380.27665705804</v>
      </c>
      <c r="W399" s="74">
        <f t="shared" ref="W399" si="2087">V399*Fee_Percent</f>
        <v>40919.013832852906</v>
      </c>
      <c r="X399" s="75">
        <f t="shared" si="2062"/>
        <v>859299.29048991099</v>
      </c>
      <c r="Y399" s="74">
        <f t="shared" si="2035"/>
        <v>910675.84361539164</v>
      </c>
      <c r="Z399" s="75">
        <f t="shared" si="2036"/>
        <v>16367.605533141161</v>
      </c>
      <c r="AA399" s="82">
        <f t="shared" si="2037"/>
        <v>-67744.158658621833</v>
      </c>
      <c r="AC399" s="80">
        <f t="shared" ref="AC399" si="2088">AC398/(1+NAER_Rate)^(1/12)</f>
        <v>0.23656009605249215</v>
      </c>
      <c r="AD399" s="82">
        <f t="shared" si="2039"/>
        <v>203275.92269613169</v>
      </c>
      <c r="AE399" s="74">
        <f t="shared" si="2040"/>
        <v>215429.56503834136</v>
      </c>
      <c r="AF399" s="75">
        <f t="shared" si="2041"/>
        <v>3871.9223370691748</v>
      </c>
      <c r="AH399" s="113">
        <v>393</v>
      </c>
      <c r="AI399" s="114">
        <f>(SUM(AE400:$AE$913)+SUM(AF400:$AF$913)-SUM(AD400:$AD$913))*(1+NAER_Rate)^(AH399/12)</f>
        <v>3973026.0270604626</v>
      </c>
      <c r="AJ399" s="115">
        <f t="shared" si="2028"/>
        <v>3973026.0270604626</v>
      </c>
    </row>
    <row r="400" spans="5:36" x14ac:dyDescent="0.35">
      <c r="E400" s="66">
        <f t="shared" si="2057"/>
        <v>57435</v>
      </c>
      <c r="F400">
        <f t="shared" si="1797"/>
        <v>33</v>
      </c>
      <c r="G400">
        <f t="shared" si="2050"/>
        <v>394</v>
      </c>
      <c r="H400">
        <f t="shared" ref="H400" si="2089">ROUNDDOWN(YEARFRAC(E400,DOB,1),0)</f>
        <v>97</v>
      </c>
      <c r="I400" s="31">
        <f>IF(H400&lt;=120,VLOOKUP(H400,'Mortality Data'!$B$6:$D$125,2,FALSE),1)</f>
        <v>0.28277999999999998</v>
      </c>
      <c r="J400" s="17">
        <f>IF(H400&lt;=120,(1-VLOOKUP(H400,'Mortality Data'!$F$5:$H$125,2,FALSE))^(YEAR(E400)-Mortality_Table_Year),1)</f>
        <v>0.75588313988218381</v>
      </c>
      <c r="K400">
        <f>IF(H400&lt;=120,VLOOKUP(H400,'Mortality Data'!$B$5:$D$125,3,FALSE),1)</f>
        <v>0.23214000000000001</v>
      </c>
      <c r="L400" s="33">
        <f>IF(H400&lt;=120,(1-VLOOKUP(H400,'Mortality Data'!$F$5:$H$125,3,FALSE))^(YEAR(E400)-Mortality_Table_Year),1)</f>
        <v>0.7766944529860218</v>
      </c>
      <c r="M400" s="88">
        <f t="shared" ref="M400" si="2090">MIN(I400*J400*Male_Mortality_Blend+K400*L400*(1-Male_Mortality_Blend),1)</f>
        <v>0.19869758150501496</v>
      </c>
      <c r="N400" s="18">
        <f t="shared" si="2031"/>
        <v>1.8290400283822339E-2</v>
      </c>
      <c r="O400" s="18">
        <f t="shared" si="2053"/>
        <v>0.13020516995563158</v>
      </c>
      <c r="P400" s="89">
        <f t="shared" si="2044"/>
        <v>2.4258749004798796E-3</v>
      </c>
      <c r="Q400" s="88">
        <f t="shared" ref="Q400" si="2091">MIN((I400*J400*Male_Mortality_Blend+K400*L400*(1-Male_Mortality_Blend))*(1-Mortality_Margin),1)</f>
        <v>0.1887627024297642</v>
      </c>
      <c r="R400" s="18">
        <f t="shared" si="1769"/>
        <v>1.7281815424393443E-2</v>
      </c>
      <c r="S400" s="18">
        <f t="shared" si="2046"/>
        <v>0.14503834852747721</v>
      </c>
      <c r="T400" s="89">
        <f t="shared" si="2047"/>
        <v>2.5506050544828185E-3</v>
      </c>
      <c r="V400" s="73">
        <f t="shared" si="2033"/>
        <v>803411.7738126152</v>
      </c>
      <c r="W400" s="74">
        <f t="shared" ref="W400" si="2092">V400*Fee_Percent</f>
        <v>40170.588690630764</v>
      </c>
      <c r="X400" s="75">
        <f t="shared" si="2062"/>
        <v>843582.36250324594</v>
      </c>
      <c r="Y400" s="74">
        <f t="shared" si="2035"/>
        <v>894937.71177457646</v>
      </c>
      <c r="Z400" s="75">
        <f t="shared" si="2036"/>
        <v>16068.235476252305</v>
      </c>
      <c r="AA400" s="82">
        <f t="shared" si="2037"/>
        <v>-67423.58474758279</v>
      </c>
      <c r="AC400" s="80">
        <f t="shared" ref="AC400" si="2093">AC399/(1+NAER_Rate)^(1/12)</f>
        <v>0.23569396565188835</v>
      </c>
      <c r="AD400" s="82">
        <f t="shared" si="2039"/>
        <v>198827.27237237888</v>
      </c>
      <c r="AE400" s="74">
        <f t="shared" si="2040"/>
        <v>210931.41829957659</v>
      </c>
      <c r="AF400" s="75">
        <f t="shared" si="2041"/>
        <v>3787.1861404262645</v>
      </c>
      <c r="AH400" s="113">
        <v>394</v>
      </c>
      <c r="AI400" s="114">
        <f>(SUM(AE401:$AE$913)+SUM(AF401:$AF$913)-SUM(AD401:$AD$913))*(1+NAER_Rate)^(AH400/12)</f>
        <v>3920202.5557053047</v>
      </c>
      <c r="AJ400" s="115">
        <f t="shared" si="2028"/>
        <v>3920202.5557053047</v>
      </c>
    </row>
    <row r="401" spans="5:36" x14ac:dyDescent="0.35">
      <c r="E401" s="66">
        <f t="shared" si="2057"/>
        <v>57465</v>
      </c>
      <c r="F401">
        <f t="shared" si="1797"/>
        <v>33</v>
      </c>
      <c r="G401">
        <f t="shared" si="2050"/>
        <v>395</v>
      </c>
      <c r="H401">
        <f t="shared" ref="H401" si="2094">ROUNDDOWN(YEARFRAC(E401,DOB,1),0)</f>
        <v>97</v>
      </c>
      <c r="I401" s="31">
        <f>IF(H401&lt;=120,VLOOKUP(H401,'Mortality Data'!$B$6:$D$125,2,FALSE),1)</f>
        <v>0.28277999999999998</v>
      </c>
      <c r="J401" s="17">
        <f>IF(H401&lt;=120,(1-VLOOKUP(H401,'Mortality Data'!$F$5:$H$125,2,FALSE))^(YEAR(E401)-Mortality_Table_Year),1)</f>
        <v>0.75588313988218381</v>
      </c>
      <c r="K401">
        <f>IF(H401&lt;=120,VLOOKUP(H401,'Mortality Data'!$B$5:$D$125,3,FALSE),1)</f>
        <v>0.23214000000000001</v>
      </c>
      <c r="L401" s="33">
        <f>IF(H401&lt;=120,(1-VLOOKUP(H401,'Mortality Data'!$F$5:$H$125,3,FALSE))^(YEAR(E401)-Mortality_Table_Year),1)</f>
        <v>0.7766944529860218</v>
      </c>
      <c r="M401" s="88">
        <f t="shared" ref="M401" si="2095">MIN(I401*J401*Male_Mortality_Blend+K401*L401*(1-Male_Mortality_Blend),1)</f>
        <v>0.19869758150501496</v>
      </c>
      <c r="N401" s="18">
        <f t="shared" si="2031"/>
        <v>1.8290400283822339E-2</v>
      </c>
      <c r="O401" s="18">
        <f t="shared" si="2053"/>
        <v>0.12782366527811997</v>
      </c>
      <c r="P401" s="89">
        <f t="shared" si="2044"/>
        <v>2.3815046775116089E-3</v>
      </c>
      <c r="Q401" s="88">
        <f t="shared" ref="Q401" si="2096">MIN((I401*J401*Male_Mortality_Blend+K401*L401*(1-Male_Mortality_Blend))*(1-Mortality_Margin),1)</f>
        <v>0.1887627024297642</v>
      </c>
      <c r="R401" s="18">
        <f t="shared" si="1769"/>
        <v>1.7281815424393443E-2</v>
      </c>
      <c r="S401" s="18">
        <f t="shared" si="2046"/>
        <v>0.14253182255876651</v>
      </c>
      <c r="T401" s="89">
        <f t="shared" si="2047"/>
        <v>2.5065259687107044E-3</v>
      </c>
      <c r="V401" s="73">
        <f t="shared" si="2033"/>
        <v>788717.05087684677</v>
      </c>
      <c r="W401" s="74">
        <f t="shared" ref="W401" si="2097">V401*Fee_Percent</f>
        <v>39435.852543842338</v>
      </c>
      <c r="X401" s="75">
        <f t="shared" si="2062"/>
        <v>828152.90342068905</v>
      </c>
      <c r="Y401" s="74">
        <f t="shared" si="2035"/>
        <v>879471.5634233593</v>
      </c>
      <c r="Z401" s="75">
        <f t="shared" si="2036"/>
        <v>15774.341017536935</v>
      </c>
      <c r="AA401" s="82">
        <f t="shared" si="2037"/>
        <v>-67093.001020207186</v>
      </c>
      <c r="AC401" s="80">
        <f t="shared" ref="AC401" si="2098">AC400/(1+NAER_Rate)^(1/12)</f>
        <v>0.23483100646182839</v>
      </c>
      <c r="AD401" s="82">
        <f t="shared" si="2039"/>
        <v>194475.97981456577</v>
      </c>
      <c r="AE401" s="74">
        <f t="shared" si="2040"/>
        <v>206527.1923932652</v>
      </c>
      <c r="AF401" s="75">
        <f t="shared" si="2041"/>
        <v>3704.3043774203006</v>
      </c>
      <c r="AH401" s="113">
        <v>395</v>
      </c>
      <c r="AI401" s="114">
        <f>(SUM(AE402:$AE$913)+SUM(AF402:$AF$913)-SUM(AD402:$AD$913))*(1+NAER_Rate)^(AH401/12)</f>
        <v>3867515.5518884095</v>
      </c>
      <c r="AJ401" s="115">
        <f t="shared" si="2028"/>
        <v>3867515.5518884095</v>
      </c>
    </row>
    <row r="402" spans="5:36" x14ac:dyDescent="0.35">
      <c r="E402" s="66">
        <f t="shared" si="2057"/>
        <v>57496</v>
      </c>
      <c r="F402">
        <f t="shared" si="1797"/>
        <v>33</v>
      </c>
      <c r="G402">
        <f t="shared" si="2050"/>
        <v>396</v>
      </c>
      <c r="H402">
        <f t="shared" ref="H402" si="2099">ROUNDDOWN(YEARFRAC(E402,DOB,1),0)</f>
        <v>97</v>
      </c>
      <c r="I402" s="31">
        <f>IF(H402&lt;=120,VLOOKUP(H402,'Mortality Data'!$B$6:$D$125,2,FALSE),1)</f>
        <v>0.28277999999999998</v>
      </c>
      <c r="J402" s="17">
        <f>IF(H402&lt;=120,(1-VLOOKUP(H402,'Mortality Data'!$F$5:$H$125,2,FALSE))^(YEAR(E402)-Mortality_Table_Year),1)</f>
        <v>0.75588313988218381</v>
      </c>
      <c r="K402">
        <f>IF(H402&lt;=120,VLOOKUP(H402,'Mortality Data'!$B$5:$D$125,3,FALSE),1)</f>
        <v>0.23214000000000001</v>
      </c>
      <c r="L402" s="33">
        <f>IF(H402&lt;=120,(1-VLOOKUP(H402,'Mortality Data'!$F$5:$H$125,3,FALSE))^(YEAR(E402)-Mortality_Table_Year),1)</f>
        <v>0.7766944529860218</v>
      </c>
      <c r="M402" s="88">
        <f t="shared" ref="M402" si="2100">MIN(I402*J402*Male_Mortality_Blend+K402*L402*(1-Male_Mortality_Blend),1)</f>
        <v>0.19869758150501496</v>
      </c>
      <c r="N402" s="18">
        <f t="shared" si="2031"/>
        <v>1.8290400283822339E-2</v>
      </c>
      <c r="O402" s="18">
        <f t="shared" si="2053"/>
        <v>0.12548571927443783</v>
      </c>
      <c r="P402" s="89">
        <f t="shared" si="2044"/>
        <v>2.3379460036821453E-3</v>
      </c>
      <c r="Q402" s="88">
        <f t="shared" ref="Q402" si="2101">MIN((I402*J402*Male_Mortality_Blend+K402*L402*(1-Male_Mortality_Blend))*(1-Mortality_Margin),1)</f>
        <v>0.1887627024297642</v>
      </c>
      <c r="R402" s="18">
        <f t="shared" si="1769"/>
        <v>1.7281815424393443E-2</v>
      </c>
      <c r="S402" s="18">
        <f t="shared" si="2046"/>
        <v>0.1400686139092035</v>
      </c>
      <c r="T402" s="89">
        <f t="shared" si="2047"/>
        <v>2.463208649563009E-3</v>
      </c>
      <c r="V402" s="73">
        <f t="shared" si="2033"/>
        <v>774291.10030563327</v>
      </c>
      <c r="W402" s="74">
        <f t="shared" ref="W402" si="2102">V402*Fee_Percent</f>
        <v>38714.555015281665</v>
      </c>
      <c r="X402" s="75">
        <f t="shared" si="2062"/>
        <v>813005.65532091493</v>
      </c>
      <c r="Y402" s="74">
        <f t="shared" si="2035"/>
        <v>864272.69819327397</v>
      </c>
      <c r="Z402" s="75">
        <f t="shared" si="2036"/>
        <v>15485.822006112665</v>
      </c>
      <c r="AA402" s="82">
        <f t="shared" si="2037"/>
        <v>-66752.864878471708</v>
      </c>
      <c r="AC402" s="80">
        <f t="shared" ref="AC402" si="2103">AC401/(1+NAER_Rate)^(1/12)</f>
        <v>0.23397120687138587</v>
      </c>
      <c r="AD402" s="82">
        <f t="shared" si="2039"/>
        <v>190219.91436869642</v>
      </c>
      <c r="AE402" s="74">
        <f t="shared" si="2040"/>
        <v>202214.92626226935</v>
      </c>
      <c r="AF402" s="75">
        <f t="shared" si="2041"/>
        <v>3623.2364641656459</v>
      </c>
      <c r="AH402" s="113">
        <v>396</v>
      </c>
      <c r="AI402" s="114">
        <f>(SUM(AE403:$AE$913)+SUM(AF403:$AF$913)-SUM(AD403:$AD$913))*(1+NAER_Rate)^(AH402/12)</f>
        <v>3814975.0695163496</v>
      </c>
      <c r="AJ402" s="115">
        <f t="shared" si="2028"/>
        <v>3814975.0695163496</v>
      </c>
    </row>
    <row r="403" spans="5:36" x14ac:dyDescent="0.35">
      <c r="E403" s="66">
        <f t="shared" si="2057"/>
        <v>57526</v>
      </c>
      <c r="F403">
        <f t="shared" si="1797"/>
        <v>34</v>
      </c>
      <c r="G403">
        <f t="shared" si="2050"/>
        <v>397</v>
      </c>
      <c r="H403">
        <f t="shared" ref="H403" si="2104">ROUNDDOWN(YEARFRAC(E403,DOB,1),0)</f>
        <v>97</v>
      </c>
      <c r="I403" s="31">
        <f>IF(H403&lt;=120,VLOOKUP(H403,'Mortality Data'!$B$6:$D$125,2,FALSE),1)</f>
        <v>0.28277999999999998</v>
      </c>
      <c r="J403" s="17">
        <f>IF(H403&lt;=120,(1-VLOOKUP(H403,'Mortality Data'!$F$5:$H$125,2,FALSE))^(YEAR(E403)-Mortality_Table_Year),1)</f>
        <v>0.75588313988218381</v>
      </c>
      <c r="K403">
        <f>IF(H403&lt;=120,VLOOKUP(H403,'Mortality Data'!$B$5:$D$125,3,FALSE),1)</f>
        <v>0.23214000000000001</v>
      </c>
      <c r="L403" s="33">
        <f>IF(H403&lt;=120,(1-VLOOKUP(H403,'Mortality Data'!$F$5:$H$125,3,FALSE))^(YEAR(E403)-Mortality_Table_Year),1)</f>
        <v>0.7766944529860218</v>
      </c>
      <c r="M403" s="88">
        <f t="shared" ref="M403" si="2105">MIN(I403*J403*Male_Mortality_Blend+K403*L403*(1-Male_Mortality_Blend),1)</f>
        <v>0.19869758150501496</v>
      </c>
      <c r="N403" s="18">
        <f t="shared" si="2031"/>
        <v>1.8290400283822339E-2</v>
      </c>
      <c r="O403" s="18">
        <f t="shared" si="2053"/>
        <v>0.123190535239005</v>
      </c>
      <c r="P403" s="89">
        <f t="shared" si="2044"/>
        <v>2.295184035432829E-3</v>
      </c>
      <c r="Q403" s="88">
        <f t="shared" ref="Q403" si="2106">MIN((I403*J403*Male_Mortality_Blend+K403*L403*(1-Male_Mortality_Blend))*(1-Mortality_Margin),1)</f>
        <v>0.1887627024297642</v>
      </c>
      <c r="R403" s="18">
        <f t="shared" ref="R403:R466" si="2107">1-(1-Q403)^(1/12)</f>
        <v>1.7281815424393443E-2</v>
      </c>
      <c r="S403" s="18">
        <f t="shared" si="2046"/>
        <v>0.13764797397687401</v>
      </c>
      <c r="T403" s="89">
        <f t="shared" si="2047"/>
        <v>2.4206399323294936E-3</v>
      </c>
      <c r="V403" s="73">
        <f t="shared" si="2033"/>
        <v>760129.00614484202</v>
      </c>
      <c r="W403" s="74">
        <f t="shared" ref="W403" si="2108">V403*Fee_Percent</f>
        <v>38006.450307242099</v>
      </c>
      <c r="X403" s="75">
        <f t="shared" si="2062"/>
        <v>798135.45645208412</v>
      </c>
      <c r="Y403" s="74">
        <f t="shared" si="2035"/>
        <v>849336.49694675533</v>
      </c>
      <c r="Z403" s="75">
        <f t="shared" si="2036"/>
        <v>15202.580122896841</v>
      </c>
      <c r="AA403" s="82">
        <f t="shared" si="2037"/>
        <v>-66403.620617568027</v>
      </c>
      <c r="AC403" s="80">
        <f t="shared" ref="AC403" si="2109">AC402/(1+NAER_Rate)^(1/12)</f>
        <v>0.23311455531214614</v>
      </c>
      <c r="AD403" s="82">
        <f t="shared" si="2039"/>
        <v>186056.99200968439</v>
      </c>
      <c r="AE403" s="74">
        <f t="shared" si="2040"/>
        <v>197992.69979611883</v>
      </c>
      <c r="AF403" s="75">
        <f t="shared" si="2041"/>
        <v>3543.9427049463693</v>
      </c>
      <c r="AH403" s="113">
        <v>397</v>
      </c>
      <c r="AI403" s="114">
        <f>(SUM(AE404:$AE$913)+SUM(AF404:$AF$913)-SUM(AD404:$AD$913))*(1+NAER_Rate)^(AH403/12)</f>
        <v>3762590.7551466771</v>
      </c>
      <c r="AJ403" s="115">
        <f t="shared" si="2028"/>
        <v>3762590.7551466771</v>
      </c>
    </row>
    <row r="404" spans="5:36" x14ac:dyDescent="0.35">
      <c r="E404" s="66">
        <f t="shared" si="2057"/>
        <v>57557</v>
      </c>
      <c r="F404">
        <f t="shared" si="1797"/>
        <v>34</v>
      </c>
      <c r="G404">
        <f t="shared" si="2050"/>
        <v>398</v>
      </c>
      <c r="H404">
        <f t="shared" ref="H404" si="2110">ROUNDDOWN(YEARFRAC(E404,DOB,1),0)</f>
        <v>97</v>
      </c>
      <c r="I404" s="31">
        <f>IF(H404&lt;=120,VLOOKUP(H404,'Mortality Data'!$B$6:$D$125,2,FALSE),1)</f>
        <v>0.28277999999999998</v>
      </c>
      <c r="J404" s="17">
        <f>IF(H404&lt;=120,(1-VLOOKUP(H404,'Mortality Data'!$F$5:$H$125,2,FALSE))^(YEAR(E404)-Mortality_Table_Year),1)</f>
        <v>0.75588313988218381</v>
      </c>
      <c r="K404">
        <f>IF(H404&lt;=120,VLOOKUP(H404,'Mortality Data'!$B$5:$D$125,3,FALSE),1)</f>
        <v>0.23214000000000001</v>
      </c>
      <c r="L404" s="33">
        <f>IF(H404&lt;=120,(1-VLOOKUP(H404,'Mortality Data'!$F$5:$H$125,3,FALSE))^(YEAR(E404)-Mortality_Table_Year),1)</f>
        <v>0.7766944529860218</v>
      </c>
      <c r="M404" s="88">
        <f t="shared" ref="M404" si="2111">MIN(I404*J404*Male_Mortality_Blend+K404*L404*(1-Male_Mortality_Blend),1)</f>
        <v>0.19869758150501496</v>
      </c>
      <c r="N404" s="18">
        <f t="shared" si="2031"/>
        <v>1.8290400283822339E-2</v>
      </c>
      <c r="O404" s="18">
        <f t="shared" si="2053"/>
        <v>0.12093733103830527</v>
      </c>
      <c r="P404" s="89">
        <f t="shared" si="2044"/>
        <v>2.2532042006997294E-3</v>
      </c>
      <c r="Q404" s="88">
        <f t="shared" ref="Q404" si="2112">MIN((I404*J404*Male_Mortality_Blend+K404*L404*(1-Male_Mortality_Blend))*(1-Mortality_Margin),1)</f>
        <v>0.1887627024297642</v>
      </c>
      <c r="R404" s="18">
        <f t="shared" si="2107"/>
        <v>1.7281815424393443E-2</v>
      </c>
      <c r="S404" s="18">
        <f t="shared" si="2046"/>
        <v>0.13526916709706396</v>
      </c>
      <c r="T404" s="89">
        <f t="shared" si="2047"/>
        <v>2.3788068798100415E-3</v>
      </c>
      <c r="V404" s="73">
        <f t="shared" si="2033"/>
        <v>746225.9423551088</v>
      </c>
      <c r="W404" s="74">
        <f t="shared" ref="W404" si="2113">V404*Fee_Percent</f>
        <v>37311.297117755443</v>
      </c>
      <c r="X404" s="75">
        <f t="shared" si="2062"/>
        <v>783537.2394728642</v>
      </c>
      <c r="Y404" s="74">
        <f t="shared" si="2035"/>
        <v>834658.42037332058</v>
      </c>
      <c r="Z404" s="75">
        <f t="shared" si="2036"/>
        <v>14924.518847102176</v>
      </c>
      <c r="AA404" s="82">
        <f t="shared" si="2037"/>
        <v>-66045.699747558567</v>
      </c>
      <c r="AC404" s="80">
        <f t="shared" ref="AC404" si="2114">AC403/(1+NAER_Rate)^(1/12)</f>
        <v>0.23226104025805061</v>
      </c>
      <c r="AD404" s="82">
        <f t="shared" si="2039"/>
        <v>181985.17432088876</v>
      </c>
      <c r="AE404" s="74">
        <f t="shared" si="2040"/>
        <v>193858.63297604874</v>
      </c>
      <c r="AF404" s="75">
        <f t="shared" si="2041"/>
        <v>3466.3842727788333</v>
      </c>
      <c r="AH404" s="113">
        <v>398</v>
      </c>
      <c r="AI404" s="114">
        <f>(SUM(AE405:$AE$913)+SUM(AF405:$AF$913)-SUM(AD405:$AD$913))*(1+NAER_Rate)^(AH404/12)</f>
        <v>3710371.8592761317</v>
      </c>
      <c r="AJ404" s="115">
        <f t="shared" si="2028"/>
        <v>3710371.8592761317</v>
      </c>
    </row>
    <row r="405" spans="5:36" x14ac:dyDescent="0.35">
      <c r="E405" s="66">
        <f t="shared" si="2057"/>
        <v>57588</v>
      </c>
      <c r="F405">
        <f t="shared" si="1797"/>
        <v>34</v>
      </c>
      <c r="G405">
        <f t="shared" si="2050"/>
        <v>399</v>
      </c>
      <c r="H405">
        <f t="shared" ref="H405" si="2115">ROUNDDOWN(YEARFRAC(E405,DOB,1),0)</f>
        <v>97</v>
      </c>
      <c r="I405" s="31">
        <f>IF(H405&lt;=120,VLOOKUP(H405,'Mortality Data'!$B$6:$D$125,2,FALSE),1)</f>
        <v>0.28277999999999998</v>
      </c>
      <c r="J405" s="17">
        <f>IF(H405&lt;=120,(1-VLOOKUP(H405,'Mortality Data'!$F$5:$H$125,2,FALSE))^(YEAR(E405)-Mortality_Table_Year),1)</f>
        <v>0.75588313988218381</v>
      </c>
      <c r="K405">
        <f>IF(H405&lt;=120,VLOOKUP(H405,'Mortality Data'!$B$5:$D$125,3,FALSE),1)</f>
        <v>0.23214000000000001</v>
      </c>
      <c r="L405" s="33">
        <f>IF(H405&lt;=120,(1-VLOOKUP(H405,'Mortality Data'!$F$5:$H$125,3,FALSE))^(YEAR(E405)-Mortality_Table_Year),1)</f>
        <v>0.7766944529860218</v>
      </c>
      <c r="M405" s="88">
        <f t="shared" ref="M405" si="2116">MIN(I405*J405*Male_Mortality_Blend+K405*L405*(1-Male_Mortality_Blend),1)</f>
        <v>0.19869758150501496</v>
      </c>
      <c r="N405" s="18">
        <f t="shared" si="2031"/>
        <v>1.8290400283822339E-2</v>
      </c>
      <c r="O405" s="18">
        <f t="shared" si="2053"/>
        <v>0.11872533884435754</v>
      </c>
      <c r="P405" s="89">
        <f t="shared" si="2044"/>
        <v>2.2119921939477288E-3</v>
      </c>
      <c r="Q405" s="88">
        <f t="shared" ref="Q405" si="2117">MIN((I405*J405*Male_Mortality_Blend+K405*L405*(1-Male_Mortality_Blend))*(1-Mortality_Margin),1)</f>
        <v>0.1887627024297642</v>
      </c>
      <c r="R405" s="18">
        <f t="shared" si="2107"/>
        <v>1.7281815424393443E-2</v>
      </c>
      <c r="S405" s="18">
        <f t="shared" si="2046"/>
        <v>0.13293147031868108</v>
      </c>
      <c r="T405" s="89">
        <f t="shared" si="2047"/>
        <v>2.3376967783828861E-3</v>
      </c>
      <c r="V405" s="73">
        <f t="shared" si="2033"/>
        <v>732577.17116726132</v>
      </c>
      <c r="W405" s="74">
        <f t="shared" ref="W405" si="2118">V405*Fee_Percent</f>
        <v>36628.85855836307</v>
      </c>
      <c r="X405" s="75">
        <f t="shared" si="2062"/>
        <v>769206.02972562436</v>
      </c>
      <c r="Y405" s="74">
        <f t="shared" si="2035"/>
        <v>820234.00761001313</v>
      </c>
      <c r="Z405" s="75">
        <f t="shared" si="2036"/>
        <v>14651.543423345227</v>
      </c>
      <c r="AA405" s="82">
        <f t="shared" si="2037"/>
        <v>-65679.521307733958</v>
      </c>
      <c r="AC405" s="80">
        <f t="shared" ref="AC405" si="2119">AC404/(1+NAER_Rate)^(1/12)</f>
        <v>0.23141065022524168</v>
      </c>
      <c r="AD405" s="82">
        <f t="shared" si="2039"/>
        <v>178002.46749598332</v>
      </c>
      <c r="AE405" s="74">
        <f t="shared" si="2040"/>
        <v>189810.88503788898</v>
      </c>
      <c r="AF405" s="75">
        <f t="shared" si="2041"/>
        <v>3390.5231903996823</v>
      </c>
      <c r="AH405" s="113">
        <v>399</v>
      </c>
      <c r="AI405" s="114">
        <f>(SUM(AE406:$AE$913)+SUM(AF406:$AF$913)-SUM(AD406:$AD$913))*(1+NAER_Rate)^(AH405/12)</f>
        <v>3658327.2473559822</v>
      </c>
      <c r="AJ405" s="115">
        <f t="shared" si="2028"/>
        <v>3658327.2473559822</v>
      </c>
    </row>
    <row r="406" spans="5:36" x14ac:dyDescent="0.35">
      <c r="E406" s="66">
        <f t="shared" si="2057"/>
        <v>57618</v>
      </c>
      <c r="F406">
        <f t="shared" si="1797"/>
        <v>34</v>
      </c>
      <c r="G406">
        <f t="shared" si="2050"/>
        <v>400</v>
      </c>
      <c r="H406">
        <f t="shared" ref="H406" si="2120">ROUNDDOWN(YEARFRAC(E406,DOB,1),0)</f>
        <v>97</v>
      </c>
      <c r="I406" s="31">
        <f>IF(H406&lt;=120,VLOOKUP(H406,'Mortality Data'!$B$6:$D$125,2,FALSE),1)</f>
        <v>0.28277999999999998</v>
      </c>
      <c r="J406" s="17">
        <f>IF(H406&lt;=120,(1-VLOOKUP(H406,'Mortality Data'!$F$5:$H$125,2,FALSE))^(YEAR(E406)-Mortality_Table_Year),1)</f>
        <v>0.75588313988218381</v>
      </c>
      <c r="K406">
        <f>IF(H406&lt;=120,VLOOKUP(H406,'Mortality Data'!$B$5:$D$125,3,FALSE),1)</f>
        <v>0.23214000000000001</v>
      </c>
      <c r="L406" s="33">
        <f>IF(H406&lt;=120,(1-VLOOKUP(H406,'Mortality Data'!$F$5:$H$125,3,FALSE))^(YEAR(E406)-Mortality_Table_Year),1)</f>
        <v>0.7766944529860218</v>
      </c>
      <c r="M406" s="88">
        <f t="shared" ref="M406" si="2121">MIN(I406*J406*Male_Mortality_Blend+K406*L406*(1-Male_Mortality_Blend),1)</f>
        <v>0.19869758150501496</v>
      </c>
      <c r="N406" s="18">
        <f t="shared" si="2031"/>
        <v>1.8290400283822339E-2</v>
      </c>
      <c r="O406" s="18">
        <f t="shared" si="2053"/>
        <v>0.1165538048730618</v>
      </c>
      <c r="P406" s="89">
        <f t="shared" si="2044"/>
        <v>2.1715339712957415E-3</v>
      </c>
      <c r="Q406" s="88">
        <f t="shared" ref="Q406" si="2122">MIN((I406*J406*Male_Mortality_Blend+K406*L406*(1-Male_Mortality_Blend))*(1-Mortality_Margin),1)</f>
        <v>0.1887627024297642</v>
      </c>
      <c r="R406" s="18">
        <f t="shared" si="2107"/>
        <v>1.7281815424393443E-2</v>
      </c>
      <c r="S406" s="18">
        <f t="shared" si="2046"/>
        <v>0.1306341731845404</v>
      </c>
      <c r="T406" s="89">
        <f t="shared" si="2047"/>
        <v>2.2972971341406745E-3</v>
      </c>
      <c r="V406" s="73">
        <f t="shared" si="2033"/>
        <v>719178.04146782192</v>
      </c>
      <c r="W406" s="74">
        <f t="shared" ref="W406" si="2123">V406*Fee_Percent</f>
        <v>35958.902073391095</v>
      </c>
      <c r="X406" s="75">
        <f t="shared" si="2062"/>
        <v>755136.94354121306</v>
      </c>
      <c r="Y406" s="74">
        <f t="shared" si="2035"/>
        <v>806058.87488568644</v>
      </c>
      <c r="Z406" s="75">
        <f t="shared" si="2036"/>
        <v>14383.560829356438</v>
      </c>
      <c r="AA406" s="82">
        <f t="shared" si="2037"/>
        <v>-65305.492173829814</v>
      </c>
      <c r="AC406" s="80">
        <f t="shared" ref="AC406" si="2124">AC405/(1+NAER_Rate)^(1/12)</f>
        <v>0.23056337377190825</v>
      </c>
      <c r="AD406" s="82">
        <f t="shared" si="2039"/>
        <v>174106.92136266909</v>
      </c>
      <c r="AE406" s="74">
        <f t="shared" si="2040"/>
        <v>185847.65365243235</v>
      </c>
      <c r="AF406" s="75">
        <f t="shared" si="2041"/>
        <v>3316.3223116698869</v>
      </c>
      <c r="AH406" s="113">
        <v>400</v>
      </c>
      <c r="AI406" s="114">
        <f>(SUM(AE407:$AE$913)+SUM(AF407:$AF$913)-SUM(AD407:$AD$913))*(1+NAER_Rate)^(AH406/12)</f>
        <v>3606465.4105406101</v>
      </c>
      <c r="AJ406" s="115">
        <f t="shared" si="2028"/>
        <v>3606465.4105406101</v>
      </c>
    </row>
    <row r="407" spans="5:36" x14ac:dyDescent="0.35">
      <c r="E407" s="66">
        <f t="shared" si="2057"/>
        <v>57649</v>
      </c>
      <c r="F407">
        <f t="shared" si="1797"/>
        <v>34</v>
      </c>
      <c r="G407">
        <f t="shared" si="2050"/>
        <v>401</v>
      </c>
      <c r="H407">
        <f t="shared" ref="H407" si="2125">ROUNDDOWN(YEARFRAC(E407,DOB,1),0)</f>
        <v>97</v>
      </c>
      <c r="I407" s="31">
        <f>IF(H407&lt;=120,VLOOKUP(H407,'Mortality Data'!$B$6:$D$125,2,FALSE),1)</f>
        <v>0.28277999999999998</v>
      </c>
      <c r="J407" s="17">
        <f>IF(H407&lt;=120,(1-VLOOKUP(H407,'Mortality Data'!$F$5:$H$125,2,FALSE))^(YEAR(E407)-Mortality_Table_Year),1)</f>
        <v>0.75588313988218381</v>
      </c>
      <c r="K407">
        <f>IF(H407&lt;=120,VLOOKUP(H407,'Mortality Data'!$B$5:$D$125,3,FALSE),1)</f>
        <v>0.23214000000000001</v>
      </c>
      <c r="L407" s="33">
        <f>IF(H407&lt;=120,(1-VLOOKUP(H407,'Mortality Data'!$F$5:$H$125,3,FALSE))^(YEAR(E407)-Mortality_Table_Year),1)</f>
        <v>0.7766944529860218</v>
      </c>
      <c r="M407" s="88">
        <f t="shared" ref="M407" si="2126">MIN(I407*J407*Male_Mortality_Blend+K407*L407*(1-Male_Mortality_Blend),1)</f>
        <v>0.19869758150501496</v>
      </c>
      <c r="N407" s="18">
        <f t="shared" si="2031"/>
        <v>1.8290400283822339E-2</v>
      </c>
      <c r="O407" s="18">
        <f t="shared" si="2053"/>
        <v>0.11442198912733098</v>
      </c>
      <c r="P407" s="89">
        <f t="shared" si="2044"/>
        <v>2.1318157457308196E-3</v>
      </c>
      <c r="Q407" s="88">
        <f t="shared" ref="Q407" si="2127">MIN((I407*J407*Male_Mortality_Blend+K407*L407*(1-Male_Mortality_Blend))*(1-Mortality_Margin),1)</f>
        <v>0.1887627024297642</v>
      </c>
      <c r="R407" s="18">
        <f t="shared" si="2107"/>
        <v>1.7281815424393443E-2</v>
      </c>
      <c r="S407" s="18">
        <f t="shared" si="2046"/>
        <v>0.12837657751544693</v>
      </c>
      <c r="T407" s="89">
        <f t="shared" si="2047"/>
        <v>2.2575956690934762E-3</v>
      </c>
      <c r="V407" s="73">
        <f t="shared" si="2033"/>
        <v>706023.98721404013</v>
      </c>
      <c r="W407" s="74">
        <f t="shared" ref="W407" si="2128">V407*Fee_Percent</f>
        <v>35301.199360702005</v>
      </c>
      <c r="X407" s="75">
        <f t="shared" si="2062"/>
        <v>741325.18657474208</v>
      </c>
      <c r="Y407" s="74">
        <f t="shared" si="2035"/>
        <v>792128.71418871765</v>
      </c>
      <c r="Z407" s="75">
        <f t="shared" si="2036"/>
        <v>14120.479744280803</v>
      </c>
      <c r="AA407" s="82">
        <f t="shared" si="2037"/>
        <v>-64924.007358256378</v>
      </c>
      <c r="AC407" s="80">
        <f t="shared" ref="AC407" si="2129">AC406/(1+NAER_Rate)^(1/12)</f>
        <v>0.22971919949813169</v>
      </c>
      <c r="AD407" s="82">
        <f t="shared" si="2039"/>
        <v>170296.62842775288</v>
      </c>
      <c r="AE407" s="74">
        <f t="shared" si="2040"/>
        <v>181967.17412291656</v>
      </c>
      <c r="AF407" s="75">
        <f t="shared" si="2041"/>
        <v>3243.7453033857691</v>
      </c>
      <c r="AH407" s="113">
        <v>401</v>
      </c>
      <c r="AI407" s="114">
        <f>(SUM(AE408:$AE$913)+SUM(AF408:$AF$913)-SUM(AD408:$AD$913))*(1+NAER_Rate)^(AH407/12)</f>
        <v>3554794.4761753613</v>
      </c>
      <c r="AJ407" s="115">
        <f t="shared" si="2028"/>
        <v>3554794.4761753613</v>
      </c>
    </row>
    <row r="408" spans="5:36" x14ac:dyDescent="0.35">
      <c r="E408" s="66">
        <f t="shared" si="2057"/>
        <v>57679</v>
      </c>
      <c r="F408">
        <f t="shared" si="1797"/>
        <v>34</v>
      </c>
      <c r="G408">
        <f t="shared" si="2050"/>
        <v>402</v>
      </c>
      <c r="H408">
        <f t="shared" ref="H408" si="2130">ROUNDDOWN(YEARFRAC(E408,DOB,1),0)</f>
        <v>97</v>
      </c>
      <c r="I408" s="31">
        <f>IF(H408&lt;=120,VLOOKUP(H408,'Mortality Data'!$B$6:$D$125,2,FALSE),1)</f>
        <v>0.28277999999999998</v>
      </c>
      <c r="J408" s="17">
        <f>IF(H408&lt;=120,(1-VLOOKUP(H408,'Mortality Data'!$F$5:$H$125,2,FALSE))^(YEAR(E408)-Mortality_Table_Year),1)</f>
        <v>0.75588313988218381</v>
      </c>
      <c r="K408">
        <f>IF(H408&lt;=120,VLOOKUP(H408,'Mortality Data'!$B$5:$D$125,3,FALSE),1)</f>
        <v>0.23214000000000001</v>
      </c>
      <c r="L408" s="33">
        <f>IF(H408&lt;=120,(1-VLOOKUP(H408,'Mortality Data'!$F$5:$H$125,3,FALSE))^(YEAR(E408)-Mortality_Table_Year),1)</f>
        <v>0.7766944529860218</v>
      </c>
      <c r="M408" s="88">
        <f t="shared" ref="M408" si="2131">MIN(I408*J408*Male_Mortality_Blend+K408*L408*(1-Male_Mortality_Blend),1)</f>
        <v>0.19869758150501496</v>
      </c>
      <c r="N408" s="18">
        <f t="shared" si="2031"/>
        <v>1.8290400283822339E-2</v>
      </c>
      <c r="O408" s="18">
        <f t="shared" si="2053"/>
        <v>0.11232916514492093</v>
      </c>
      <c r="P408" s="89">
        <f t="shared" si="2044"/>
        <v>2.0928239824100497E-3</v>
      </c>
      <c r="Q408" s="88">
        <f t="shared" ref="Q408" si="2132">MIN((I408*J408*Male_Mortality_Blend+K408*L408*(1-Male_Mortality_Blend))*(1-Mortality_Margin),1)</f>
        <v>0.1887627024297642</v>
      </c>
      <c r="R408" s="18">
        <f t="shared" si="2107"/>
        <v>1.7281815424393443E-2</v>
      </c>
      <c r="S408" s="18">
        <f t="shared" si="2046"/>
        <v>0.12615799719800963</v>
      </c>
      <c r="T408" s="89">
        <f t="shared" si="2047"/>
        <v>2.2185803174372964E-3</v>
      </c>
      <c r="V408" s="73">
        <f t="shared" si="2033"/>
        <v>693110.52587791509</v>
      </c>
      <c r="W408" s="74">
        <f t="shared" ref="W408" si="2133">V408*Fee_Percent</f>
        <v>34655.526293895753</v>
      </c>
      <c r="X408" s="75">
        <f t="shared" si="2062"/>
        <v>727766.05217181088</v>
      </c>
      <c r="Y408" s="74">
        <f t="shared" si="2035"/>
        <v>778439.29195774614</v>
      </c>
      <c r="Z408" s="75">
        <f t="shared" si="2036"/>
        <v>13862.210517558302</v>
      </c>
      <c r="AA408" s="82">
        <f t="shared" si="2037"/>
        <v>-64535.450303493533</v>
      </c>
      <c r="AC408" s="80">
        <f t="shared" ref="AC408" si="2134">AC407/(1+NAER_Rate)^(1/12)</f>
        <v>0.22887811604573255</v>
      </c>
      <c r="AD408" s="82">
        <f t="shared" si="2039"/>
        <v>166569.72294312439</v>
      </c>
      <c r="AE408" s="74">
        <f t="shared" si="2040"/>
        <v>178167.71859926291</v>
      </c>
      <c r="AF408" s="75">
        <f t="shared" si="2041"/>
        <v>3172.7566274880833</v>
      </c>
      <c r="AH408" s="113">
        <v>402</v>
      </c>
      <c r="AI408" s="114">
        <f>(SUM(AE409:$AE$913)+SUM(AF409:$AF$913)-SUM(AD409:$AD$913))*(1+NAER_Rate)^(AH408/12)</f>
        <v>3503322.2180295466</v>
      </c>
      <c r="AJ408" s="115">
        <f t="shared" si="2028"/>
        <v>3503322.2180295466</v>
      </c>
    </row>
    <row r="409" spans="5:36" x14ac:dyDescent="0.35">
      <c r="E409" s="66">
        <f t="shared" si="2057"/>
        <v>57710</v>
      </c>
      <c r="F409">
        <f t="shared" ref="F409:F472" si="2135">F397+1</f>
        <v>34</v>
      </c>
      <c r="G409">
        <f t="shared" si="2050"/>
        <v>403</v>
      </c>
      <c r="H409">
        <f t="shared" ref="H409" si="2136">ROUNDDOWN(YEARFRAC(E409,DOB,1),0)</f>
        <v>98</v>
      </c>
      <c r="I409" s="31">
        <f>IF(H409&lt;=120,VLOOKUP(H409,'Mortality Data'!$B$6:$D$125,2,FALSE),1)</f>
        <v>0.30168</v>
      </c>
      <c r="J409" s="17">
        <f>IF(H409&lt;=120,(1-VLOOKUP(H409,'Mortality Data'!$F$5:$H$125,2,FALSE))^(YEAR(E409)-Mortality_Table_Year),1)</f>
        <v>0.76969585207589808</v>
      </c>
      <c r="K409">
        <f>IF(H409&lt;=120,VLOOKUP(H409,'Mortality Data'!$B$5:$D$125,3,FALSE),1)</f>
        <v>0.24983</v>
      </c>
      <c r="L409" s="33">
        <f>IF(H409&lt;=120,(1-VLOOKUP(H409,'Mortality Data'!$F$5:$H$125,3,FALSE))^(YEAR(E409)-Mortality_Table_Year),1)</f>
        <v>0.78730916558117781</v>
      </c>
      <c r="M409" s="88">
        <f t="shared" ref="M409" si="2137">MIN(I409*J409*Male_Mortality_Blend+K409*L409*(1-Male_Mortality_Blend),1)</f>
        <v>0.21622306653655687</v>
      </c>
      <c r="N409" s="18">
        <f t="shared" si="2031"/>
        <v>2.0097859134634688E-2</v>
      </c>
      <c r="O409" s="18">
        <f t="shared" si="2053"/>
        <v>0.11007158940712719</v>
      </c>
      <c r="P409" s="89">
        <f t="shared" si="2044"/>
        <v>2.2575757377937405E-3</v>
      </c>
      <c r="Q409" s="88">
        <f t="shared" ref="Q409" si="2138">MIN((I409*J409*Male_Mortality_Blend+K409*L409*(1-Male_Mortality_Blend))*(1-Mortality_Margin),1)</f>
        <v>0.20541191320972901</v>
      </c>
      <c r="R409" s="18">
        <f t="shared" si="2107"/>
        <v>1.8978548191509348E-2</v>
      </c>
      <c r="S409" s="18">
        <f t="shared" si="2046"/>
        <v>0.12376370156844291</v>
      </c>
      <c r="T409" s="89">
        <f t="shared" si="2047"/>
        <v>2.3942956295667228E-3</v>
      </c>
      <c r="V409" s="73">
        <f t="shared" si="2033"/>
        <v>679180.48816408811</v>
      </c>
      <c r="W409" s="74">
        <f t="shared" ref="W409" si="2139">V409*Fee_Percent</f>
        <v>33959.024408204408</v>
      </c>
      <c r="X409" s="75">
        <f t="shared" si="2062"/>
        <v>713139.51257229247</v>
      </c>
      <c r="Y409" s="74">
        <f t="shared" si="2035"/>
        <v>763665.64434116171</v>
      </c>
      <c r="Z409" s="75">
        <f t="shared" si="2036"/>
        <v>13583.609763281762</v>
      </c>
      <c r="AA409" s="82">
        <f t="shared" si="2037"/>
        <v>-64109.741532151005</v>
      </c>
      <c r="AC409" s="80">
        <f t="shared" ref="AC409" si="2140">AC408/(1+NAER_Rate)^(1/12)</f>
        <v>0.22804011209811773</v>
      </c>
      <c r="AD409" s="82">
        <f t="shared" si="2039"/>
        <v>162624.41438858261</v>
      </c>
      <c r="AE409" s="74">
        <f t="shared" si="2040"/>
        <v>174146.39914103982</v>
      </c>
      <c r="AF409" s="75">
        <f t="shared" si="2041"/>
        <v>3097.6078931158595</v>
      </c>
      <c r="AH409" s="113">
        <v>403</v>
      </c>
      <c r="AI409" s="114">
        <f>(SUM(AE410:$AE$913)+SUM(AF410:$AF$913)-SUM(AD410:$AD$913))*(1+NAER_Rate)^(AH409/12)</f>
        <v>3452086.5179169709</v>
      </c>
      <c r="AJ409" s="115">
        <f t="shared" si="2028"/>
        <v>3452086.5179169709</v>
      </c>
    </row>
    <row r="410" spans="5:36" x14ac:dyDescent="0.35">
      <c r="E410" s="66">
        <f t="shared" si="2057"/>
        <v>57741</v>
      </c>
      <c r="F410">
        <f t="shared" si="2135"/>
        <v>34</v>
      </c>
      <c r="G410">
        <f t="shared" si="2050"/>
        <v>404</v>
      </c>
      <c r="H410">
        <f t="shared" ref="H410" si="2141">ROUNDDOWN(YEARFRAC(E410,DOB,1),0)</f>
        <v>98</v>
      </c>
      <c r="I410" s="31">
        <f>IF(H410&lt;=120,VLOOKUP(H410,'Mortality Data'!$B$6:$D$125,2,FALSE),1)</f>
        <v>0.30168</v>
      </c>
      <c r="J410" s="17">
        <f>IF(H410&lt;=120,(1-VLOOKUP(H410,'Mortality Data'!$F$5:$H$125,2,FALSE))^(YEAR(E410)-Mortality_Table_Year),1)</f>
        <v>0.76523161613385782</v>
      </c>
      <c r="K410">
        <f>IF(H410&lt;=120,VLOOKUP(H410,'Mortality Data'!$B$5:$D$125,3,FALSE),1)</f>
        <v>0.24983</v>
      </c>
      <c r="L410" s="33">
        <f>IF(H410&lt;=120,(1-VLOOKUP(H410,'Mortality Data'!$F$5:$H$125,3,FALSE))^(YEAR(E410)-Mortality_Table_Year),1)</f>
        <v>0.78313642700359765</v>
      </c>
      <c r="M410" s="88">
        <f t="shared" ref="M410" si="2142">MIN(I410*J410*Male_Mortality_Blend+K410*L410*(1-Male_Mortality_Blend),1)</f>
        <v>0.21501322877663318</v>
      </c>
      <c r="N410" s="18">
        <f t="shared" si="2031"/>
        <v>1.9971900177710666E-2</v>
      </c>
      <c r="O410" s="18">
        <f t="shared" si="2053"/>
        <v>0.10787325061108609</v>
      </c>
      <c r="P410" s="89">
        <f t="shared" si="2044"/>
        <v>2.1983387960411022E-3</v>
      </c>
      <c r="Q410" s="88">
        <f t="shared" ref="Q410" si="2143">MIN((I410*J410*Male_Mortality_Blend+K410*L410*(1-Male_Mortality_Blend))*(1-Mortality_Margin),1)</f>
        <v>0.20426256733780151</v>
      </c>
      <c r="R410" s="18">
        <f t="shared" si="2107"/>
        <v>1.8860375208694657E-2</v>
      </c>
      <c r="S410" s="18">
        <f t="shared" si="2046"/>
        <v>0.12142947171964516</v>
      </c>
      <c r="T410" s="89">
        <f t="shared" si="2047"/>
        <v>2.3342298487977475E-3</v>
      </c>
      <c r="V410" s="73">
        <f t="shared" si="2033"/>
        <v>665615.96325182612</v>
      </c>
      <c r="W410" s="74">
        <f t="shared" ref="W410" si="2144">V410*Fee_Percent</f>
        <v>33280.798162591309</v>
      </c>
      <c r="X410" s="75">
        <f t="shared" si="2062"/>
        <v>698896.76141441741</v>
      </c>
      <c r="Y410" s="74">
        <f t="shared" si="2035"/>
        <v>749262.62375489774</v>
      </c>
      <c r="Z410" s="75">
        <f t="shared" si="2036"/>
        <v>13312.319265036524</v>
      </c>
      <c r="AA410" s="82">
        <f t="shared" si="2037"/>
        <v>-63678.181605516816</v>
      </c>
      <c r="AC410" s="80">
        <f t="shared" ref="AC410" si="2145">AC409/(1+NAER_Rate)^(1/12)</f>
        <v>0.2272051763801281</v>
      </c>
      <c r="AD410" s="82">
        <f t="shared" si="2039"/>
        <v>158792.96194866303</v>
      </c>
      <c r="AE410" s="74">
        <f t="shared" si="2040"/>
        <v>170236.34658526912</v>
      </c>
      <c r="AF410" s="75">
        <f t="shared" si="2041"/>
        <v>3024.6278466412004</v>
      </c>
      <c r="AH410" s="113">
        <v>404</v>
      </c>
      <c r="AI410" s="114">
        <f>(SUM(AE411:$AE$913)+SUM(AF411:$AF$913)-SUM(AD411:$AD$913))*(1+NAER_Rate)^(AH410/12)</f>
        <v>3401094.0962986206</v>
      </c>
      <c r="AJ410" s="115">
        <f t="shared" si="2028"/>
        <v>3401094.0962986206</v>
      </c>
    </row>
    <row r="411" spans="5:36" x14ac:dyDescent="0.35">
      <c r="E411" s="66">
        <f t="shared" si="2057"/>
        <v>57769</v>
      </c>
      <c r="F411">
        <f t="shared" si="2135"/>
        <v>34</v>
      </c>
      <c r="G411">
        <f t="shared" si="2050"/>
        <v>405</v>
      </c>
      <c r="H411">
        <f t="shared" ref="H411" si="2146">ROUNDDOWN(YEARFRAC(E411,DOB,1),0)</f>
        <v>98</v>
      </c>
      <c r="I411" s="31">
        <f>IF(H411&lt;=120,VLOOKUP(H411,'Mortality Data'!$B$6:$D$125,2,FALSE),1)</f>
        <v>0.30168</v>
      </c>
      <c r="J411" s="17">
        <f>IF(H411&lt;=120,(1-VLOOKUP(H411,'Mortality Data'!$F$5:$H$125,2,FALSE))^(YEAR(E411)-Mortality_Table_Year),1)</f>
        <v>0.76523161613385782</v>
      </c>
      <c r="K411">
        <f>IF(H411&lt;=120,VLOOKUP(H411,'Mortality Data'!$B$5:$D$125,3,FALSE),1)</f>
        <v>0.24983</v>
      </c>
      <c r="L411" s="33">
        <f>IF(H411&lt;=120,(1-VLOOKUP(H411,'Mortality Data'!$F$5:$H$125,3,FALSE))^(YEAR(E411)-Mortality_Table_Year),1)</f>
        <v>0.78313642700359765</v>
      </c>
      <c r="M411" s="88">
        <f t="shared" ref="M411" si="2147">MIN(I411*J411*Male_Mortality_Blend+K411*L411*(1-Male_Mortality_Blend),1)</f>
        <v>0.21501322877663318</v>
      </c>
      <c r="N411" s="18">
        <f t="shared" si="2031"/>
        <v>1.9971900177710666E-2</v>
      </c>
      <c r="O411" s="18">
        <f t="shared" si="2053"/>
        <v>0.10571881681803631</v>
      </c>
      <c r="P411" s="89">
        <f t="shared" si="2044"/>
        <v>2.1544337930497759E-3</v>
      </c>
      <c r="Q411" s="88">
        <f t="shared" ref="Q411" si="2148">MIN((I411*J411*Male_Mortality_Blend+K411*L411*(1-Male_Mortality_Blend))*(1-Mortality_Margin),1)</f>
        <v>0.20426256733780151</v>
      </c>
      <c r="R411" s="18">
        <f t="shared" si="2107"/>
        <v>1.8860375208694657E-2</v>
      </c>
      <c r="S411" s="18">
        <f t="shared" si="2046"/>
        <v>0.11913926632161907</v>
      </c>
      <c r="T411" s="89">
        <f t="shared" si="2047"/>
        <v>2.2902053980260878E-3</v>
      </c>
      <c r="V411" s="73">
        <f t="shared" si="2033"/>
        <v>652322.34767706995</v>
      </c>
      <c r="W411" s="74">
        <f t="shared" ref="W411" si="2149">V411*Fee_Percent</f>
        <v>32616.1173838535</v>
      </c>
      <c r="X411" s="75">
        <f t="shared" si="2062"/>
        <v>684938.46506092348</v>
      </c>
      <c r="Y411" s="74">
        <f t="shared" si="2035"/>
        <v>735131.24954102933</v>
      </c>
      <c r="Z411" s="75">
        <f t="shared" si="2036"/>
        <v>13046.446953541399</v>
      </c>
      <c r="AA411" s="82">
        <f t="shared" si="2037"/>
        <v>-63239.231433647219</v>
      </c>
      <c r="AC411" s="80">
        <f t="shared" ref="AC411" si="2150">AC410/(1+NAER_Rate)^(1/12)</f>
        <v>0.22637329765788702</v>
      </c>
      <c r="AD411" s="82">
        <f t="shared" si="2039"/>
        <v>155051.7790285727</v>
      </c>
      <c r="AE411" s="74">
        <f t="shared" si="2040"/>
        <v>166414.08516996587</v>
      </c>
      <c r="AF411" s="75">
        <f t="shared" si="2041"/>
        <v>2953.3672195918607</v>
      </c>
      <c r="AH411" s="113">
        <v>405</v>
      </c>
      <c r="AI411" s="114">
        <f>(SUM(AE412:$AE$913)+SUM(AF412:$AF$913)-SUM(AD412:$AD$913))*(1+NAER_Rate)^(AH411/12)</f>
        <v>3350353.2374218167</v>
      </c>
      <c r="AJ411" s="115">
        <f t="shared" si="2028"/>
        <v>3350353.2374218167</v>
      </c>
    </row>
    <row r="412" spans="5:36" x14ac:dyDescent="0.35">
      <c r="E412" s="66">
        <f t="shared" si="2057"/>
        <v>57800</v>
      </c>
      <c r="F412">
        <f t="shared" si="2135"/>
        <v>34</v>
      </c>
      <c r="G412">
        <f t="shared" si="2050"/>
        <v>406</v>
      </c>
      <c r="H412">
        <f t="shared" ref="H412" si="2151">ROUNDDOWN(YEARFRAC(E412,DOB,1),0)</f>
        <v>98</v>
      </c>
      <c r="I412" s="31">
        <f>IF(H412&lt;=120,VLOOKUP(H412,'Mortality Data'!$B$6:$D$125,2,FALSE),1)</f>
        <v>0.30168</v>
      </c>
      <c r="J412" s="17">
        <f>IF(H412&lt;=120,(1-VLOOKUP(H412,'Mortality Data'!$F$5:$H$125,2,FALSE))^(YEAR(E412)-Mortality_Table_Year),1)</f>
        <v>0.76523161613385782</v>
      </c>
      <c r="K412">
        <f>IF(H412&lt;=120,VLOOKUP(H412,'Mortality Data'!$B$5:$D$125,3,FALSE),1)</f>
        <v>0.24983</v>
      </c>
      <c r="L412" s="33">
        <f>IF(H412&lt;=120,(1-VLOOKUP(H412,'Mortality Data'!$F$5:$H$125,3,FALSE))^(YEAR(E412)-Mortality_Table_Year),1)</f>
        <v>0.78313642700359765</v>
      </c>
      <c r="M412" s="88">
        <f t="shared" ref="M412" si="2152">MIN(I412*J412*Male_Mortality_Blend+K412*L412*(1-Male_Mortality_Blend),1)</f>
        <v>0.21501322877663318</v>
      </c>
      <c r="N412" s="18">
        <f t="shared" si="2031"/>
        <v>1.9971900177710666E-2</v>
      </c>
      <c r="O412" s="18">
        <f t="shared" si="2053"/>
        <v>0.10360741116164081</v>
      </c>
      <c r="P412" s="89">
        <f t="shared" si="2044"/>
        <v>2.1114056563955041E-3</v>
      </c>
      <c r="Q412" s="88">
        <f t="shared" ref="Q412" si="2153">MIN((I412*J412*Male_Mortality_Blend+K412*L412*(1-Male_Mortality_Blend))*(1-Mortality_Margin),1)</f>
        <v>0.20426256733780151</v>
      </c>
      <c r="R412" s="18">
        <f t="shared" si="2107"/>
        <v>1.8860375208694657E-2</v>
      </c>
      <c r="S412" s="18">
        <f t="shared" si="2046"/>
        <v>0.11689225505670474</v>
      </c>
      <c r="T412" s="89">
        <f t="shared" si="2047"/>
        <v>2.2470112649143337E-3</v>
      </c>
      <c r="V412" s="73">
        <f t="shared" si="2033"/>
        <v>639294.23086557363</v>
      </c>
      <c r="W412" s="74">
        <f t="shared" ref="W412" si="2154">V412*Fee_Percent</f>
        <v>31964.711543278681</v>
      </c>
      <c r="X412" s="75">
        <f t="shared" si="2062"/>
        <v>671258.94240885228</v>
      </c>
      <c r="Y412" s="74">
        <f t="shared" si="2035"/>
        <v>721266.39834704902</v>
      </c>
      <c r="Z412" s="75">
        <f t="shared" si="2036"/>
        <v>12785.884617311473</v>
      </c>
      <c r="AA412" s="82">
        <f t="shared" si="2037"/>
        <v>-62793.340555508155</v>
      </c>
      <c r="AC412" s="80">
        <f t="shared" ref="AC412" si="2155">AC411/(1+NAER_Rate)^(1/12)</f>
        <v>0.22554446473864895</v>
      </c>
      <c r="AD412" s="82">
        <f t="shared" si="2039"/>
        <v>151398.73886663618</v>
      </c>
      <c r="AE412" s="74">
        <f t="shared" si="2040"/>
        <v>162677.64374915833</v>
      </c>
      <c r="AF412" s="75">
        <f t="shared" si="2041"/>
        <v>2883.7855022216413</v>
      </c>
      <c r="AH412" s="113">
        <v>406</v>
      </c>
      <c r="AI412" s="114">
        <f>(SUM(AE413:$AE$913)+SUM(AF413:$AF$913)-SUM(AD413:$AD$913))*(1+NAER_Rate)^(AH412/12)</f>
        <v>3299871.8064379771</v>
      </c>
      <c r="AJ412" s="115">
        <f t="shared" si="2028"/>
        <v>3299871.8064379771</v>
      </c>
    </row>
    <row r="413" spans="5:36" x14ac:dyDescent="0.35">
      <c r="E413" s="66">
        <f t="shared" si="2057"/>
        <v>57830</v>
      </c>
      <c r="F413">
        <f t="shared" si="2135"/>
        <v>34</v>
      </c>
      <c r="G413">
        <f t="shared" si="2050"/>
        <v>407</v>
      </c>
      <c r="H413">
        <f t="shared" ref="H413" si="2156">ROUNDDOWN(YEARFRAC(E413,DOB,1),0)</f>
        <v>98</v>
      </c>
      <c r="I413" s="31">
        <f>IF(H413&lt;=120,VLOOKUP(H413,'Mortality Data'!$B$6:$D$125,2,FALSE),1)</f>
        <v>0.30168</v>
      </c>
      <c r="J413" s="17">
        <f>IF(H413&lt;=120,(1-VLOOKUP(H413,'Mortality Data'!$F$5:$H$125,2,FALSE))^(YEAR(E413)-Mortality_Table_Year),1)</f>
        <v>0.76523161613385782</v>
      </c>
      <c r="K413">
        <f>IF(H413&lt;=120,VLOOKUP(H413,'Mortality Data'!$B$5:$D$125,3,FALSE),1)</f>
        <v>0.24983</v>
      </c>
      <c r="L413" s="33">
        <f>IF(H413&lt;=120,(1-VLOOKUP(H413,'Mortality Data'!$F$5:$H$125,3,FALSE))^(YEAR(E413)-Mortality_Table_Year),1)</f>
        <v>0.78313642700359765</v>
      </c>
      <c r="M413" s="88">
        <f t="shared" ref="M413" si="2157">MIN(I413*J413*Male_Mortality_Blend+K413*L413*(1-Male_Mortality_Blend),1)</f>
        <v>0.21501322877663318</v>
      </c>
      <c r="N413" s="18">
        <f t="shared" si="2031"/>
        <v>1.9971900177710666E-2</v>
      </c>
      <c r="O413" s="18">
        <f t="shared" si="2053"/>
        <v>0.10153817428824949</v>
      </c>
      <c r="P413" s="89">
        <f t="shared" si="2044"/>
        <v>2.0692368733913197E-3</v>
      </c>
      <c r="Q413" s="88">
        <f t="shared" ref="Q413" si="2158">MIN((I413*J413*Male_Mortality_Blend+K413*L413*(1-Male_Mortality_Blend))*(1-Mortality_Margin),1)</f>
        <v>0.20426256733780151</v>
      </c>
      <c r="R413" s="18">
        <f t="shared" si="2107"/>
        <v>1.8860375208694657E-2</v>
      </c>
      <c r="S413" s="18">
        <f t="shared" si="2046"/>
        <v>0.11468762326734486</v>
      </c>
      <c r="T413" s="89">
        <f t="shared" si="2047"/>
        <v>2.2046317893598816E-3</v>
      </c>
      <c r="V413" s="73">
        <f t="shared" si="2033"/>
        <v>626526.31030254008</v>
      </c>
      <c r="W413" s="74">
        <f t="shared" ref="W413" si="2159">V413*Fee_Percent</f>
        <v>31326.315515127004</v>
      </c>
      <c r="X413" s="75">
        <f t="shared" si="2062"/>
        <v>657852.62581766711</v>
      </c>
      <c r="Y413" s="74">
        <f t="shared" si="2035"/>
        <v>707663.04344879987</v>
      </c>
      <c r="Z413" s="75">
        <f t="shared" si="2036"/>
        <v>12530.526206050801</v>
      </c>
      <c r="AA413" s="82">
        <f t="shared" si="2037"/>
        <v>-62340.943837183528</v>
      </c>
      <c r="AC413" s="80">
        <f t="shared" ref="AC413" si="2160">AC412/(1+NAER_Rate)^(1/12)</f>
        <v>0.22471866647064898</v>
      </c>
      <c r="AD413" s="82">
        <f t="shared" si="2039"/>
        <v>147831.76480796098</v>
      </c>
      <c r="AE413" s="74">
        <f t="shared" si="2040"/>
        <v>159025.09543437522</v>
      </c>
      <c r="AF413" s="75">
        <f t="shared" si="2041"/>
        <v>2815.8431391992567</v>
      </c>
      <c r="AH413" s="113">
        <v>407</v>
      </c>
      <c r="AI413" s="114">
        <f>(SUM(AE414:$AE$913)+SUM(AF414:$AF$913)-SUM(AD414:$AD$913))*(1+NAER_Rate)^(AH413/12)</f>
        <v>3249657.2625353327</v>
      </c>
      <c r="AJ413" s="115">
        <f t="shared" si="2028"/>
        <v>3249657.2625353327</v>
      </c>
    </row>
    <row r="414" spans="5:36" x14ac:dyDescent="0.35">
      <c r="E414" s="66">
        <f t="shared" si="2057"/>
        <v>57861</v>
      </c>
      <c r="F414">
        <f t="shared" si="2135"/>
        <v>34</v>
      </c>
      <c r="G414">
        <f t="shared" si="2050"/>
        <v>408</v>
      </c>
      <c r="H414">
        <f t="shared" ref="H414" si="2161">ROUNDDOWN(YEARFRAC(E414,DOB,1),0)</f>
        <v>98</v>
      </c>
      <c r="I414" s="31">
        <f>IF(H414&lt;=120,VLOOKUP(H414,'Mortality Data'!$B$6:$D$125,2,FALSE),1)</f>
        <v>0.30168</v>
      </c>
      <c r="J414" s="17">
        <f>IF(H414&lt;=120,(1-VLOOKUP(H414,'Mortality Data'!$F$5:$H$125,2,FALSE))^(YEAR(E414)-Mortality_Table_Year),1)</f>
        <v>0.76523161613385782</v>
      </c>
      <c r="K414">
        <f>IF(H414&lt;=120,VLOOKUP(H414,'Mortality Data'!$B$5:$D$125,3,FALSE),1)</f>
        <v>0.24983</v>
      </c>
      <c r="L414" s="33">
        <f>IF(H414&lt;=120,(1-VLOOKUP(H414,'Mortality Data'!$F$5:$H$125,3,FALSE))^(YEAR(E414)-Mortality_Table_Year),1)</f>
        <v>0.78313642700359765</v>
      </c>
      <c r="M414" s="88">
        <f t="shared" ref="M414" si="2162">MIN(I414*J414*Male_Mortality_Blend+K414*L414*(1-Male_Mortality_Blend),1)</f>
        <v>0.21501322877663318</v>
      </c>
      <c r="N414" s="18">
        <f t="shared" si="2031"/>
        <v>1.9971900177710666E-2</v>
      </c>
      <c r="O414" s="18">
        <f t="shared" si="2053"/>
        <v>9.9510264007137583E-2</v>
      </c>
      <c r="P414" s="89">
        <f t="shared" si="2044"/>
        <v>2.0279102811119054E-3</v>
      </c>
      <c r="Q414" s="88">
        <f t="shared" ref="Q414" si="2163">MIN((I414*J414*Male_Mortality_Blend+K414*L414*(1-Male_Mortality_Blend))*(1-Mortality_Margin),1)</f>
        <v>0.20426256733780151</v>
      </c>
      <c r="R414" s="18">
        <f t="shared" si="2107"/>
        <v>1.8860375208694657E-2</v>
      </c>
      <c r="S414" s="18">
        <f t="shared" si="2046"/>
        <v>0.11252457166072931</v>
      </c>
      <c r="T414" s="89">
        <f t="shared" si="2047"/>
        <v>2.1630516066155486E-3</v>
      </c>
      <c r="V414" s="73">
        <f t="shared" si="2033"/>
        <v>614013.38937446836</v>
      </c>
      <c r="W414" s="74">
        <f t="shared" ref="W414" si="2164">V414*Fee_Percent</f>
        <v>30700.669468723419</v>
      </c>
      <c r="X414" s="75">
        <f t="shared" si="2062"/>
        <v>644714.05884319183</v>
      </c>
      <c r="Y414" s="74">
        <f t="shared" si="2035"/>
        <v>694316.2529280287</v>
      </c>
      <c r="Z414" s="75">
        <f t="shared" si="2036"/>
        <v>12280.267787489367</v>
      </c>
      <c r="AA414" s="82">
        <f t="shared" si="2037"/>
        <v>-61882.46187232621</v>
      </c>
      <c r="AC414" s="80">
        <f t="shared" ref="AC414" si="2165">AC413/(1+NAER_Rate)^(1/12)</f>
        <v>0.22389589174295277</v>
      </c>
      <c r="AD414" s="82">
        <f t="shared" si="2039"/>
        <v>144348.82912391497</v>
      </c>
      <c r="AE414" s="74">
        <f t="shared" si="2040"/>
        <v>155454.55660094653</v>
      </c>
      <c r="AF414" s="75">
        <f t="shared" si="2041"/>
        <v>2749.5015071221897</v>
      </c>
      <c r="AH414" s="113">
        <v>408</v>
      </c>
      <c r="AI414" s="114">
        <f>(SUM(AE415:$AE$913)+SUM(AF415:$AF$913)-SUM(AD415:$AD$913))*(1+NAER_Rate)^(AH414/12)</f>
        <v>3199716.671719566</v>
      </c>
      <c r="AJ414" s="115">
        <f t="shared" si="2028"/>
        <v>3199716.671719566</v>
      </c>
    </row>
    <row r="415" spans="5:36" x14ac:dyDescent="0.35">
      <c r="E415" s="66">
        <f t="shared" si="2057"/>
        <v>57891</v>
      </c>
      <c r="F415">
        <f t="shared" si="2135"/>
        <v>35</v>
      </c>
      <c r="G415">
        <f t="shared" si="2050"/>
        <v>409</v>
      </c>
      <c r="H415">
        <f t="shared" ref="H415" si="2166">ROUNDDOWN(YEARFRAC(E415,DOB,1),0)</f>
        <v>98</v>
      </c>
      <c r="I415" s="31">
        <f>IF(H415&lt;=120,VLOOKUP(H415,'Mortality Data'!$B$6:$D$125,2,FALSE),1)</f>
        <v>0.30168</v>
      </c>
      <c r="J415" s="17">
        <f>IF(H415&lt;=120,(1-VLOOKUP(H415,'Mortality Data'!$F$5:$H$125,2,FALSE))^(YEAR(E415)-Mortality_Table_Year),1)</f>
        <v>0.76523161613385782</v>
      </c>
      <c r="K415">
        <f>IF(H415&lt;=120,VLOOKUP(H415,'Mortality Data'!$B$5:$D$125,3,FALSE),1)</f>
        <v>0.24983</v>
      </c>
      <c r="L415" s="33">
        <f>IF(H415&lt;=120,(1-VLOOKUP(H415,'Mortality Data'!$F$5:$H$125,3,FALSE))^(YEAR(E415)-Mortality_Table_Year),1)</f>
        <v>0.78313642700359765</v>
      </c>
      <c r="M415" s="88">
        <f t="shared" ref="M415" si="2167">MIN(I415*J415*Male_Mortality_Blend+K415*L415*(1-Male_Mortality_Blend),1)</f>
        <v>0.21501322877663318</v>
      </c>
      <c r="N415" s="18">
        <f t="shared" si="2031"/>
        <v>1.9971900177710666E-2</v>
      </c>
      <c r="O415" s="18">
        <f t="shared" si="2053"/>
        <v>9.7522854947729401E-2</v>
      </c>
      <c r="P415" s="89">
        <f t="shared" si="2044"/>
        <v>1.9874090594081822E-3</v>
      </c>
      <c r="Q415" s="88">
        <f t="shared" ref="Q415" si="2168">MIN((I415*J415*Male_Mortality_Blend+K415*L415*(1-Male_Mortality_Blend))*(1-Mortality_Margin),1)</f>
        <v>0.20426256733780151</v>
      </c>
      <c r="R415" s="18">
        <f t="shared" si="2107"/>
        <v>1.8860375208694657E-2</v>
      </c>
      <c r="S415" s="18">
        <f t="shared" si="2046"/>
        <v>0.11040231601901031</v>
      </c>
      <c r="T415" s="89">
        <f t="shared" si="2047"/>
        <v>2.1222556417190008E-3</v>
      </c>
      <c r="V415" s="73">
        <f t="shared" si="2033"/>
        <v>601750.37525410368</v>
      </c>
      <c r="W415" s="74">
        <f t="shared" ref="W415" si="2169">V415*Fee_Percent</f>
        <v>30087.518762705186</v>
      </c>
      <c r="X415" s="75">
        <f t="shared" si="2062"/>
        <v>631837.89401680883</v>
      </c>
      <c r="Y415" s="74">
        <f t="shared" si="2035"/>
        <v>681221.18788431119</v>
      </c>
      <c r="Z415" s="75">
        <f t="shared" si="2036"/>
        <v>12035.007505082074</v>
      </c>
      <c r="AA415" s="82">
        <f t="shared" si="2037"/>
        <v>-61418.301372584421</v>
      </c>
      <c r="AC415" s="80">
        <f t="shared" ref="AC415" si="2170">AC414/(1+NAER_Rate)^(1/12)</f>
        <v>0.22307612948530708</v>
      </c>
      <c r="AD415" s="82">
        <f t="shared" si="2039"/>
        <v>140947.95185941737</v>
      </c>
      <c r="AE415" s="74">
        <f t="shared" si="2040"/>
        <v>151964.1859166153</v>
      </c>
      <c r="AF415" s="75">
        <f t="shared" si="2041"/>
        <v>2684.7228925603313</v>
      </c>
      <c r="AH415" s="113">
        <v>409</v>
      </c>
      <c r="AI415" s="114">
        <f>(SUM(AE416:$AE$913)+SUM(AF416:$AF$913)-SUM(AD416:$AD$913))*(1+NAER_Rate)^(AH415/12)</f>
        <v>3150056.7192509631</v>
      </c>
      <c r="AJ415" s="115">
        <f t="shared" si="2028"/>
        <v>3150056.7192509631</v>
      </c>
    </row>
    <row r="416" spans="5:36" x14ac:dyDescent="0.35">
      <c r="E416" s="66">
        <f t="shared" si="2057"/>
        <v>57922</v>
      </c>
      <c r="F416">
        <f t="shared" si="2135"/>
        <v>35</v>
      </c>
      <c r="G416">
        <f t="shared" si="2050"/>
        <v>410</v>
      </c>
      <c r="H416">
        <f t="shared" ref="H416" si="2171">ROUNDDOWN(YEARFRAC(E416,DOB,1),0)</f>
        <v>98</v>
      </c>
      <c r="I416" s="31">
        <f>IF(H416&lt;=120,VLOOKUP(H416,'Mortality Data'!$B$6:$D$125,2,FALSE),1)</f>
        <v>0.30168</v>
      </c>
      <c r="J416" s="17">
        <f>IF(H416&lt;=120,(1-VLOOKUP(H416,'Mortality Data'!$F$5:$H$125,2,FALSE))^(YEAR(E416)-Mortality_Table_Year),1)</f>
        <v>0.76523161613385782</v>
      </c>
      <c r="K416">
        <f>IF(H416&lt;=120,VLOOKUP(H416,'Mortality Data'!$B$5:$D$125,3,FALSE),1)</f>
        <v>0.24983</v>
      </c>
      <c r="L416" s="33">
        <f>IF(H416&lt;=120,(1-VLOOKUP(H416,'Mortality Data'!$F$5:$H$125,3,FALSE))^(YEAR(E416)-Mortality_Table_Year),1)</f>
        <v>0.78313642700359765</v>
      </c>
      <c r="M416" s="88">
        <f t="shared" ref="M416" si="2172">MIN(I416*J416*Male_Mortality_Blend+K416*L416*(1-Male_Mortality_Blend),1)</f>
        <v>0.21501322877663318</v>
      </c>
      <c r="N416" s="18">
        <f t="shared" si="2031"/>
        <v>1.9971900177710666E-2</v>
      </c>
      <c r="O416" s="18">
        <f t="shared" si="2053"/>
        <v>9.5575138223667991E-2</v>
      </c>
      <c r="P416" s="89">
        <f t="shared" si="2044"/>
        <v>1.9477167240614102E-3</v>
      </c>
      <c r="Q416" s="88">
        <f t="shared" ref="Q416" si="2173">MIN((I416*J416*Male_Mortality_Blend+K416*L416*(1-Male_Mortality_Blend))*(1-Mortality_Margin),1)</f>
        <v>0.20426256733780151</v>
      </c>
      <c r="R416" s="18">
        <f t="shared" si="2107"/>
        <v>1.8860375208694657E-2</v>
      </c>
      <c r="S416" s="18">
        <f t="shared" si="2046"/>
        <v>0.10832008691498289</v>
      </c>
      <c r="T416" s="89">
        <f t="shared" si="2047"/>
        <v>2.0822291040274166E-3</v>
      </c>
      <c r="V416" s="73">
        <f t="shared" si="2033"/>
        <v>589732.27682762872</v>
      </c>
      <c r="W416" s="74">
        <f t="shared" ref="W416" si="2174">V416*Fee_Percent</f>
        <v>29486.613841381437</v>
      </c>
      <c r="X416" s="75">
        <f t="shared" si="2062"/>
        <v>619218.89066901011</v>
      </c>
      <c r="Y416" s="74">
        <f t="shared" si="2035"/>
        <v>668373.10068070039</v>
      </c>
      <c r="Z416" s="75">
        <f t="shared" si="2036"/>
        <v>11794.645536552574</v>
      </c>
      <c r="AA416" s="82">
        <f t="shared" si="2037"/>
        <v>-60948.855548242806</v>
      </c>
      <c r="AC416" s="80">
        <f t="shared" ref="AC416" si="2175">AC415/(1+NAER_Rate)^(1/12)</f>
        <v>0.22225936866799079</v>
      </c>
      <c r="AD416" s="82">
        <f t="shared" si="2039"/>
        <v>137627.1997073878</v>
      </c>
      <c r="AE416" s="74">
        <f t="shared" si="2040"/>
        <v>148552.1833919599</v>
      </c>
      <c r="AF416" s="75">
        <f t="shared" si="2041"/>
        <v>2621.4704706169105</v>
      </c>
      <c r="AH416" s="113">
        <v>410</v>
      </c>
      <c r="AI416" s="114">
        <f>(SUM(AE417:$AE$913)+SUM(AF417:$AF$913)-SUM(AD417:$AD$913))*(1+NAER_Rate)^(AH416/12)</f>
        <v>3100683.7217465388</v>
      </c>
      <c r="AJ416" s="115">
        <f t="shared" si="2028"/>
        <v>3100683.7217465388</v>
      </c>
    </row>
    <row r="417" spans="5:36" x14ac:dyDescent="0.35">
      <c r="E417" s="66">
        <f t="shared" si="2057"/>
        <v>57953</v>
      </c>
      <c r="F417">
        <f t="shared" si="2135"/>
        <v>35</v>
      </c>
      <c r="G417">
        <f t="shared" si="2050"/>
        <v>411</v>
      </c>
      <c r="H417">
        <f t="shared" ref="H417" si="2176">ROUNDDOWN(YEARFRAC(E417,DOB,1),0)</f>
        <v>98</v>
      </c>
      <c r="I417" s="31">
        <f>IF(H417&lt;=120,VLOOKUP(H417,'Mortality Data'!$B$6:$D$125,2,FALSE),1)</f>
        <v>0.30168</v>
      </c>
      <c r="J417" s="17">
        <f>IF(H417&lt;=120,(1-VLOOKUP(H417,'Mortality Data'!$F$5:$H$125,2,FALSE))^(YEAR(E417)-Mortality_Table_Year),1)</f>
        <v>0.76523161613385782</v>
      </c>
      <c r="K417">
        <f>IF(H417&lt;=120,VLOOKUP(H417,'Mortality Data'!$B$5:$D$125,3,FALSE),1)</f>
        <v>0.24983</v>
      </c>
      <c r="L417" s="33">
        <f>IF(H417&lt;=120,(1-VLOOKUP(H417,'Mortality Data'!$F$5:$H$125,3,FALSE))^(YEAR(E417)-Mortality_Table_Year),1)</f>
        <v>0.78313642700359765</v>
      </c>
      <c r="M417" s="88">
        <f t="shared" ref="M417" si="2177">MIN(I417*J417*Male_Mortality_Blend+K417*L417*(1-Male_Mortality_Blend),1)</f>
        <v>0.21501322877663318</v>
      </c>
      <c r="N417" s="18">
        <f t="shared" si="2031"/>
        <v>1.9971900177710666E-2</v>
      </c>
      <c r="O417" s="18">
        <f t="shared" si="2053"/>
        <v>9.3666321103593991E-2</v>
      </c>
      <c r="P417" s="89">
        <f t="shared" si="2044"/>
        <v>1.9088171200739995E-3</v>
      </c>
      <c r="Q417" s="88">
        <f t="shared" ref="Q417" si="2178">MIN((I417*J417*Male_Mortality_Blend+K417*L417*(1-Male_Mortality_Blend))*(1-Mortality_Margin),1)</f>
        <v>0.20426256733780151</v>
      </c>
      <c r="R417" s="18">
        <f t="shared" si="2107"/>
        <v>1.8860375208694657E-2</v>
      </c>
      <c r="S417" s="18">
        <f t="shared" si="2046"/>
        <v>0.10627712943312789</v>
      </c>
      <c r="T417" s="89">
        <f t="shared" si="2047"/>
        <v>2.0429574818549984E-3</v>
      </c>
      <c r="V417" s="73">
        <f t="shared" si="2033"/>
        <v>577954.20266325329</v>
      </c>
      <c r="W417" s="74">
        <f t="shared" ref="W417" si="2179">V417*Fee_Percent</f>
        <v>28897.710133162665</v>
      </c>
      <c r="X417" s="75">
        <f t="shared" si="2062"/>
        <v>606851.91279641597</v>
      </c>
      <c r="Y417" s="74">
        <f t="shared" si="2035"/>
        <v>655767.33322246373</v>
      </c>
      <c r="Z417" s="75">
        <f t="shared" si="2036"/>
        <v>11559.084053265065</v>
      </c>
      <c r="AA417" s="82">
        <f t="shared" si="2037"/>
        <v>-60474.504479312804</v>
      </c>
      <c r="AC417" s="80">
        <f t="shared" ref="AC417" si="2180">AC416/(1+NAER_Rate)^(1/12)</f>
        <v>0.22144559830166646</v>
      </c>
      <c r="AD417" s="82">
        <f t="shared" si="2039"/>
        <v>134384.68490971305</v>
      </c>
      <c r="AE417" s="74">
        <f t="shared" si="2040"/>
        <v>145216.78945213676</v>
      </c>
      <c r="AF417" s="75">
        <f t="shared" si="2041"/>
        <v>2559.7082839945342</v>
      </c>
      <c r="AH417" s="113">
        <v>411</v>
      </c>
      <c r="AI417" s="114">
        <f>(SUM(AE418:$AE$913)+SUM(AF418:$AF$913)-SUM(AD418:$AD$913))*(1+NAER_Rate)^(AH417/12)</f>
        <v>3051603.6389556834</v>
      </c>
      <c r="AJ417" s="115">
        <f t="shared" si="2028"/>
        <v>3051603.6389556834</v>
      </c>
    </row>
    <row r="418" spans="5:36" x14ac:dyDescent="0.35">
      <c r="E418" s="66">
        <f t="shared" si="2057"/>
        <v>57983</v>
      </c>
      <c r="F418">
        <f t="shared" si="2135"/>
        <v>35</v>
      </c>
      <c r="G418">
        <f t="shared" si="2050"/>
        <v>412</v>
      </c>
      <c r="H418">
        <f t="shared" ref="H418" si="2181">ROUNDDOWN(YEARFRAC(E418,DOB,1),0)</f>
        <v>98</v>
      </c>
      <c r="I418" s="31">
        <f>IF(H418&lt;=120,VLOOKUP(H418,'Mortality Data'!$B$6:$D$125,2,FALSE),1)</f>
        <v>0.30168</v>
      </c>
      <c r="J418" s="17">
        <f>IF(H418&lt;=120,(1-VLOOKUP(H418,'Mortality Data'!$F$5:$H$125,2,FALSE))^(YEAR(E418)-Mortality_Table_Year),1)</f>
        <v>0.76523161613385782</v>
      </c>
      <c r="K418">
        <f>IF(H418&lt;=120,VLOOKUP(H418,'Mortality Data'!$B$5:$D$125,3,FALSE),1)</f>
        <v>0.24983</v>
      </c>
      <c r="L418" s="33">
        <f>IF(H418&lt;=120,(1-VLOOKUP(H418,'Mortality Data'!$F$5:$H$125,3,FALSE))^(YEAR(E418)-Mortality_Table_Year),1)</f>
        <v>0.78313642700359765</v>
      </c>
      <c r="M418" s="88">
        <f t="shared" ref="M418" si="2182">MIN(I418*J418*Male_Mortality_Blend+K418*L418*(1-Male_Mortality_Blend),1)</f>
        <v>0.21501322877663318</v>
      </c>
      <c r="N418" s="18">
        <f t="shared" si="2031"/>
        <v>1.9971900177710666E-2</v>
      </c>
      <c r="O418" s="18">
        <f t="shared" si="2053"/>
        <v>9.1795626688499624E-2</v>
      </c>
      <c r="P418" s="89">
        <f t="shared" si="2044"/>
        <v>1.8706944150943677E-3</v>
      </c>
      <c r="Q418" s="88">
        <f t="shared" ref="Q418" si="2183">MIN((I418*J418*Male_Mortality_Blend+K418*L418*(1-Male_Mortality_Blend))*(1-Mortality_Margin),1)</f>
        <v>0.20426256733780151</v>
      </c>
      <c r="R418" s="18">
        <f t="shared" si="2107"/>
        <v>1.8860375208694657E-2</v>
      </c>
      <c r="S418" s="18">
        <f t="shared" si="2046"/>
        <v>0.1042727028959161</v>
      </c>
      <c r="T418" s="89">
        <f t="shared" si="2047"/>
        <v>2.0044265372117925E-3</v>
      </c>
      <c r="V418" s="73">
        <f t="shared" si="2033"/>
        <v>566411.35902037448</v>
      </c>
      <c r="W418" s="74">
        <f t="shared" ref="W418" si="2184">V418*Fee_Percent</f>
        <v>28320.567951018726</v>
      </c>
      <c r="X418" s="75">
        <f t="shared" si="2062"/>
        <v>594731.92697139317</v>
      </c>
      <c r="Y418" s="74">
        <f t="shared" si="2035"/>
        <v>643399.31526828289</v>
      </c>
      <c r="Z418" s="75">
        <f t="shared" si="2036"/>
        <v>11328.22718040749</v>
      </c>
      <c r="AA418" s="82">
        <f t="shared" si="2037"/>
        <v>-59995.615477297222</v>
      </c>
      <c r="AC418" s="80">
        <f t="shared" ref="AC418" si="2185">AC417/(1+NAER_Rate)^(1/12)</f>
        <v>0.22063480743723254</v>
      </c>
      <c r="AD418" s="82">
        <f t="shared" si="2039"/>
        <v>131218.56418410758</v>
      </c>
      <c r="AE418" s="74">
        <f t="shared" si="2040"/>
        <v>141956.28402946488</v>
      </c>
      <c r="AF418" s="75">
        <f t="shared" si="2041"/>
        <v>2499.4012225544302</v>
      </c>
      <c r="AH418" s="113">
        <v>412</v>
      </c>
      <c r="AI418" s="114">
        <f>(SUM(AE419:$AE$913)+SUM(AF419:$AF$913)-SUM(AD419:$AD$913))*(1+NAER_Rate)^(AH418/12)</f>
        <v>3002822.085217224</v>
      </c>
      <c r="AJ418" s="115">
        <f t="shared" si="2028"/>
        <v>3002822.085217224</v>
      </c>
    </row>
    <row r="419" spans="5:36" x14ac:dyDescent="0.35">
      <c r="E419" s="66">
        <f t="shared" si="2057"/>
        <v>58014</v>
      </c>
      <c r="F419">
        <f t="shared" si="2135"/>
        <v>35</v>
      </c>
      <c r="G419">
        <f t="shared" si="2050"/>
        <v>413</v>
      </c>
      <c r="H419">
        <f t="shared" ref="H419" si="2186">ROUNDDOWN(YEARFRAC(E419,DOB,1),0)</f>
        <v>98</v>
      </c>
      <c r="I419" s="31">
        <f>IF(H419&lt;=120,VLOOKUP(H419,'Mortality Data'!$B$6:$D$125,2,FALSE),1)</f>
        <v>0.30168</v>
      </c>
      <c r="J419" s="17">
        <f>IF(H419&lt;=120,(1-VLOOKUP(H419,'Mortality Data'!$F$5:$H$125,2,FALSE))^(YEAR(E419)-Mortality_Table_Year),1)</f>
        <v>0.76523161613385782</v>
      </c>
      <c r="K419">
        <f>IF(H419&lt;=120,VLOOKUP(H419,'Mortality Data'!$B$5:$D$125,3,FALSE),1)</f>
        <v>0.24983</v>
      </c>
      <c r="L419" s="33">
        <f>IF(H419&lt;=120,(1-VLOOKUP(H419,'Mortality Data'!$F$5:$H$125,3,FALSE))^(YEAR(E419)-Mortality_Table_Year),1)</f>
        <v>0.78313642700359765</v>
      </c>
      <c r="M419" s="88">
        <f t="shared" ref="M419" si="2187">MIN(I419*J419*Male_Mortality_Blend+K419*L419*(1-Male_Mortality_Blend),1)</f>
        <v>0.21501322877663318</v>
      </c>
      <c r="N419" s="18">
        <f t="shared" si="2031"/>
        <v>1.9971900177710666E-2</v>
      </c>
      <c r="O419" s="18">
        <f t="shared" si="2053"/>
        <v>8.9962293595526516E-2</v>
      </c>
      <c r="P419" s="89">
        <f t="shared" si="2044"/>
        <v>1.8333330929731079E-3</v>
      </c>
      <c r="Q419" s="88">
        <f t="shared" ref="Q419" si="2188">MIN((I419*J419*Male_Mortality_Blend+K419*L419*(1-Male_Mortality_Blend))*(1-Mortality_Margin),1)</f>
        <v>0.20426256733780151</v>
      </c>
      <c r="R419" s="18">
        <f t="shared" si="2107"/>
        <v>1.8860375208694657E-2</v>
      </c>
      <c r="S419" s="18">
        <f t="shared" si="2046"/>
        <v>0.10230608059527438</v>
      </c>
      <c r="T419" s="89">
        <f t="shared" si="2047"/>
        <v>1.9666223006417211E-3</v>
      </c>
      <c r="V419" s="73">
        <f t="shared" si="2033"/>
        <v>555099.04789849813</v>
      </c>
      <c r="W419" s="74">
        <f t="shared" ref="W419" si="2189">V419*Fee_Percent</f>
        <v>27754.952394924909</v>
      </c>
      <c r="X419" s="75">
        <f t="shared" si="2062"/>
        <v>582854.00029342307</v>
      </c>
      <c r="Y419" s="74">
        <f t="shared" si="2035"/>
        <v>631264.56277330592</v>
      </c>
      <c r="Z419" s="75">
        <f t="shared" si="2036"/>
        <v>11101.980957969963</v>
      </c>
      <c r="AA419" s="82">
        <f t="shared" si="2037"/>
        <v>-59512.543437852757</v>
      </c>
      <c r="AC419" s="80">
        <f t="shared" ref="AC419" si="2190">AC418/(1+NAER_Rate)^(1/12)</f>
        <v>0.21982698516567603</v>
      </c>
      <c r="AD419" s="82">
        <f t="shared" si="2039"/>
        <v>128127.03767625724</v>
      </c>
      <c r="AE419" s="74">
        <f t="shared" si="2040"/>
        <v>138768.98567638447</v>
      </c>
      <c r="AF419" s="75">
        <f t="shared" si="2041"/>
        <v>2440.5150033572809</v>
      </c>
      <c r="AH419" s="113">
        <v>413</v>
      </c>
      <c r="AI419" s="114">
        <f>(SUM(AE420:$AE$913)+SUM(AF420:$AF$913)-SUM(AD420:$AD$913))*(1+NAER_Rate)^(AH419/12)</f>
        <v>2954344.3406059807</v>
      </c>
      <c r="AJ419" s="115">
        <f t="shared" si="2028"/>
        <v>2954344.3406059807</v>
      </c>
    </row>
    <row r="420" spans="5:36" x14ac:dyDescent="0.35">
      <c r="E420" s="66">
        <f t="shared" si="2057"/>
        <v>58044</v>
      </c>
      <c r="F420">
        <f t="shared" si="2135"/>
        <v>35</v>
      </c>
      <c r="G420">
        <f t="shared" si="2050"/>
        <v>414</v>
      </c>
      <c r="H420">
        <f t="shared" ref="H420" si="2191">ROUNDDOWN(YEARFRAC(E420,DOB,1),0)</f>
        <v>98</v>
      </c>
      <c r="I420" s="31">
        <f>IF(H420&lt;=120,VLOOKUP(H420,'Mortality Data'!$B$6:$D$125,2,FALSE),1)</f>
        <v>0.30168</v>
      </c>
      <c r="J420" s="17">
        <f>IF(H420&lt;=120,(1-VLOOKUP(H420,'Mortality Data'!$F$5:$H$125,2,FALSE))^(YEAR(E420)-Mortality_Table_Year),1)</f>
        <v>0.76523161613385782</v>
      </c>
      <c r="K420">
        <f>IF(H420&lt;=120,VLOOKUP(H420,'Mortality Data'!$B$5:$D$125,3,FALSE),1)</f>
        <v>0.24983</v>
      </c>
      <c r="L420" s="33">
        <f>IF(H420&lt;=120,(1-VLOOKUP(H420,'Mortality Data'!$F$5:$H$125,3,FALSE))^(YEAR(E420)-Mortality_Table_Year),1)</f>
        <v>0.78313642700359765</v>
      </c>
      <c r="M420" s="88">
        <f t="shared" ref="M420" si="2192">MIN(I420*J420*Male_Mortality_Blend+K420*L420*(1-Male_Mortality_Blend),1)</f>
        <v>0.21501322877663318</v>
      </c>
      <c r="N420" s="18">
        <f t="shared" si="2031"/>
        <v>1.9971900177710666E-2</v>
      </c>
      <c r="O420" s="18">
        <f t="shared" si="2053"/>
        <v>8.8165575648078767E-2</v>
      </c>
      <c r="P420" s="89">
        <f t="shared" si="2044"/>
        <v>1.7967179474477485E-3</v>
      </c>
      <c r="Q420" s="88">
        <f t="shared" ref="Q420" si="2193">MIN((I420*J420*Male_Mortality_Blend+K420*L420*(1-Male_Mortality_Blend))*(1-Mortality_Margin),1)</f>
        <v>0.20426256733780151</v>
      </c>
      <c r="R420" s="18">
        <f t="shared" si="2107"/>
        <v>1.8860375208694657E-2</v>
      </c>
      <c r="S420" s="18">
        <f t="shared" si="2046"/>
        <v>0.10037654952911655</v>
      </c>
      <c r="T420" s="89">
        <f t="shared" si="2047"/>
        <v>1.9295310661578274E-3</v>
      </c>
      <c r="V420" s="73">
        <f t="shared" si="2033"/>
        <v>544012.66512512718</v>
      </c>
      <c r="W420" s="74">
        <f t="shared" ref="W420" si="2194">V420*Fee_Percent</f>
        <v>27200.633256256362</v>
      </c>
      <c r="X420" s="75">
        <f t="shared" si="2062"/>
        <v>571213.29838138353</v>
      </c>
      <c r="Y420" s="74">
        <f t="shared" si="2035"/>
        <v>619358.67626344878</v>
      </c>
      <c r="Z420" s="75">
        <f t="shared" si="2036"/>
        <v>10880.253302502544</v>
      </c>
      <c r="AA420" s="82">
        <f t="shared" si="2037"/>
        <v>-59025.631184567814</v>
      </c>
      <c r="AC420" s="80">
        <f t="shared" ref="AC420" si="2195">AC419/(1+NAER_Rate)^(1/12)</f>
        <v>0.21902212061792567</v>
      </c>
      <c r="AD420" s="82">
        <f t="shared" si="2039"/>
        <v>125108.34793665055</v>
      </c>
      <c r="AE420" s="74">
        <f t="shared" si="2040"/>
        <v>135653.25069833186</v>
      </c>
      <c r="AF420" s="75">
        <f t="shared" si="2041"/>
        <v>2383.0161511742963</v>
      </c>
      <c r="AH420" s="113">
        <v>414</v>
      </c>
      <c r="AI420" s="114">
        <f>(SUM(AE421:$AE$913)+SUM(AF421:$AF$913)-SUM(AD421:$AD$913))*(1+NAER_Rate)^(AH420/12)</f>
        <v>2906175.361776391</v>
      </c>
      <c r="AJ420" s="115">
        <f t="shared" si="2028"/>
        <v>2906175.361776391</v>
      </c>
    </row>
    <row r="421" spans="5:36" x14ac:dyDescent="0.35">
      <c r="E421" s="66">
        <f t="shared" si="2057"/>
        <v>58075</v>
      </c>
      <c r="F421">
        <f t="shared" si="2135"/>
        <v>35</v>
      </c>
      <c r="G421">
        <f t="shared" si="2050"/>
        <v>415</v>
      </c>
      <c r="H421">
        <f t="shared" ref="H421" si="2196">ROUNDDOWN(YEARFRAC(E421,DOB,1),0)</f>
        <v>99</v>
      </c>
      <c r="I421" s="31">
        <f>IF(H421&lt;=120,VLOOKUP(H421,'Mortality Data'!$B$6:$D$125,2,FALSE),1)</f>
        <v>0.32075999999999999</v>
      </c>
      <c r="J421" s="17">
        <f>IF(H421&lt;=120,(1-VLOOKUP(H421,'Mortality Data'!$F$5:$H$125,2,FALSE))^(YEAR(E421)-Mortality_Table_Year),1)</f>
        <v>0.7759258545276444</v>
      </c>
      <c r="K421">
        <f>IF(H421&lt;=120,VLOOKUP(H421,'Mortality Data'!$B$5:$D$125,3,FALSE),1)</f>
        <v>0.26813999999999999</v>
      </c>
      <c r="L421" s="33">
        <f>IF(H421&lt;=120,(1-VLOOKUP(H421,'Mortality Data'!$F$5:$H$125,3,FALSE))^(YEAR(E421)-Mortality_Table_Year),1)</f>
        <v>0.79407534929349588</v>
      </c>
      <c r="M421" s="88">
        <f t="shared" ref="M421" si="2197">MIN(I421*J421*Male_Mortality_Blend+K421*L421*(1-Male_Mortality_Blend),1)</f>
        <v>0.23270280127585907</v>
      </c>
      <c r="N421" s="18">
        <f t="shared" si="2031"/>
        <v>2.1831587206871617E-2</v>
      </c>
      <c r="O421" s="18">
        <f t="shared" si="2053"/>
        <v>8.6240781194673696E-2</v>
      </c>
      <c r="P421" s="89">
        <f t="shared" si="2044"/>
        <v>1.9247944534050709E-3</v>
      </c>
      <c r="Q421" s="88">
        <f t="shared" ref="Q421" si="2198">MIN((I421*J421*Male_Mortality_Blend+K421*L421*(1-Male_Mortality_Blend))*(1-Mortality_Margin),1)</f>
        <v>0.22106766121206611</v>
      </c>
      <c r="R421" s="18">
        <f t="shared" si="2107"/>
        <v>2.0604033227392793E-2</v>
      </c>
      <c r="S421" s="18">
        <f t="shared" si="2046"/>
        <v>9.8308387767367597E-2</v>
      </c>
      <c r="T421" s="89">
        <f t="shared" si="2047"/>
        <v>2.0681617617489545E-3</v>
      </c>
      <c r="V421" s="73">
        <f t="shared" si="2033"/>
        <v>532136.00518480525</v>
      </c>
      <c r="W421" s="74">
        <f t="shared" ref="W421" si="2199">V421*Fee_Percent</f>
        <v>26606.800259240263</v>
      </c>
      <c r="X421" s="75">
        <f t="shared" si="2062"/>
        <v>558742.80544404546</v>
      </c>
      <c r="Y421" s="74">
        <f t="shared" si="2035"/>
        <v>606597.38951804268</v>
      </c>
      <c r="Z421" s="75">
        <f t="shared" si="2036"/>
        <v>10642.720103696105</v>
      </c>
      <c r="AA421" s="82">
        <f t="shared" si="2037"/>
        <v>-58497.304177693324</v>
      </c>
      <c r="AC421" s="80">
        <f t="shared" ref="AC421" si="2200">AC420/(1+NAER_Rate)^(1/12)</f>
        <v>0.21822020296470573</v>
      </c>
      <c r="AD421" s="82">
        <f t="shared" si="2039"/>
        <v>121928.96840906869</v>
      </c>
      <c r="AE421" s="74">
        <f t="shared" si="2040"/>
        <v>132371.80545848794</v>
      </c>
      <c r="AF421" s="75">
        <f t="shared" si="2041"/>
        <v>2322.4565411251183</v>
      </c>
      <c r="AH421" s="113">
        <v>415</v>
      </c>
      <c r="AI421" s="114">
        <f>(SUM(AE422:$AE$913)+SUM(AF422:$AF$913)-SUM(AD422:$AD$913))*(1+NAER_Rate)^(AH421/12)</f>
        <v>2858357.6981374854</v>
      </c>
      <c r="AJ421" s="115">
        <f t="shared" si="2028"/>
        <v>2858357.6981374854</v>
      </c>
    </row>
    <row r="422" spans="5:36" x14ac:dyDescent="0.35">
      <c r="E422" s="66">
        <f t="shared" si="2057"/>
        <v>58106</v>
      </c>
      <c r="F422">
        <f t="shared" si="2135"/>
        <v>35</v>
      </c>
      <c r="G422">
        <f t="shared" si="2050"/>
        <v>416</v>
      </c>
      <c r="H422">
        <f t="shared" ref="H422" si="2201">ROUNDDOWN(YEARFRAC(E422,DOB,1),0)</f>
        <v>99</v>
      </c>
      <c r="I422" s="31">
        <f>IF(H422&lt;=120,VLOOKUP(H422,'Mortality Data'!$B$6:$D$125,2,FALSE),1)</f>
        <v>0.32075999999999999</v>
      </c>
      <c r="J422" s="17">
        <f>IF(H422&lt;=120,(1-VLOOKUP(H422,'Mortality Data'!$F$5:$H$125,2,FALSE))^(YEAR(E422)-Mortality_Table_Year),1)</f>
        <v>0.77165826232774237</v>
      </c>
      <c r="K422">
        <f>IF(H422&lt;=120,VLOOKUP(H422,'Mortality Data'!$B$5:$D$125,3,FALSE),1)</f>
        <v>0.26813999999999999</v>
      </c>
      <c r="L422" s="33">
        <f>IF(H422&lt;=120,(1-VLOOKUP(H422,'Mortality Data'!$F$5:$H$125,3,FALSE))^(YEAR(E422)-Mortality_Table_Year),1)</f>
        <v>0.79010497254702838</v>
      </c>
      <c r="M422" s="88">
        <f t="shared" ref="M422" si="2202">MIN(I422*J422*Male_Mortality_Blend+K422*L422*(1-Male_Mortality_Blend),1)</f>
        <v>0.23147084362577772</v>
      </c>
      <c r="N422" s="18">
        <f t="shared" si="2031"/>
        <v>2.170080605114233E-2</v>
      </c>
      <c r="O422" s="18">
        <f t="shared" si="2053"/>
        <v>8.4369286728269086E-2</v>
      </c>
      <c r="P422" s="89">
        <f t="shared" si="2044"/>
        <v>1.8714944664046107E-3</v>
      </c>
      <c r="Q422" s="88">
        <f t="shared" ref="Q422" si="2203">MIN((I422*J422*Male_Mortality_Blend+K422*L422*(1-Male_Mortality_Blend))*(1-Mortality_Margin),1)</f>
        <v>0.21989730144448882</v>
      </c>
      <c r="R422" s="18">
        <f t="shared" si="2107"/>
        <v>2.0481487599952941E-2</v>
      </c>
      <c r="S422" s="18">
        <f t="shared" si="2046"/>
        <v>9.6294885742338895E-2</v>
      </c>
      <c r="T422" s="89">
        <f t="shared" si="2047"/>
        <v>2.0135020250287017E-3</v>
      </c>
      <c r="V422" s="73">
        <f t="shared" si="2033"/>
        <v>520588.2249434602</v>
      </c>
      <c r="W422" s="74">
        <f t="shared" ref="W422" si="2204">V422*Fee_Percent</f>
        <v>26029.411247173011</v>
      </c>
      <c r="X422" s="75">
        <f t="shared" si="2062"/>
        <v>546617.63619063317</v>
      </c>
      <c r="Y422" s="74">
        <f t="shared" si="2035"/>
        <v>594173.37260646513</v>
      </c>
      <c r="Z422" s="75">
        <f t="shared" si="2036"/>
        <v>10411.764498869205</v>
      </c>
      <c r="AA422" s="82">
        <f t="shared" si="2037"/>
        <v>-57967.500914701144</v>
      </c>
      <c r="AC422" s="80">
        <f t="shared" ref="AC422" si="2205">AC421/(1+NAER_Rate)^(1/12)</f>
        <v>0.21742122141639031</v>
      </c>
      <c r="AD422" s="82">
        <f t="shared" si="2039"/>
        <v>118846.27410830754</v>
      </c>
      <c r="AE422" s="74">
        <f t="shared" si="2040"/>
        <v>129185.90040519364</v>
      </c>
      <c r="AF422" s="75">
        <f t="shared" si="2041"/>
        <v>2263.7385544439535</v>
      </c>
      <c r="AH422" s="113">
        <v>416</v>
      </c>
      <c r="AI422" s="114">
        <f>(SUM(AE423:$AE$913)+SUM(AF423:$AF$913)-SUM(AD423:$AD$913))*(1+NAER_Rate)^(AH422/12)</f>
        <v>2810894.116961719</v>
      </c>
      <c r="AJ422" s="115">
        <f t="shared" si="2028"/>
        <v>2810894.116961719</v>
      </c>
    </row>
    <row r="423" spans="5:36" x14ac:dyDescent="0.35">
      <c r="E423" s="66">
        <f t="shared" si="2057"/>
        <v>58134</v>
      </c>
      <c r="F423">
        <f t="shared" si="2135"/>
        <v>35</v>
      </c>
      <c r="G423">
        <f t="shared" si="2050"/>
        <v>417</v>
      </c>
      <c r="H423">
        <f t="shared" ref="H423" si="2206">ROUNDDOWN(YEARFRAC(E423,DOB,1),0)</f>
        <v>99</v>
      </c>
      <c r="I423" s="31">
        <f>IF(H423&lt;=120,VLOOKUP(H423,'Mortality Data'!$B$6:$D$125,2,FALSE),1)</f>
        <v>0.32075999999999999</v>
      </c>
      <c r="J423" s="17">
        <f>IF(H423&lt;=120,(1-VLOOKUP(H423,'Mortality Data'!$F$5:$H$125,2,FALSE))^(YEAR(E423)-Mortality_Table_Year),1)</f>
        <v>0.77165826232774237</v>
      </c>
      <c r="K423">
        <f>IF(H423&lt;=120,VLOOKUP(H423,'Mortality Data'!$B$5:$D$125,3,FALSE),1)</f>
        <v>0.26813999999999999</v>
      </c>
      <c r="L423" s="33">
        <f>IF(H423&lt;=120,(1-VLOOKUP(H423,'Mortality Data'!$F$5:$H$125,3,FALSE))^(YEAR(E423)-Mortality_Table_Year),1)</f>
        <v>0.79010497254702838</v>
      </c>
      <c r="M423" s="88">
        <f t="shared" ref="M423" si="2207">MIN(I423*J423*Male_Mortality_Blend+K423*L423*(1-Male_Mortality_Blend),1)</f>
        <v>0.23147084362577772</v>
      </c>
      <c r="N423" s="18">
        <f t="shared" si="2031"/>
        <v>2.170080605114233E-2</v>
      </c>
      <c r="O423" s="18">
        <f t="shared" si="2053"/>
        <v>8.2538405200305698E-2</v>
      </c>
      <c r="P423" s="89">
        <f t="shared" si="2044"/>
        <v>1.8308815279633878E-3</v>
      </c>
      <c r="Q423" s="88">
        <f t="shared" ref="Q423" si="2208">MIN((I423*J423*Male_Mortality_Blend+K423*L423*(1-Male_Mortality_Blend))*(1-Mortality_Margin),1)</f>
        <v>0.21989730144448882</v>
      </c>
      <c r="R423" s="18">
        <f t="shared" si="2107"/>
        <v>2.0481487599952941E-2</v>
      </c>
      <c r="S423" s="18">
        <f t="shared" si="2046"/>
        <v>9.4322623234068301E-2</v>
      </c>
      <c r="T423" s="89">
        <f t="shared" si="2047"/>
        <v>1.9722625082705947E-3</v>
      </c>
      <c r="V423" s="73">
        <f t="shared" si="2033"/>
        <v>509291.04084145365</v>
      </c>
      <c r="W423" s="74">
        <f t="shared" ref="W423" si="2209">V423*Fee_Percent</f>
        <v>25464.552042072683</v>
      </c>
      <c r="X423" s="75">
        <f t="shared" si="2062"/>
        <v>534755.59288352635</v>
      </c>
      <c r="Y423" s="74">
        <f t="shared" si="2035"/>
        <v>582003.81804320356</v>
      </c>
      <c r="Z423" s="75">
        <f t="shared" si="2036"/>
        <v>10185.820816829073</v>
      </c>
      <c r="AA423" s="82">
        <f t="shared" si="2037"/>
        <v>-57434.045976506313</v>
      </c>
      <c r="AC423" s="80">
        <f t="shared" ref="AC423" si="2210">AC422/(1+NAER_Rate)^(1/12)</f>
        <v>0.21662516522285816</v>
      </c>
      <c r="AD423" s="82">
        <f t="shared" si="2039"/>
        <v>115841.51866224136</v>
      </c>
      <c r="AE423" s="74">
        <f t="shared" si="2040"/>
        <v>126076.67324394325</v>
      </c>
      <c r="AF423" s="75">
        <f t="shared" si="2041"/>
        <v>2206.5051173760262</v>
      </c>
      <c r="AH423" s="113">
        <v>417</v>
      </c>
      <c r="AI423" s="114">
        <f>(SUM(AE424:$AE$913)+SUM(AF424:$AF$913)-SUM(AD424:$AD$913))*(1+NAER_Rate)^(AH423/12)</f>
        <v>2763789.5711098639</v>
      </c>
      <c r="AJ423" s="115">
        <f t="shared" si="2028"/>
        <v>2763789.5711098639</v>
      </c>
    </row>
    <row r="424" spans="5:36" x14ac:dyDescent="0.35">
      <c r="E424" s="66">
        <f t="shared" si="2057"/>
        <v>58165</v>
      </c>
      <c r="F424">
        <f t="shared" si="2135"/>
        <v>35</v>
      </c>
      <c r="G424">
        <f t="shared" si="2050"/>
        <v>418</v>
      </c>
      <c r="H424">
        <f t="shared" ref="H424" si="2211">ROUNDDOWN(YEARFRAC(E424,DOB,1),0)</f>
        <v>99</v>
      </c>
      <c r="I424" s="31">
        <f>IF(H424&lt;=120,VLOOKUP(H424,'Mortality Data'!$B$6:$D$125,2,FALSE),1)</f>
        <v>0.32075999999999999</v>
      </c>
      <c r="J424" s="17">
        <f>IF(H424&lt;=120,(1-VLOOKUP(H424,'Mortality Data'!$F$5:$H$125,2,FALSE))^(YEAR(E424)-Mortality_Table_Year),1)</f>
        <v>0.77165826232774237</v>
      </c>
      <c r="K424">
        <f>IF(H424&lt;=120,VLOOKUP(H424,'Mortality Data'!$B$5:$D$125,3,FALSE),1)</f>
        <v>0.26813999999999999</v>
      </c>
      <c r="L424" s="33">
        <f>IF(H424&lt;=120,(1-VLOOKUP(H424,'Mortality Data'!$F$5:$H$125,3,FALSE))^(YEAR(E424)-Mortality_Table_Year),1)</f>
        <v>0.79010497254702838</v>
      </c>
      <c r="M424" s="88">
        <f t="shared" ref="M424" si="2212">MIN(I424*J424*Male_Mortality_Blend+K424*L424*(1-Male_Mortality_Blend),1)</f>
        <v>0.23147084362577772</v>
      </c>
      <c r="N424" s="18">
        <f t="shared" si="2031"/>
        <v>2.170080605114233E-2</v>
      </c>
      <c r="O424" s="18">
        <f t="shared" si="2053"/>
        <v>8.074725527728327E-2</v>
      </c>
      <c r="P424" s="89">
        <f t="shared" si="2044"/>
        <v>1.7911499230224281E-3</v>
      </c>
      <c r="Q424" s="88">
        <f t="shared" ref="Q424" si="2213">MIN((I424*J424*Male_Mortality_Blend+K424*L424*(1-Male_Mortality_Blend))*(1-Mortality_Margin),1)</f>
        <v>0.21989730144448882</v>
      </c>
      <c r="R424" s="18">
        <f t="shared" si="2107"/>
        <v>2.0481487599952941E-2</v>
      </c>
      <c r="S424" s="18">
        <f t="shared" si="2046"/>
        <v>9.2390755595904692E-2</v>
      </c>
      <c r="T424" s="89">
        <f t="shared" si="2047"/>
        <v>1.9318676381636091E-3</v>
      </c>
      <c r="V424" s="73">
        <f t="shared" si="2033"/>
        <v>498239.01474056888</v>
      </c>
      <c r="W424" s="74">
        <f t="shared" ref="W424" si="2214">V424*Fee_Percent</f>
        <v>24911.950737028445</v>
      </c>
      <c r="X424" s="75">
        <f t="shared" si="2062"/>
        <v>523150.96547759732</v>
      </c>
      <c r="Y424" s="74">
        <f t="shared" si="2035"/>
        <v>570083.51406082639</v>
      </c>
      <c r="Z424" s="75">
        <f t="shared" si="2036"/>
        <v>9964.7802948113786</v>
      </c>
      <c r="AA424" s="82">
        <f t="shared" si="2037"/>
        <v>-56897.328878040425</v>
      </c>
      <c r="AC424" s="80">
        <f t="shared" ref="AC424" si="2215">AC423/(1+NAER_Rate)^(1/12)</f>
        <v>0.21583202367334803</v>
      </c>
      <c r="AD424" s="82">
        <f t="shared" si="2039"/>
        <v>112912.73156569566</v>
      </c>
      <c r="AE424" s="74">
        <f t="shared" si="2040"/>
        <v>123042.27850256172</v>
      </c>
      <c r="AF424" s="75">
        <f t="shared" si="2041"/>
        <v>2150.7186964894413</v>
      </c>
      <c r="AH424" s="113">
        <v>418</v>
      </c>
      <c r="AI424" s="114">
        <f>(SUM(AE425:$AE$913)+SUM(AF425:$AF$913)-SUM(AD425:$AD$913))*(1+NAER_Rate)^(AH424/12)</f>
        <v>2717048.6421285593</v>
      </c>
      <c r="AJ424" s="115">
        <f t="shared" si="2028"/>
        <v>2717048.6421285593</v>
      </c>
    </row>
    <row r="425" spans="5:36" x14ac:dyDescent="0.35">
      <c r="E425" s="66">
        <f t="shared" si="2057"/>
        <v>58195</v>
      </c>
      <c r="F425">
        <f t="shared" si="2135"/>
        <v>35</v>
      </c>
      <c r="G425">
        <f t="shared" si="2050"/>
        <v>419</v>
      </c>
      <c r="H425">
        <f t="shared" ref="H425" si="2216">ROUNDDOWN(YEARFRAC(E425,DOB,1),0)</f>
        <v>99</v>
      </c>
      <c r="I425" s="31">
        <f>IF(H425&lt;=120,VLOOKUP(H425,'Mortality Data'!$B$6:$D$125,2,FALSE),1)</f>
        <v>0.32075999999999999</v>
      </c>
      <c r="J425" s="17">
        <f>IF(H425&lt;=120,(1-VLOOKUP(H425,'Mortality Data'!$F$5:$H$125,2,FALSE))^(YEAR(E425)-Mortality_Table_Year),1)</f>
        <v>0.77165826232774237</v>
      </c>
      <c r="K425">
        <f>IF(H425&lt;=120,VLOOKUP(H425,'Mortality Data'!$B$5:$D$125,3,FALSE),1)</f>
        <v>0.26813999999999999</v>
      </c>
      <c r="L425" s="33">
        <f>IF(H425&lt;=120,(1-VLOOKUP(H425,'Mortality Data'!$F$5:$H$125,3,FALSE))^(YEAR(E425)-Mortality_Table_Year),1)</f>
        <v>0.79010497254702838</v>
      </c>
      <c r="M425" s="88">
        <f t="shared" ref="M425" si="2217">MIN(I425*J425*Male_Mortality_Blend+K425*L425*(1-Male_Mortality_Blend),1)</f>
        <v>0.23147084362577772</v>
      </c>
      <c r="N425" s="18">
        <f t="shared" si="2031"/>
        <v>2.170080605114233E-2</v>
      </c>
      <c r="O425" s="18">
        <f t="shared" si="2053"/>
        <v>7.8994974751348868E-2</v>
      </c>
      <c r="P425" s="89">
        <f t="shared" si="2044"/>
        <v>1.7522805259344021E-3</v>
      </c>
      <c r="Q425" s="88">
        <f t="shared" ref="Q425" si="2218">MIN((I425*J425*Male_Mortality_Blend+K425*L425*(1-Male_Mortality_Blend))*(1-Mortality_Margin),1)</f>
        <v>0.21989730144448882</v>
      </c>
      <c r="R425" s="18">
        <f t="shared" si="2107"/>
        <v>2.0481487599952941E-2</v>
      </c>
      <c r="S425" s="18">
        <f t="shared" si="2046"/>
        <v>9.0498455480816892E-2</v>
      </c>
      <c r="T425" s="89">
        <f t="shared" si="2047"/>
        <v>1.8923001150877999E-3</v>
      </c>
      <c r="V425" s="73">
        <f t="shared" si="2033"/>
        <v>487426.82651457156</v>
      </c>
      <c r="W425" s="74">
        <f t="shared" ref="W425" si="2219">V425*Fee_Percent</f>
        <v>24371.341325728579</v>
      </c>
      <c r="X425" s="75">
        <f t="shared" si="2062"/>
        <v>511798.16784030013</v>
      </c>
      <c r="Y425" s="74">
        <f t="shared" si="2035"/>
        <v>558407.35563665198</v>
      </c>
      <c r="Z425" s="75">
        <f t="shared" si="2036"/>
        <v>9748.5365302914306</v>
      </c>
      <c r="AA425" s="82">
        <f t="shared" si="2037"/>
        <v>-56357.724326643278</v>
      </c>
      <c r="AC425" s="80">
        <f t="shared" ref="AC425" si="2220">AC424/(1+NAER_Rate)^(1/12)</f>
        <v>0.21504178609631455</v>
      </c>
      <c r="AD425" s="82">
        <f t="shared" si="2039"/>
        <v>110057.99213319951</v>
      </c>
      <c r="AE425" s="74">
        <f t="shared" si="2040"/>
        <v>120080.91512542556</v>
      </c>
      <c r="AF425" s="75">
        <f t="shared" si="2041"/>
        <v>2096.3427072990385</v>
      </c>
      <c r="AH425" s="113">
        <v>419</v>
      </c>
      <c r="AI425" s="114">
        <f>(SUM(AE426:$AE$913)+SUM(AF426:$AF$913)-SUM(AD426:$AD$913))*(1+NAER_Rate)^(AH425/12)</f>
        <v>2670675.5536934589</v>
      </c>
      <c r="AJ425" s="115">
        <f t="shared" si="2028"/>
        <v>2670675.5536934589</v>
      </c>
    </row>
    <row r="426" spans="5:36" x14ac:dyDescent="0.35">
      <c r="E426" s="66">
        <f t="shared" si="2057"/>
        <v>58226</v>
      </c>
      <c r="F426">
        <f t="shared" si="2135"/>
        <v>35</v>
      </c>
      <c r="G426">
        <f t="shared" si="2050"/>
        <v>420</v>
      </c>
      <c r="H426">
        <f t="shared" ref="H426" si="2221">ROUNDDOWN(YEARFRAC(E426,DOB,1),0)</f>
        <v>99</v>
      </c>
      <c r="I426" s="31">
        <f>IF(H426&lt;=120,VLOOKUP(H426,'Mortality Data'!$B$6:$D$125,2,FALSE),1)</f>
        <v>0.32075999999999999</v>
      </c>
      <c r="J426" s="17">
        <f>IF(H426&lt;=120,(1-VLOOKUP(H426,'Mortality Data'!$F$5:$H$125,2,FALSE))^(YEAR(E426)-Mortality_Table_Year),1)</f>
        <v>0.77165826232774237</v>
      </c>
      <c r="K426">
        <f>IF(H426&lt;=120,VLOOKUP(H426,'Mortality Data'!$B$5:$D$125,3,FALSE),1)</f>
        <v>0.26813999999999999</v>
      </c>
      <c r="L426" s="33">
        <f>IF(H426&lt;=120,(1-VLOOKUP(H426,'Mortality Data'!$F$5:$H$125,3,FALSE))^(YEAR(E426)-Mortality_Table_Year),1)</f>
        <v>0.79010497254702838</v>
      </c>
      <c r="M426" s="88">
        <f t="shared" ref="M426" si="2222">MIN(I426*J426*Male_Mortality_Blend+K426*L426*(1-Male_Mortality_Blend),1)</f>
        <v>0.23147084362577772</v>
      </c>
      <c r="N426" s="18">
        <f t="shared" si="2031"/>
        <v>2.170080605114233E-2</v>
      </c>
      <c r="O426" s="18">
        <f t="shared" si="2053"/>
        <v>7.7280720125254956E-2</v>
      </c>
      <c r="P426" s="89">
        <f t="shared" si="2044"/>
        <v>1.7142546260939112E-3</v>
      </c>
      <c r="Q426" s="88">
        <f t="shared" ref="Q426" si="2223">MIN((I426*J426*Male_Mortality_Blend+K426*L426*(1-Male_Mortality_Blend))*(1-Mortality_Margin),1)</f>
        <v>0.21989730144448882</v>
      </c>
      <c r="R426" s="18">
        <f t="shared" si="2107"/>
        <v>2.0481487599952941E-2</v>
      </c>
      <c r="S426" s="18">
        <f t="shared" si="2046"/>
        <v>8.8644912487071653E-2</v>
      </c>
      <c r="T426" s="89">
        <f t="shared" si="2047"/>
        <v>1.8535429937452386E-3</v>
      </c>
      <c r="V426" s="73">
        <f t="shared" si="2033"/>
        <v>476849.27148825501</v>
      </c>
      <c r="W426" s="74">
        <f t="shared" ref="W426" si="2224">V426*Fee_Percent</f>
        <v>23842.463574412752</v>
      </c>
      <c r="X426" s="75">
        <f t="shared" si="2062"/>
        <v>500691.73506266775</v>
      </c>
      <c r="Y426" s="74">
        <f t="shared" si="2035"/>
        <v>546970.34230645746</v>
      </c>
      <c r="Z426" s="75">
        <f t="shared" si="2036"/>
        <v>9536.9854297651</v>
      </c>
      <c r="AA426" s="82">
        <f t="shared" si="2037"/>
        <v>-55815.592673554784</v>
      </c>
      <c r="AC426" s="80">
        <f t="shared" ref="AC426" si="2225">AC425/(1+NAER_Rate)^(1/12)</f>
        <v>0.21425444185928469</v>
      </c>
      <c r="AD426" s="82">
        <f t="shared" si="2039"/>
        <v>107275.42823940872</v>
      </c>
      <c r="AE426" s="74">
        <f t="shared" si="2040"/>
        <v>117190.82540445193</v>
      </c>
      <c r="AF426" s="75">
        <f t="shared" si="2041"/>
        <v>2043.3414902744519</v>
      </c>
      <c r="AH426" s="113">
        <v>420</v>
      </c>
      <c r="AI426" s="114">
        <f>(SUM(AE427:$AE$913)+SUM(AF427:$AF$913)-SUM(AD427:$AD$913))*(1+NAER_Rate)^(AH426/12)</f>
        <v>2624674.1846501315</v>
      </c>
      <c r="AJ426" s="115">
        <f t="shared" si="2028"/>
        <v>2624674.1846501315</v>
      </c>
    </row>
    <row r="427" spans="5:36" x14ac:dyDescent="0.35">
      <c r="E427" s="66">
        <f t="shared" si="2057"/>
        <v>58256</v>
      </c>
      <c r="F427">
        <f t="shared" si="2135"/>
        <v>36</v>
      </c>
      <c r="G427">
        <f t="shared" si="2050"/>
        <v>421</v>
      </c>
      <c r="H427">
        <f t="shared" ref="H427" si="2226">ROUNDDOWN(YEARFRAC(E427,DOB,1),0)</f>
        <v>99</v>
      </c>
      <c r="I427" s="31">
        <f>IF(H427&lt;=120,VLOOKUP(H427,'Mortality Data'!$B$6:$D$125,2,FALSE),1)</f>
        <v>0.32075999999999999</v>
      </c>
      <c r="J427" s="17">
        <f>IF(H427&lt;=120,(1-VLOOKUP(H427,'Mortality Data'!$F$5:$H$125,2,FALSE))^(YEAR(E427)-Mortality_Table_Year),1)</f>
        <v>0.77165826232774237</v>
      </c>
      <c r="K427">
        <f>IF(H427&lt;=120,VLOOKUP(H427,'Mortality Data'!$B$5:$D$125,3,FALSE),1)</f>
        <v>0.26813999999999999</v>
      </c>
      <c r="L427" s="33">
        <f>IF(H427&lt;=120,(1-VLOOKUP(H427,'Mortality Data'!$F$5:$H$125,3,FALSE))^(YEAR(E427)-Mortality_Table_Year),1)</f>
        <v>0.79010497254702838</v>
      </c>
      <c r="M427" s="88">
        <f t="shared" ref="M427" si="2227">MIN(I427*J427*Male_Mortality_Blend+K427*L427*(1-Male_Mortality_Blend),1)</f>
        <v>0.23147084362577772</v>
      </c>
      <c r="N427" s="18">
        <f t="shared" si="2031"/>
        <v>2.170080605114233E-2</v>
      </c>
      <c r="O427" s="18">
        <f t="shared" si="2053"/>
        <v>7.560366620632418E-2</v>
      </c>
      <c r="P427" s="89">
        <f t="shared" si="2044"/>
        <v>1.6770539189307765E-3</v>
      </c>
      <c r="Q427" s="88">
        <f t="shared" ref="Q427" si="2228">MIN((I427*J427*Male_Mortality_Blend+K427*L427*(1-Male_Mortality_Blend))*(1-Mortality_Margin),1)</f>
        <v>0.21989730144448882</v>
      </c>
      <c r="R427" s="18">
        <f t="shared" si="2107"/>
        <v>2.0481487599952941E-2</v>
      </c>
      <c r="S427" s="18">
        <f t="shared" si="2046"/>
        <v>8.682933281116878E-2</v>
      </c>
      <c r="T427" s="89">
        <f t="shared" si="2047"/>
        <v>1.8155796759028731E-3</v>
      </c>
      <c r="V427" s="73">
        <f t="shared" si="2033"/>
        <v>466501.25793205987</v>
      </c>
      <c r="W427" s="74">
        <f t="shared" ref="W427" si="2229">V427*Fee_Percent</f>
        <v>23325.062896602994</v>
      </c>
      <c r="X427" s="75">
        <f t="shared" si="2062"/>
        <v>489826.32082866289</v>
      </c>
      <c r="Y427" s="74">
        <f t="shared" si="2035"/>
        <v>535767.57602296572</v>
      </c>
      <c r="Z427" s="75">
        <f t="shared" si="2036"/>
        <v>9330.0251586411978</v>
      </c>
      <c r="AA427" s="82">
        <f t="shared" si="2037"/>
        <v>-55271.280352943984</v>
      </c>
      <c r="AC427" s="80">
        <f t="shared" ref="AC427" si="2230">AC426/(1+NAER_Rate)^(1/12)</f>
        <v>0.21346998036871467</v>
      </c>
      <c r="AD427" s="82">
        <f t="shared" si="2039"/>
        <v>104563.2150913744</v>
      </c>
      <c r="AE427" s="74">
        <f t="shared" si="2040"/>
        <v>114370.29393581634</v>
      </c>
      <c r="AF427" s="75">
        <f t="shared" si="2041"/>
        <v>1991.6802874547504</v>
      </c>
      <c r="AH427" s="113">
        <v>421</v>
      </c>
      <c r="AI427" s="114">
        <f>(SUM(AE428:$AE$913)+SUM(AF428:$AF$913)-SUM(AD428:$AD$913))*(1+NAER_Rate)^(AH427/12)</f>
        <v>2579048.0816640342</v>
      </c>
      <c r="AJ427" s="115">
        <f t="shared" si="2028"/>
        <v>2579048.0816640342</v>
      </c>
    </row>
    <row r="428" spans="5:36" x14ac:dyDescent="0.35">
      <c r="E428" s="66">
        <f t="shared" si="2057"/>
        <v>58287</v>
      </c>
      <c r="F428">
        <f t="shared" si="2135"/>
        <v>36</v>
      </c>
      <c r="G428">
        <f t="shared" si="2050"/>
        <v>422</v>
      </c>
      <c r="H428">
        <f t="shared" ref="H428" si="2231">ROUNDDOWN(YEARFRAC(E428,DOB,1),0)</f>
        <v>99</v>
      </c>
      <c r="I428" s="31">
        <f>IF(H428&lt;=120,VLOOKUP(H428,'Mortality Data'!$B$6:$D$125,2,FALSE),1)</f>
        <v>0.32075999999999999</v>
      </c>
      <c r="J428" s="17">
        <f>IF(H428&lt;=120,(1-VLOOKUP(H428,'Mortality Data'!$F$5:$H$125,2,FALSE))^(YEAR(E428)-Mortality_Table_Year),1)</f>
        <v>0.77165826232774237</v>
      </c>
      <c r="K428">
        <f>IF(H428&lt;=120,VLOOKUP(H428,'Mortality Data'!$B$5:$D$125,3,FALSE),1)</f>
        <v>0.26813999999999999</v>
      </c>
      <c r="L428" s="33">
        <f>IF(H428&lt;=120,(1-VLOOKUP(H428,'Mortality Data'!$F$5:$H$125,3,FALSE))^(YEAR(E428)-Mortality_Table_Year),1)</f>
        <v>0.79010497254702838</v>
      </c>
      <c r="M428" s="88">
        <f t="shared" ref="M428" si="2232">MIN(I428*J428*Male_Mortality_Blend+K428*L428*(1-Male_Mortality_Blend),1)</f>
        <v>0.23147084362577772</v>
      </c>
      <c r="N428" s="18">
        <f t="shared" si="2031"/>
        <v>2.170080605114233E-2</v>
      </c>
      <c r="O428" s="18">
        <f t="shared" si="2053"/>
        <v>7.3963005709225441E-2</v>
      </c>
      <c r="P428" s="89">
        <f t="shared" si="2044"/>
        <v>1.6406604970987393E-3</v>
      </c>
      <c r="Q428" s="88">
        <f t="shared" ref="Q428" si="2233">MIN((I428*J428*Male_Mortality_Blend+K428*L428*(1-Male_Mortality_Blend))*(1-Mortality_Margin),1)</f>
        <v>0.21989730144448882</v>
      </c>
      <c r="R428" s="18">
        <f t="shared" si="2107"/>
        <v>2.0481487599952941E-2</v>
      </c>
      <c r="S428" s="18">
        <f t="shared" si="2046"/>
        <v>8.5050938907884635E-2</v>
      </c>
      <c r="T428" s="89">
        <f t="shared" si="2047"/>
        <v>1.778393903284145E-3</v>
      </c>
      <c r="V428" s="73">
        <f t="shared" si="2033"/>
        <v>456377.80461106234</v>
      </c>
      <c r="W428" s="74">
        <f t="shared" ref="W428" si="2234">V428*Fee_Percent</f>
        <v>22818.890230553119</v>
      </c>
      <c r="X428" s="75">
        <f t="shared" si="2062"/>
        <v>479196.69484161545</v>
      </c>
      <c r="Y428" s="74">
        <f t="shared" si="2035"/>
        <v>524794.25905819447</v>
      </c>
      <c r="Z428" s="75">
        <f t="shared" si="2036"/>
        <v>9127.5560922212462</v>
      </c>
      <c r="AA428" s="82">
        <f t="shared" si="2037"/>
        <v>-54725.120308800309</v>
      </c>
      <c r="AC428" s="80">
        <f t="shared" ref="AC428" si="2235">AC427/(1+NAER_Rate)^(1/12)</f>
        <v>0.21268839106984741</v>
      </c>
      <c r="AD428" s="82">
        <f t="shared" si="2039"/>
        <v>101919.57403185184</v>
      </c>
      <c r="AE428" s="74">
        <f t="shared" si="2040"/>
        <v>111617.64660178007</v>
      </c>
      <c r="AF428" s="75">
        <f t="shared" si="2041"/>
        <v>1941.3252196543206</v>
      </c>
      <c r="AH428" s="113">
        <v>422</v>
      </c>
      <c r="AI428" s="114">
        <f>(SUM(AE429:$AE$913)+SUM(AF429:$AF$913)-SUM(AD429:$AD$913))*(1+NAER_Rate)^(AH428/12)</f>
        <v>2533800.4714899086</v>
      </c>
      <c r="AJ428" s="115">
        <f t="shared" si="2028"/>
        <v>2533800.4714899086</v>
      </c>
    </row>
    <row r="429" spans="5:36" x14ac:dyDescent="0.35">
      <c r="E429" s="66">
        <f t="shared" si="2057"/>
        <v>58318</v>
      </c>
      <c r="F429">
        <f t="shared" si="2135"/>
        <v>36</v>
      </c>
      <c r="G429">
        <f t="shared" si="2050"/>
        <v>423</v>
      </c>
      <c r="H429">
        <f t="shared" ref="H429" si="2236">ROUNDDOWN(YEARFRAC(E429,DOB,1),0)</f>
        <v>99</v>
      </c>
      <c r="I429" s="31">
        <f>IF(H429&lt;=120,VLOOKUP(H429,'Mortality Data'!$B$6:$D$125,2,FALSE),1)</f>
        <v>0.32075999999999999</v>
      </c>
      <c r="J429" s="17">
        <f>IF(H429&lt;=120,(1-VLOOKUP(H429,'Mortality Data'!$F$5:$H$125,2,FALSE))^(YEAR(E429)-Mortality_Table_Year),1)</f>
        <v>0.77165826232774237</v>
      </c>
      <c r="K429">
        <f>IF(H429&lt;=120,VLOOKUP(H429,'Mortality Data'!$B$5:$D$125,3,FALSE),1)</f>
        <v>0.26813999999999999</v>
      </c>
      <c r="L429" s="33">
        <f>IF(H429&lt;=120,(1-VLOOKUP(H429,'Mortality Data'!$F$5:$H$125,3,FALSE))^(YEAR(E429)-Mortality_Table_Year),1)</f>
        <v>0.79010497254702838</v>
      </c>
      <c r="M429" s="88">
        <f t="shared" ref="M429" si="2237">MIN(I429*J429*Male_Mortality_Blend+K429*L429*(1-Male_Mortality_Blend),1)</f>
        <v>0.23147084362577772</v>
      </c>
      <c r="N429" s="18">
        <f t="shared" si="2031"/>
        <v>2.170080605114233E-2</v>
      </c>
      <c r="O429" s="18">
        <f t="shared" si="2053"/>
        <v>7.2357948867370001E-2</v>
      </c>
      <c r="P429" s="89">
        <f t="shared" si="2044"/>
        <v>1.6050568418554401E-3</v>
      </c>
      <c r="Q429" s="88">
        <f t="shared" ref="Q429" si="2238">MIN((I429*J429*Male_Mortality_Blend+K429*L429*(1-Male_Mortality_Blend))*(1-Mortality_Margin),1)</f>
        <v>0.21989730144448882</v>
      </c>
      <c r="R429" s="18">
        <f t="shared" si="2107"/>
        <v>2.0481487599952941E-2</v>
      </c>
      <c r="S429" s="18">
        <f t="shared" si="2046"/>
        <v>8.3308969157278437E-2</v>
      </c>
      <c r="T429" s="89">
        <f t="shared" si="2047"/>
        <v>1.7419697506061982E-3</v>
      </c>
      <c r="V429" s="73">
        <f t="shared" si="2033"/>
        <v>446474.03838715149</v>
      </c>
      <c r="W429" s="74">
        <f t="shared" ref="W429" si="2239">V429*Fee_Percent</f>
        <v>22323.701919357576</v>
      </c>
      <c r="X429" s="75">
        <f t="shared" si="2062"/>
        <v>468797.74030650908</v>
      </c>
      <c r="Y429" s="74">
        <f t="shared" si="2035"/>
        <v>514045.69194876752</v>
      </c>
      <c r="Z429" s="75">
        <f t="shared" si="2036"/>
        <v>8929.4807677430308</v>
      </c>
      <c r="AA429" s="82">
        <f t="shared" si="2037"/>
        <v>-54177.432410001464</v>
      </c>
      <c r="AC429" s="80">
        <f t="shared" ref="AC429" si="2240">AC428/(1+NAER_Rate)^(1/12)</f>
        <v>0.21190966344657056</v>
      </c>
      <c r="AD429" s="82">
        <f t="shared" si="2039"/>
        <v>99342.771372865129</v>
      </c>
      <c r="AE429" s="74">
        <f t="shared" si="2040"/>
        <v>108931.24957702281</v>
      </c>
      <c r="AF429" s="75">
        <f t="shared" si="2041"/>
        <v>1892.2432642450501</v>
      </c>
      <c r="AH429" s="113">
        <v>423</v>
      </c>
      <c r="AI429" s="114">
        <f>(SUM(AE430:$AE$913)+SUM(AF430:$AF$913)-SUM(AD430:$AD$913))*(1+NAER_Rate)^(AH429/12)</f>
        <v>2488934.2728713751</v>
      </c>
      <c r="AJ429" s="115">
        <f t="shared" si="2028"/>
        <v>2488934.2728713751</v>
      </c>
    </row>
    <row r="430" spans="5:36" x14ac:dyDescent="0.35">
      <c r="E430" s="66">
        <f t="shared" si="2057"/>
        <v>58348</v>
      </c>
      <c r="F430">
        <f t="shared" si="2135"/>
        <v>36</v>
      </c>
      <c r="G430">
        <f t="shared" si="2050"/>
        <v>424</v>
      </c>
      <c r="H430">
        <f t="shared" ref="H430" si="2241">ROUNDDOWN(YEARFRAC(E430,DOB,1),0)</f>
        <v>99</v>
      </c>
      <c r="I430" s="31">
        <f>IF(H430&lt;=120,VLOOKUP(H430,'Mortality Data'!$B$6:$D$125,2,FALSE),1)</f>
        <v>0.32075999999999999</v>
      </c>
      <c r="J430" s="17">
        <f>IF(H430&lt;=120,(1-VLOOKUP(H430,'Mortality Data'!$F$5:$H$125,2,FALSE))^(YEAR(E430)-Mortality_Table_Year),1)</f>
        <v>0.77165826232774237</v>
      </c>
      <c r="K430">
        <f>IF(H430&lt;=120,VLOOKUP(H430,'Mortality Data'!$B$5:$D$125,3,FALSE),1)</f>
        <v>0.26813999999999999</v>
      </c>
      <c r="L430" s="33">
        <f>IF(H430&lt;=120,(1-VLOOKUP(H430,'Mortality Data'!$F$5:$H$125,3,FALSE))^(YEAR(E430)-Mortality_Table_Year),1)</f>
        <v>0.79010497254702838</v>
      </c>
      <c r="M430" s="88">
        <f t="shared" ref="M430" si="2242">MIN(I430*J430*Male_Mortality_Blend+K430*L430*(1-Male_Mortality_Blend),1)</f>
        <v>0.23147084362577772</v>
      </c>
      <c r="N430" s="18">
        <f t="shared" si="2031"/>
        <v>2.170080605114233E-2</v>
      </c>
      <c r="O430" s="18">
        <f t="shared" si="2053"/>
        <v>7.0787723052740725E-2</v>
      </c>
      <c r="P430" s="89">
        <f t="shared" si="2044"/>
        <v>1.5702258146292752E-3</v>
      </c>
      <c r="Q430" s="88">
        <f t="shared" ref="Q430" si="2243">MIN((I430*J430*Male_Mortality_Blend+K430*L430*(1-Male_Mortality_Blend))*(1-Mortality_Margin),1)</f>
        <v>0.21989730144448882</v>
      </c>
      <c r="R430" s="18">
        <f t="shared" si="2107"/>
        <v>2.0481487599952941E-2</v>
      </c>
      <c r="S430" s="18">
        <f t="shared" si="2046"/>
        <v>8.160267753851877E-2</v>
      </c>
      <c r="T430" s="89">
        <f t="shared" si="2047"/>
        <v>1.7062916187596672E-3</v>
      </c>
      <c r="V430" s="73">
        <f t="shared" si="2033"/>
        <v>436785.19187324162</v>
      </c>
      <c r="W430" s="74">
        <f t="shared" ref="W430" si="2244">V430*Fee_Percent</f>
        <v>21839.259593662082</v>
      </c>
      <c r="X430" s="75">
        <f t="shared" si="2062"/>
        <v>458624.45146690373</v>
      </c>
      <c r="Y430" s="74">
        <f t="shared" si="2035"/>
        <v>503517.27148330957</v>
      </c>
      <c r="Z430" s="75">
        <f t="shared" si="2036"/>
        <v>8735.7038374648328</v>
      </c>
      <c r="AA430" s="82">
        <f t="shared" si="2037"/>
        <v>-53628.523853870691</v>
      </c>
      <c r="AC430" s="80">
        <f t="shared" ref="AC430" si="2245">AC429/(1+NAER_Rate)^(1/12)</f>
        <v>0.21113378702127494</v>
      </c>
      <c r="AD430" s="82">
        <f t="shared" si="2039"/>
        <v>96831.1172587623</v>
      </c>
      <c r="AE430" s="74">
        <f t="shared" si="2040"/>
        <v>106309.50835889055</v>
      </c>
      <c r="AF430" s="75">
        <f t="shared" si="2041"/>
        <v>1844.4022335002342</v>
      </c>
      <c r="AH430" s="113">
        <v>424</v>
      </c>
      <c r="AI430" s="114">
        <f>(SUM(AE431:$AE$913)+SUM(AF431:$AF$913)-SUM(AD431:$AD$913))*(1+NAER_Rate)^(AH430/12)</f>
        <v>2444452.1080805273</v>
      </c>
      <c r="AJ430" s="115">
        <f t="shared" si="2028"/>
        <v>2444452.1080805273</v>
      </c>
    </row>
    <row r="431" spans="5:36" x14ac:dyDescent="0.35">
      <c r="E431" s="66">
        <f t="shared" si="2057"/>
        <v>58379</v>
      </c>
      <c r="F431">
        <f t="shared" si="2135"/>
        <v>36</v>
      </c>
      <c r="G431">
        <f t="shared" si="2050"/>
        <v>425</v>
      </c>
      <c r="H431">
        <f t="shared" ref="H431" si="2246">ROUNDDOWN(YEARFRAC(E431,DOB,1),0)</f>
        <v>99</v>
      </c>
      <c r="I431" s="31">
        <f>IF(H431&lt;=120,VLOOKUP(H431,'Mortality Data'!$B$6:$D$125,2,FALSE),1)</f>
        <v>0.32075999999999999</v>
      </c>
      <c r="J431" s="17">
        <f>IF(H431&lt;=120,(1-VLOOKUP(H431,'Mortality Data'!$F$5:$H$125,2,FALSE))^(YEAR(E431)-Mortality_Table_Year),1)</f>
        <v>0.77165826232774237</v>
      </c>
      <c r="K431">
        <f>IF(H431&lt;=120,VLOOKUP(H431,'Mortality Data'!$B$5:$D$125,3,FALSE),1)</f>
        <v>0.26813999999999999</v>
      </c>
      <c r="L431" s="33">
        <f>IF(H431&lt;=120,(1-VLOOKUP(H431,'Mortality Data'!$F$5:$H$125,3,FALSE))^(YEAR(E431)-Mortality_Table_Year),1)</f>
        <v>0.79010497254702838</v>
      </c>
      <c r="M431" s="88">
        <f t="shared" ref="M431" si="2247">MIN(I431*J431*Male_Mortality_Blend+K431*L431*(1-Male_Mortality_Blend),1)</f>
        <v>0.23147084362577772</v>
      </c>
      <c r="N431" s="18">
        <f t="shared" si="2031"/>
        <v>2.170080605114233E-2</v>
      </c>
      <c r="O431" s="18">
        <f t="shared" si="2053"/>
        <v>6.9251572403971229E-2</v>
      </c>
      <c r="P431" s="89">
        <f t="shared" si="2044"/>
        <v>1.5361506487694965E-3</v>
      </c>
      <c r="Q431" s="88">
        <f t="shared" ref="Q431" si="2248">MIN((I431*J431*Male_Mortality_Blend+K431*L431*(1-Male_Mortality_Blend))*(1-Mortality_Margin),1)</f>
        <v>0.21989730144448882</v>
      </c>
      <c r="R431" s="18">
        <f t="shared" si="2107"/>
        <v>2.0481487599952941E-2</v>
      </c>
      <c r="S431" s="18">
        <f t="shared" si="2046"/>
        <v>7.9931333310390637E-2</v>
      </c>
      <c r="T431" s="89">
        <f t="shared" si="2047"/>
        <v>1.6713442281281327E-3</v>
      </c>
      <c r="V431" s="73">
        <f t="shared" si="2033"/>
        <v>427306.60113838944</v>
      </c>
      <c r="W431" s="74">
        <f t="shared" ref="W431" si="2249">V431*Fee_Percent</f>
        <v>21365.330056919473</v>
      </c>
      <c r="X431" s="75">
        <f t="shared" si="2062"/>
        <v>448671.93119530892</v>
      </c>
      <c r="Y431" s="74">
        <f t="shared" si="2035"/>
        <v>493204.48873106204</v>
      </c>
      <c r="Z431" s="75">
        <f t="shared" si="2036"/>
        <v>8546.1320227677897</v>
      </c>
      <c r="AA431" s="82">
        <f t="shared" si="2037"/>
        <v>-53078.689558520913</v>
      </c>
      <c r="AC431" s="80">
        <f t="shared" ref="AC431" si="2250">AC430/(1+NAER_Rate)^(1/12)</f>
        <v>0.21036075135471369</v>
      </c>
      <c r="AD431" s="82">
        <f t="shared" si="2039"/>
        <v>94382.964558015592</v>
      </c>
      <c r="AE431" s="74">
        <f t="shared" si="2040"/>
        <v>103750.86682098363</v>
      </c>
      <c r="AF431" s="75">
        <f t="shared" si="2041"/>
        <v>1797.7707534860112</v>
      </c>
      <c r="AH431" s="113">
        <v>425</v>
      </c>
      <c r="AI431" s="114">
        <f>(SUM(AE432:$AE$913)+SUM(AF432:$AF$913)-SUM(AD432:$AD$913))*(1+NAER_Rate)^(AH431/12)</f>
        <v>2400356.314107704</v>
      </c>
      <c r="AJ431" s="115">
        <f t="shared" si="2028"/>
        <v>2400356.314107704</v>
      </c>
    </row>
    <row r="432" spans="5:36" x14ac:dyDescent="0.35">
      <c r="E432" s="66">
        <f t="shared" si="2057"/>
        <v>58409</v>
      </c>
      <c r="F432">
        <f t="shared" si="2135"/>
        <v>36</v>
      </c>
      <c r="G432">
        <f t="shared" si="2050"/>
        <v>426</v>
      </c>
      <c r="H432">
        <f t="shared" ref="H432" si="2251">ROUNDDOWN(YEARFRAC(E432,DOB,1),0)</f>
        <v>99</v>
      </c>
      <c r="I432" s="31">
        <f>IF(H432&lt;=120,VLOOKUP(H432,'Mortality Data'!$B$6:$D$125,2,FALSE),1)</f>
        <v>0.32075999999999999</v>
      </c>
      <c r="J432" s="17">
        <f>IF(H432&lt;=120,(1-VLOOKUP(H432,'Mortality Data'!$F$5:$H$125,2,FALSE))^(YEAR(E432)-Mortality_Table_Year),1)</f>
        <v>0.77165826232774237</v>
      </c>
      <c r="K432">
        <f>IF(H432&lt;=120,VLOOKUP(H432,'Mortality Data'!$B$5:$D$125,3,FALSE),1)</f>
        <v>0.26813999999999999</v>
      </c>
      <c r="L432" s="33">
        <f>IF(H432&lt;=120,(1-VLOOKUP(H432,'Mortality Data'!$F$5:$H$125,3,FALSE))^(YEAR(E432)-Mortality_Table_Year),1)</f>
        <v>0.79010497254702838</v>
      </c>
      <c r="M432" s="88">
        <f t="shared" ref="M432" si="2252">MIN(I432*J432*Male_Mortality_Blend+K432*L432*(1-Male_Mortality_Blend),1)</f>
        <v>0.23147084362577772</v>
      </c>
      <c r="N432" s="18">
        <f t="shared" si="2031"/>
        <v>2.170080605114233E-2</v>
      </c>
      <c r="O432" s="18">
        <f t="shared" si="2053"/>
        <v>6.7748757462496006E-2</v>
      </c>
      <c r="P432" s="89">
        <f t="shared" si="2044"/>
        <v>1.5028149414752223E-3</v>
      </c>
      <c r="Q432" s="88">
        <f t="shared" ref="Q432" si="2253">MIN((I432*J432*Male_Mortality_Blend+K432*L432*(1-Male_Mortality_Blend))*(1-Mortality_Margin),1)</f>
        <v>0.21989730144448882</v>
      </c>
      <c r="R432" s="18">
        <f t="shared" si="2107"/>
        <v>2.0481487599952941E-2</v>
      </c>
      <c r="S432" s="18">
        <f t="shared" si="2046"/>
        <v>7.829422069834617E-2</v>
      </c>
      <c r="T432" s="89">
        <f t="shared" si="2047"/>
        <v>1.6371126120444668E-3</v>
      </c>
      <c r="V432" s="73">
        <f t="shared" si="2033"/>
        <v>418033.70346271241</v>
      </c>
      <c r="W432" s="74">
        <f t="shared" ref="W432" si="2254">V432*Fee_Percent</f>
        <v>20901.685173135622</v>
      </c>
      <c r="X432" s="75">
        <f t="shared" si="2062"/>
        <v>438935.38863584801</v>
      </c>
      <c r="Y432" s="74">
        <f t="shared" si="2035"/>
        <v>483102.92711087567</v>
      </c>
      <c r="Z432" s="75">
        <f t="shared" si="2036"/>
        <v>8360.674069254248</v>
      </c>
      <c r="AA432" s="82">
        <f t="shared" si="2037"/>
        <v>-52528.212544281909</v>
      </c>
      <c r="AC432" s="80">
        <f t="shared" ref="AC432" si="2255">AC431/(1+NAER_Rate)^(1/12)</f>
        <v>0.20959054604586166</v>
      </c>
      <c r="AD432" s="82">
        <f t="shared" si="2039"/>
        <v>91996.707783039892</v>
      </c>
      <c r="AE432" s="74">
        <f t="shared" si="2040"/>
        <v>101253.80628952253</v>
      </c>
      <c r="AF432" s="75">
        <f t="shared" si="2041"/>
        <v>1752.3182434864741</v>
      </c>
      <c r="AH432" s="113">
        <v>426</v>
      </c>
      <c r="AI432" s="114">
        <f>(SUM(AE433:$AE$913)+SUM(AF433:$AF$913)-SUM(AD433:$AD$913))*(1+NAER_Rate)^(AH432/12)</f>
        <v>2356648.9535108982</v>
      </c>
      <c r="AJ432" s="115">
        <f t="shared" si="2028"/>
        <v>2356648.9535108982</v>
      </c>
    </row>
    <row r="433" spans="5:36" x14ac:dyDescent="0.35">
      <c r="E433" s="66">
        <f t="shared" si="2057"/>
        <v>58440</v>
      </c>
      <c r="F433">
        <f t="shared" si="2135"/>
        <v>36</v>
      </c>
      <c r="G433">
        <f t="shared" si="2050"/>
        <v>427</v>
      </c>
      <c r="H433">
        <f t="shared" ref="H433" si="2256">ROUNDDOWN(YEARFRAC(E433,DOB,1),0)</f>
        <v>100</v>
      </c>
      <c r="I433" s="31">
        <f>IF(H433&lt;=120,VLOOKUP(H433,'Mortality Data'!$B$6:$D$125,2,FALSE),1)</f>
        <v>0.33995999999999998</v>
      </c>
      <c r="J433" s="17">
        <f>IF(H433&lt;=120,(1-VLOOKUP(H433,'Mortality Data'!$F$5:$H$125,2,FALSE))^(YEAR(E433)-Mortality_Table_Year),1)</f>
        <v>0.78638143250402714</v>
      </c>
      <c r="K433">
        <f>IF(H433&lt;=120,VLOOKUP(H433,'Mortality Data'!$B$5:$D$125,3,FALSE),1)</f>
        <v>0.28698000000000001</v>
      </c>
      <c r="L433" s="33">
        <f>IF(H433&lt;=120,(1-VLOOKUP(H433,'Mortality Data'!$F$5:$H$125,3,FALSE))^(YEAR(E433)-Mortality_Table_Year),1)</f>
        <v>0.80517245860936493</v>
      </c>
      <c r="M433" s="88">
        <f t="shared" ref="M433" si="2257">MIN(I433*J433*Male_Mortality_Blend+K433*L433*(1-Male_Mortality_Blend),1)</f>
        <v>0.25101680396400999</v>
      </c>
      <c r="N433" s="18">
        <f t="shared" si="2031"/>
        <v>2.3798794763737252E-2</v>
      </c>
      <c r="O433" s="18">
        <f t="shared" si="2053"/>
        <v>6.6136418688147847E-2</v>
      </c>
      <c r="P433" s="89">
        <f t="shared" si="2044"/>
        <v>1.6123387743481599E-3</v>
      </c>
      <c r="Q433" s="88">
        <f t="shared" ref="Q433" si="2258">MIN((I433*J433*Male_Mortality_Blend+K433*L433*(1-Male_Mortality_Blend))*(1-Mortality_Margin),1)</f>
        <v>0.23846596376580947</v>
      </c>
      <c r="R433" s="18">
        <f t="shared" si="2107"/>
        <v>2.2445956267742151E-2</v>
      </c>
      <c r="S433" s="18">
        <f t="shared" si="2046"/>
        <v>7.6536832044534139E-2</v>
      </c>
      <c r="T433" s="89">
        <f t="shared" si="2047"/>
        <v>1.7573886538120309E-3</v>
      </c>
      <c r="V433" s="73">
        <f t="shared" si="2033"/>
        <v>408085.00514967827</v>
      </c>
      <c r="W433" s="74">
        <f t="shared" ref="W433" si="2259">V433*Fee_Percent</f>
        <v>20404.250257483916</v>
      </c>
      <c r="X433" s="75">
        <f t="shared" si="2062"/>
        <v>428489.25540716219</v>
      </c>
      <c r="Y433" s="74">
        <f t="shared" si="2035"/>
        <v>472259.21993612673</v>
      </c>
      <c r="Z433" s="75">
        <f t="shared" si="2036"/>
        <v>8161.7001029935655</v>
      </c>
      <c r="AA433" s="82">
        <f t="shared" si="2037"/>
        <v>-51931.66463195812</v>
      </c>
      <c r="AC433" s="80">
        <f t="shared" ref="AC433" si="2260">AC432/(1+NAER_Rate)^(1/12)</f>
        <v>0.20882316073177559</v>
      </c>
      <c r="AD433" s="82">
        <f t="shared" si="2039"/>
        <v>89478.480653728679</v>
      </c>
      <c r="AE433" s="74">
        <f t="shared" si="2040"/>
        <v>98618.662991784746</v>
      </c>
      <c r="AF433" s="75">
        <f t="shared" si="2041"/>
        <v>1704.3520124519748</v>
      </c>
      <c r="AH433" s="113">
        <v>427</v>
      </c>
      <c r="AI433" s="114">
        <f>(SUM(AE434:$AE$913)+SUM(AF434:$AF$913)-SUM(AD434:$AD$913))*(1+NAER_Rate)^(AH433/12)</f>
        <v>2313377.524606837</v>
      </c>
      <c r="AJ433" s="115">
        <f t="shared" si="2028"/>
        <v>2313377.524606837</v>
      </c>
    </row>
    <row r="434" spans="5:36" x14ac:dyDescent="0.35">
      <c r="E434" s="66">
        <f t="shared" si="2057"/>
        <v>58471</v>
      </c>
      <c r="F434">
        <f t="shared" si="2135"/>
        <v>36</v>
      </c>
      <c r="G434">
        <f t="shared" si="2050"/>
        <v>428</v>
      </c>
      <c r="H434">
        <f t="shared" ref="H434" si="2261">ROUNDDOWN(YEARFRAC(E434,DOB,1),0)</f>
        <v>100</v>
      </c>
      <c r="I434" s="31">
        <f>IF(H434&lt;=120,VLOOKUP(H434,'Mortality Data'!$B$6:$D$125,2,FALSE),1)</f>
        <v>0.33995999999999998</v>
      </c>
      <c r="J434" s="17">
        <f>IF(H434&lt;=120,(1-VLOOKUP(H434,'Mortality Data'!$F$5:$H$125,2,FALSE))^(YEAR(E434)-Mortality_Table_Year),1)</f>
        <v>0.78237088719825676</v>
      </c>
      <c r="K434">
        <f>IF(H434&lt;=120,VLOOKUP(H434,'Mortality Data'!$B$5:$D$125,3,FALSE),1)</f>
        <v>0.28698000000000001</v>
      </c>
      <c r="L434" s="33">
        <f>IF(H434&lt;=120,(1-VLOOKUP(H434,'Mortality Data'!$F$5:$H$125,3,FALSE))^(YEAR(E434)-Mortality_Table_Year),1)</f>
        <v>0.8014686652997618</v>
      </c>
      <c r="M434" s="88">
        <f t="shared" ref="M434" si="2262">MIN(I434*J434*Male_Mortality_Blend+K434*L434*(1-Male_Mortality_Blend),1)</f>
        <v>0.24978860865203217</v>
      </c>
      <c r="N434" s="18">
        <f t="shared" si="2031"/>
        <v>2.3665495648891754E-2</v>
      </c>
      <c r="O434" s="18">
        <f t="shared" si="2053"/>
        <v>6.4571267559450196E-2</v>
      </c>
      <c r="P434" s="89">
        <f t="shared" si="2044"/>
        <v>1.5651511286976505E-3</v>
      </c>
      <c r="Q434" s="88">
        <f t="shared" ref="Q434" si="2263">MIN((I434*J434*Male_Mortality_Blend+K434*L434*(1-Male_Mortality_Blend))*(1-Mortality_Margin),1)</f>
        <v>0.23729917821943056</v>
      </c>
      <c r="R434" s="18">
        <f t="shared" si="2107"/>
        <v>2.2321230419398708E-2</v>
      </c>
      <c r="S434" s="18">
        <f t="shared" si="2046"/>
        <v>7.4828435780897276E-2</v>
      </c>
      <c r="T434" s="89">
        <f t="shared" si="2047"/>
        <v>1.7083962636368633E-3</v>
      </c>
      <c r="V434" s="73">
        <f t="shared" si="2033"/>
        <v>398427.47123593057</v>
      </c>
      <c r="W434" s="74">
        <f t="shared" ref="W434" si="2264">V434*Fee_Percent</f>
        <v>19921.373561796529</v>
      </c>
      <c r="X434" s="75">
        <f t="shared" si="2062"/>
        <v>418348.84479772707</v>
      </c>
      <c r="Y434" s="74">
        <f t="shared" si="2035"/>
        <v>461717.81307024701</v>
      </c>
      <c r="Z434" s="75">
        <f t="shared" si="2036"/>
        <v>7968.5494247186116</v>
      </c>
      <c r="AA434" s="82">
        <f t="shared" si="2037"/>
        <v>-51337.517697238538</v>
      </c>
      <c r="AC434" s="80">
        <f t="shared" ref="AC434" si="2265">AC433/(1+NAER_Rate)^(1/12)</f>
        <v>0.20805858508745462</v>
      </c>
      <c r="AD434" s="82">
        <f t="shared" si="2039"/>
        <v>87041.068721586242</v>
      </c>
      <c r="AE434" s="74">
        <f t="shared" si="2040"/>
        <v>96064.354897069454</v>
      </c>
      <c r="AF434" s="75">
        <f t="shared" si="2041"/>
        <v>1657.9251185064047</v>
      </c>
      <c r="AH434" s="113">
        <v>428</v>
      </c>
      <c r="AI434" s="114">
        <f>(SUM(AE435:$AE$913)+SUM(AF435:$AF$913)-SUM(AD435:$AD$913))*(1+NAER_Rate)^(AH434/12)</f>
        <v>2270541.2283837902</v>
      </c>
      <c r="AJ434" s="115">
        <f t="shared" si="2028"/>
        <v>2270541.2283837902</v>
      </c>
    </row>
    <row r="435" spans="5:36" x14ac:dyDescent="0.35">
      <c r="E435" s="66">
        <f t="shared" si="2057"/>
        <v>58500</v>
      </c>
      <c r="F435">
        <f t="shared" si="2135"/>
        <v>36</v>
      </c>
      <c r="G435">
        <f t="shared" si="2050"/>
        <v>429</v>
      </c>
      <c r="H435">
        <f t="shared" ref="H435" si="2266">ROUNDDOWN(YEARFRAC(E435,DOB,1),0)</f>
        <v>100</v>
      </c>
      <c r="I435" s="31">
        <f>IF(H435&lt;=120,VLOOKUP(H435,'Mortality Data'!$B$6:$D$125,2,FALSE),1)</f>
        <v>0.33995999999999998</v>
      </c>
      <c r="J435" s="17">
        <f>IF(H435&lt;=120,(1-VLOOKUP(H435,'Mortality Data'!$F$5:$H$125,2,FALSE))^(YEAR(E435)-Mortality_Table_Year),1)</f>
        <v>0.78237088719825676</v>
      </c>
      <c r="K435">
        <f>IF(H435&lt;=120,VLOOKUP(H435,'Mortality Data'!$B$5:$D$125,3,FALSE),1)</f>
        <v>0.28698000000000001</v>
      </c>
      <c r="L435" s="33">
        <f>IF(H435&lt;=120,(1-VLOOKUP(H435,'Mortality Data'!$F$5:$H$125,3,FALSE))^(YEAR(E435)-Mortality_Table_Year),1)</f>
        <v>0.8014686652997618</v>
      </c>
      <c r="M435" s="88">
        <f t="shared" ref="M435" si="2267">MIN(I435*J435*Male_Mortality_Blend+K435*L435*(1-Male_Mortality_Blend),1)</f>
        <v>0.24978860865203217</v>
      </c>
      <c r="N435" s="18">
        <f t="shared" si="2031"/>
        <v>2.3665495648891754E-2</v>
      </c>
      <c r="O435" s="18">
        <f t="shared" si="2053"/>
        <v>6.3043156507978607E-2</v>
      </c>
      <c r="P435" s="89">
        <f t="shared" si="2044"/>
        <v>1.5281110514715895E-3</v>
      </c>
      <c r="Q435" s="88">
        <f t="shared" ref="Q435" si="2268">MIN((I435*J435*Male_Mortality_Blend+K435*L435*(1-Male_Mortality_Blend))*(1-Mortality_Margin),1)</f>
        <v>0.23729917821943056</v>
      </c>
      <c r="R435" s="18">
        <f t="shared" si="2107"/>
        <v>2.2321230419398708E-2</v>
      </c>
      <c r="S435" s="18">
        <f t="shared" si="2046"/>
        <v>7.3158173023908687E-2</v>
      </c>
      <c r="T435" s="89">
        <f t="shared" si="2047"/>
        <v>1.6702627569885886E-3</v>
      </c>
      <c r="V435" s="73">
        <f t="shared" si="2033"/>
        <v>388998.48764899775</v>
      </c>
      <c r="W435" s="74">
        <f t="shared" ref="W435" si="2269">V435*Fee_Percent</f>
        <v>19449.924382449888</v>
      </c>
      <c r="X435" s="75">
        <f t="shared" si="2062"/>
        <v>408448.41203144763</v>
      </c>
      <c r="Y435" s="74">
        <f t="shared" si="2035"/>
        <v>451411.70337596512</v>
      </c>
      <c r="Z435" s="75">
        <f t="shared" si="2036"/>
        <v>7779.969752979955</v>
      </c>
      <c r="AA435" s="82">
        <f t="shared" si="2037"/>
        <v>-50743.261097497423</v>
      </c>
      <c r="AC435" s="80">
        <f t="shared" ref="AC435" si="2270">AC434/(1+NAER_Rate)^(1/12)</f>
        <v>0.20729680882570137</v>
      </c>
      <c r="AD435" s="82">
        <f t="shared" si="2039"/>
        <v>84670.052384044306</v>
      </c>
      <c r="AE435" s="74">
        <f t="shared" si="2040"/>
        <v>93576.205576411652</v>
      </c>
      <c r="AF435" s="75">
        <f t="shared" si="2041"/>
        <v>1612.7629025532249</v>
      </c>
      <c r="AH435" s="113">
        <v>429</v>
      </c>
      <c r="AI435" s="114">
        <f>(SUM(AE436:$AE$913)+SUM(AF436:$AF$913)-SUM(AD436:$AD$913))*(1+NAER_Rate)^(AH435/12)</f>
        <v>2228141.7735364321</v>
      </c>
      <c r="AJ435" s="115">
        <f t="shared" si="2028"/>
        <v>2228141.7735364321</v>
      </c>
    </row>
    <row r="436" spans="5:36" x14ac:dyDescent="0.35">
      <c r="E436" s="66">
        <f t="shared" si="2057"/>
        <v>58531</v>
      </c>
      <c r="F436">
        <f t="shared" si="2135"/>
        <v>36</v>
      </c>
      <c r="G436">
        <f t="shared" si="2050"/>
        <v>430</v>
      </c>
      <c r="H436">
        <f t="shared" ref="H436" si="2271">ROUNDDOWN(YEARFRAC(E436,DOB,1),0)</f>
        <v>100</v>
      </c>
      <c r="I436" s="31">
        <f>IF(H436&lt;=120,VLOOKUP(H436,'Mortality Data'!$B$6:$D$125,2,FALSE),1)</f>
        <v>0.33995999999999998</v>
      </c>
      <c r="J436" s="17">
        <f>IF(H436&lt;=120,(1-VLOOKUP(H436,'Mortality Data'!$F$5:$H$125,2,FALSE))^(YEAR(E436)-Mortality_Table_Year),1)</f>
        <v>0.78237088719825676</v>
      </c>
      <c r="K436">
        <f>IF(H436&lt;=120,VLOOKUP(H436,'Mortality Data'!$B$5:$D$125,3,FALSE),1)</f>
        <v>0.28698000000000001</v>
      </c>
      <c r="L436" s="33">
        <f>IF(H436&lt;=120,(1-VLOOKUP(H436,'Mortality Data'!$F$5:$H$125,3,FALSE))^(YEAR(E436)-Mortality_Table_Year),1)</f>
        <v>0.8014686652997618</v>
      </c>
      <c r="M436" s="88">
        <f t="shared" ref="M436" si="2272">MIN(I436*J436*Male_Mortality_Blend+K436*L436*(1-Male_Mortality_Blend),1)</f>
        <v>0.24978860865203217</v>
      </c>
      <c r="N436" s="18">
        <f t="shared" si="2031"/>
        <v>2.3665495648891754E-2</v>
      </c>
      <c r="O436" s="18">
        <f t="shared" si="2053"/>
        <v>6.1551208961946637E-2</v>
      </c>
      <c r="P436" s="89">
        <f t="shared" si="2044"/>
        <v>1.4919475460319701E-3</v>
      </c>
      <c r="Q436" s="88">
        <f t="shared" ref="Q436" si="2273">MIN((I436*J436*Male_Mortality_Blend+K436*L436*(1-Male_Mortality_Blend))*(1-Mortality_Margin),1)</f>
        <v>0.23729917821943056</v>
      </c>
      <c r="R436" s="18">
        <f t="shared" si="2107"/>
        <v>2.2321230419398708E-2</v>
      </c>
      <c r="S436" s="18">
        <f t="shared" si="2046"/>
        <v>7.1525192586779779E-2</v>
      </c>
      <c r="T436" s="89">
        <f t="shared" si="2047"/>
        <v>1.6329804371289086E-3</v>
      </c>
      <c r="V436" s="73">
        <f t="shared" si="2033"/>
        <v>379792.6456321149</v>
      </c>
      <c r="W436" s="74">
        <f t="shared" ref="W436" si="2274">V436*Fee_Percent</f>
        <v>18989.632281605747</v>
      </c>
      <c r="X436" s="75">
        <f t="shared" si="2062"/>
        <v>398782.27791372064</v>
      </c>
      <c r="Y436" s="74">
        <f t="shared" si="2035"/>
        <v>441335.63873089693</v>
      </c>
      <c r="Z436" s="75">
        <f t="shared" si="2036"/>
        <v>7595.8529126422982</v>
      </c>
      <c r="AA436" s="82">
        <f t="shared" si="2037"/>
        <v>-50149.213729818584</v>
      </c>
      <c r="AC436" s="80">
        <f t="shared" ref="AC436" si="2275">AC435/(1+NAER_Rate)^(1/12)</f>
        <v>0.20653782169698354</v>
      </c>
      <c r="AD436" s="82">
        <f t="shared" si="2039"/>
        <v>82363.623011660966</v>
      </c>
      <c r="AE436" s="74">
        <f t="shared" si="2040"/>
        <v>91152.501460726329</v>
      </c>
      <c r="AF436" s="75">
        <f t="shared" si="2041"/>
        <v>1568.8309145078281</v>
      </c>
      <c r="AH436" s="113">
        <v>430</v>
      </c>
      <c r="AI436" s="114">
        <f>(SUM(AE437:$AE$913)+SUM(AF437:$AF$913)-SUM(AD437:$AD$913))*(1+NAER_Rate)^(AH436/12)</f>
        <v>2186180.5561415171</v>
      </c>
      <c r="AJ436" s="115">
        <f t="shared" si="2028"/>
        <v>2186180.5561415171</v>
      </c>
    </row>
    <row r="437" spans="5:36" x14ac:dyDescent="0.35">
      <c r="E437" s="66">
        <f t="shared" si="2057"/>
        <v>58561</v>
      </c>
      <c r="F437">
        <f t="shared" si="2135"/>
        <v>36</v>
      </c>
      <c r="G437">
        <f t="shared" si="2050"/>
        <v>431</v>
      </c>
      <c r="H437">
        <f t="shared" ref="H437" si="2276">ROUNDDOWN(YEARFRAC(E437,DOB,1),0)</f>
        <v>100</v>
      </c>
      <c r="I437" s="31">
        <f>IF(H437&lt;=120,VLOOKUP(H437,'Mortality Data'!$B$6:$D$125,2,FALSE),1)</f>
        <v>0.33995999999999998</v>
      </c>
      <c r="J437" s="17">
        <f>IF(H437&lt;=120,(1-VLOOKUP(H437,'Mortality Data'!$F$5:$H$125,2,FALSE))^(YEAR(E437)-Mortality_Table_Year),1)</f>
        <v>0.78237088719825676</v>
      </c>
      <c r="K437">
        <f>IF(H437&lt;=120,VLOOKUP(H437,'Mortality Data'!$B$5:$D$125,3,FALSE),1)</f>
        <v>0.28698000000000001</v>
      </c>
      <c r="L437" s="33">
        <f>IF(H437&lt;=120,(1-VLOOKUP(H437,'Mortality Data'!$F$5:$H$125,3,FALSE))^(YEAR(E437)-Mortality_Table_Year),1)</f>
        <v>0.8014686652997618</v>
      </c>
      <c r="M437" s="88">
        <f t="shared" ref="M437" si="2277">MIN(I437*J437*Male_Mortality_Blend+K437*L437*(1-Male_Mortality_Blend),1)</f>
        <v>0.24978860865203217</v>
      </c>
      <c r="N437" s="18">
        <f t="shared" si="2031"/>
        <v>2.3665495648891754E-2</v>
      </c>
      <c r="O437" s="18">
        <f t="shared" si="2053"/>
        <v>6.0094569094073659E-2</v>
      </c>
      <c r="P437" s="89">
        <f t="shared" si="2044"/>
        <v>1.4566398678729775E-3</v>
      </c>
      <c r="Q437" s="88">
        <f t="shared" ref="Q437" si="2278">MIN((I437*J437*Male_Mortality_Blend+K437*L437*(1-Male_Mortality_Blend))*(1-Mortality_Margin),1)</f>
        <v>0.23729917821943056</v>
      </c>
      <c r="R437" s="18">
        <f t="shared" si="2107"/>
        <v>2.2321230419398708E-2</v>
      </c>
      <c r="S437" s="18">
        <f t="shared" si="2046"/>
        <v>6.99286622822584E-2</v>
      </c>
      <c r="T437" s="89">
        <f t="shared" si="2047"/>
        <v>1.5965303045213791E-3</v>
      </c>
      <c r="V437" s="73">
        <f t="shared" si="2033"/>
        <v>370804.66442942701</v>
      </c>
      <c r="W437" s="74">
        <f t="shared" ref="W437" si="2279">V437*Fee_Percent</f>
        <v>18540.23322147135</v>
      </c>
      <c r="X437" s="75">
        <f t="shared" si="2062"/>
        <v>389344.89765089838</v>
      </c>
      <c r="Y437" s="74">
        <f t="shared" si="2035"/>
        <v>431484.48424649209</v>
      </c>
      <c r="Z437" s="75">
        <f t="shared" si="2036"/>
        <v>7416.0932885885404</v>
      </c>
      <c r="AA437" s="82">
        <f t="shared" si="2037"/>
        <v>-49555.679884182231</v>
      </c>
      <c r="AC437" s="80">
        <f t="shared" ref="AC437" si="2280">AC436/(1+NAER_Rate)^(1/12)</f>
        <v>0.20578161348929602</v>
      </c>
      <c r="AD437" s="82">
        <f t="shared" si="2039"/>
        <v>80120.021242426694</v>
      </c>
      <c r="AE437" s="74">
        <f t="shared" si="2040"/>
        <v>88791.573363839881</v>
      </c>
      <c r="AF437" s="75">
        <f t="shared" si="2041"/>
        <v>1526.0956427128892</v>
      </c>
      <c r="AH437" s="113">
        <v>431</v>
      </c>
      <c r="AI437" s="114">
        <f>(SUM(AE438:$AE$913)+SUM(AF438:$AF$913)-SUM(AD438:$AD$913))*(1+NAER_Rate)^(AH437/12)</f>
        <v>2144658.6731160921</v>
      </c>
      <c r="AJ437" s="115">
        <f t="shared" si="2028"/>
        <v>2144658.6731160921</v>
      </c>
    </row>
    <row r="438" spans="5:36" x14ac:dyDescent="0.35">
      <c r="E438" s="66">
        <f t="shared" si="2057"/>
        <v>58592</v>
      </c>
      <c r="F438">
        <f t="shared" si="2135"/>
        <v>36</v>
      </c>
      <c r="G438">
        <f t="shared" si="2050"/>
        <v>432</v>
      </c>
      <c r="H438">
        <f t="shared" ref="H438" si="2281">ROUNDDOWN(YEARFRAC(E438,DOB,1),0)</f>
        <v>100</v>
      </c>
      <c r="I438" s="31">
        <f>IF(H438&lt;=120,VLOOKUP(H438,'Mortality Data'!$B$6:$D$125,2,FALSE),1)</f>
        <v>0.33995999999999998</v>
      </c>
      <c r="J438" s="17">
        <f>IF(H438&lt;=120,(1-VLOOKUP(H438,'Mortality Data'!$F$5:$H$125,2,FALSE))^(YEAR(E438)-Mortality_Table_Year),1)</f>
        <v>0.78237088719825676</v>
      </c>
      <c r="K438">
        <f>IF(H438&lt;=120,VLOOKUP(H438,'Mortality Data'!$B$5:$D$125,3,FALSE),1)</f>
        <v>0.28698000000000001</v>
      </c>
      <c r="L438" s="33">
        <f>IF(H438&lt;=120,(1-VLOOKUP(H438,'Mortality Data'!$F$5:$H$125,3,FALSE))^(YEAR(E438)-Mortality_Table_Year),1)</f>
        <v>0.8014686652997618</v>
      </c>
      <c r="M438" s="88">
        <f t="shared" ref="M438" si="2282">MIN(I438*J438*Male_Mortality_Blend+K438*L438*(1-Male_Mortality_Blend),1)</f>
        <v>0.24978860865203217</v>
      </c>
      <c r="N438" s="18">
        <f t="shared" si="2031"/>
        <v>2.3665495648891754E-2</v>
      </c>
      <c r="O438" s="18">
        <f t="shared" si="2053"/>
        <v>5.8672401330655835E-2</v>
      </c>
      <c r="P438" s="89">
        <f t="shared" si="2044"/>
        <v>1.422167763417824E-3</v>
      </c>
      <c r="Q438" s="88">
        <f t="shared" ref="Q438" si="2283">MIN((I438*J438*Male_Mortality_Blend+K438*L438*(1-Male_Mortality_Blend))*(1-Mortality_Margin),1)</f>
        <v>0.23729917821943056</v>
      </c>
      <c r="R438" s="18">
        <f t="shared" si="2107"/>
        <v>2.2321230419398708E-2</v>
      </c>
      <c r="S438" s="18">
        <f t="shared" si="2046"/>
        <v>6.8367768498535791E-2</v>
      </c>
      <c r="T438" s="89">
        <f t="shared" si="2047"/>
        <v>1.5608937837226083E-3</v>
      </c>
      <c r="V438" s="73">
        <f t="shared" si="2033"/>
        <v>362029.38825678366</v>
      </c>
      <c r="W438" s="74">
        <f t="shared" ref="W438" si="2284">V438*Fee_Percent</f>
        <v>18101.469412839182</v>
      </c>
      <c r="X438" s="75">
        <f t="shared" si="2062"/>
        <v>380130.85766962281</v>
      </c>
      <c r="Y438" s="74">
        <f t="shared" si="2035"/>
        <v>421853.21965123067</v>
      </c>
      <c r="Z438" s="75">
        <f t="shared" si="2036"/>
        <v>7240.5877651356732</v>
      </c>
      <c r="AA438" s="82">
        <f t="shared" si="2037"/>
        <v>-48962.949746743543</v>
      </c>
      <c r="AC438" s="80">
        <f t="shared" ref="AC438" si="2285">AC437/(1+NAER_Rate)^(1/12)</f>
        <v>0.20502817402802345</v>
      </c>
      <c r="AD438" s="82">
        <f t="shared" si="2039"/>
        <v>77937.53563970924</v>
      </c>
      <c r="AE438" s="74">
        <f t="shared" si="2040"/>
        <v>86491.795332934518</v>
      </c>
      <c r="AF438" s="75">
        <f t="shared" si="2041"/>
        <v>1484.5244883754142</v>
      </c>
      <c r="AH438" s="113">
        <v>432</v>
      </c>
      <c r="AI438" s="114">
        <f>(SUM(AE439:$AE$913)+SUM(AF439:$AF$913)-SUM(AD439:$AD$913))*(1+NAER_Rate)^(AH438/12)</f>
        <v>2103576.9352220455</v>
      </c>
      <c r="AJ438" s="115">
        <f t="shared" si="2028"/>
        <v>2103576.9352220455</v>
      </c>
    </row>
    <row r="439" spans="5:36" x14ac:dyDescent="0.35">
      <c r="E439" s="66">
        <f t="shared" si="2057"/>
        <v>58622</v>
      </c>
      <c r="F439">
        <f t="shared" si="2135"/>
        <v>37</v>
      </c>
      <c r="G439">
        <f t="shared" si="2050"/>
        <v>433</v>
      </c>
      <c r="H439">
        <f t="shared" ref="H439" si="2286">ROUNDDOWN(YEARFRAC(E439,DOB,1),0)</f>
        <v>100</v>
      </c>
      <c r="I439" s="31">
        <f>IF(H439&lt;=120,VLOOKUP(H439,'Mortality Data'!$B$6:$D$125,2,FALSE),1)</f>
        <v>0.33995999999999998</v>
      </c>
      <c r="J439" s="17">
        <f>IF(H439&lt;=120,(1-VLOOKUP(H439,'Mortality Data'!$F$5:$H$125,2,FALSE))^(YEAR(E439)-Mortality_Table_Year),1)</f>
        <v>0.78237088719825676</v>
      </c>
      <c r="K439">
        <f>IF(H439&lt;=120,VLOOKUP(H439,'Mortality Data'!$B$5:$D$125,3,FALSE),1)</f>
        <v>0.28698000000000001</v>
      </c>
      <c r="L439" s="33">
        <f>IF(H439&lt;=120,(1-VLOOKUP(H439,'Mortality Data'!$F$5:$H$125,3,FALSE))^(YEAR(E439)-Mortality_Table_Year),1)</f>
        <v>0.8014686652997618</v>
      </c>
      <c r="M439" s="88">
        <f t="shared" ref="M439" si="2287">MIN(I439*J439*Male_Mortality_Blend+K439*L439*(1-Male_Mortality_Blend),1)</f>
        <v>0.24978860865203217</v>
      </c>
      <c r="N439" s="18">
        <f t="shared" si="2031"/>
        <v>2.3665495648891754E-2</v>
      </c>
      <c r="O439" s="18">
        <f t="shared" si="2053"/>
        <v>5.7283889872255168E-2</v>
      </c>
      <c r="P439" s="89">
        <f t="shared" si="2044"/>
        <v>1.3885114584006666E-3</v>
      </c>
      <c r="Q439" s="88">
        <f t="shared" ref="Q439" si="2288">MIN((I439*J439*Male_Mortality_Blend+K439*L439*(1-Male_Mortality_Blend))*(1-Mortality_Margin),1)</f>
        <v>0.23729917821943056</v>
      </c>
      <c r="R439" s="18">
        <f t="shared" si="2107"/>
        <v>2.2321230419398708E-2</v>
      </c>
      <c r="S439" s="18">
        <f t="shared" si="2046"/>
        <v>6.6841715784619865E-2</v>
      </c>
      <c r="T439" s="89">
        <f t="shared" si="2047"/>
        <v>1.5260527139159263E-3</v>
      </c>
      <c r="V439" s="73">
        <f t="shared" si="2033"/>
        <v>353461.78334422177</v>
      </c>
      <c r="W439" s="74">
        <f t="shared" ref="W439" si="2289">V439*Fee_Percent</f>
        <v>17673.089167211088</v>
      </c>
      <c r="X439" s="75">
        <f t="shared" si="2062"/>
        <v>371134.87251143286</v>
      </c>
      <c r="Y439" s="74">
        <f t="shared" si="2035"/>
        <v>412436.93673223036</v>
      </c>
      <c r="Z439" s="75">
        <f t="shared" si="2036"/>
        <v>7069.2356668844359</v>
      </c>
      <c r="AA439" s="82">
        <f t="shared" si="2037"/>
        <v>-48371.299887681962</v>
      </c>
      <c r="AC439" s="80">
        <f t="shared" ref="AC439" si="2290">AC438/(1+NAER_Rate)^(1/12)</f>
        <v>0.20427749317580335</v>
      </c>
      <c r="AD439" s="82">
        <f t="shared" si="2039"/>
        <v>75814.501386756878</v>
      </c>
      <c r="AE439" s="74">
        <f t="shared" si="2040"/>
        <v>84251.583528767427</v>
      </c>
      <c r="AF439" s="75">
        <f t="shared" si="2041"/>
        <v>1444.0857407001311</v>
      </c>
      <c r="AH439" s="113">
        <v>433</v>
      </c>
      <c r="AI439" s="114">
        <f>(SUM(AE440:$AE$913)+SUM(AF440:$AF$913)-SUM(AD440:$AD$913))*(1+NAER_Rate)^(AH439/12)</f>
        <v>2062935.8796304681</v>
      </c>
      <c r="AJ439" s="115">
        <f t="shared" si="2028"/>
        <v>2062935.8796304681</v>
      </c>
    </row>
    <row r="440" spans="5:36" x14ac:dyDescent="0.35">
      <c r="E440" s="66">
        <f t="shared" si="2057"/>
        <v>58653</v>
      </c>
      <c r="F440">
        <f t="shared" si="2135"/>
        <v>37</v>
      </c>
      <c r="G440">
        <f t="shared" si="2050"/>
        <v>434</v>
      </c>
      <c r="H440">
        <f t="shared" ref="H440" si="2291">ROUNDDOWN(YEARFRAC(E440,DOB,1),0)</f>
        <v>100</v>
      </c>
      <c r="I440" s="31">
        <f>IF(H440&lt;=120,VLOOKUP(H440,'Mortality Data'!$B$6:$D$125,2,FALSE),1)</f>
        <v>0.33995999999999998</v>
      </c>
      <c r="J440" s="17">
        <f>IF(H440&lt;=120,(1-VLOOKUP(H440,'Mortality Data'!$F$5:$H$125,2,FALSE))^(YEAR(E440)-Mortality_Table_Year),1)</f>
        <v>0.78237088719825676</v>
      </c>
      <c r="K440">
        <f>IF(H440&lt;=120,VLOOKUP(H440,'Mortality Data'!$B$5:$D$125,3,FALSE),1)</f>
        <v>0.28698000000000001</v>
      </c>
      <c r="L440" s="33">
        <f>IF(H440&lt;=120,(1-VLOOKUP(H440,'Mortality Data'!$F$5:$H$125,3,FALSE))^(YEAR(E440)-Mortality_Table_Year),1)</f>
        <v>0.8014686652997618</v>
      </c>
      <c r="M440" s="88">
        <f t="shared" ref="M440" si="2292">MIN(I440*J440*Male_Mortality_Blend+K440*L440*(1-Male_Mortality_Blend),1)</f>
        <v>0.24978860865203217</v>
      </c>
      <c r="N440" s="18">
        <f t="shared" si="2031"/>
        <v>2.3665495648891754E-2</v>
      </c>
      <c r="O440" s="18">
        <f t="shared" si="2053"/>
        <v>5.5928238225731716E-2</v>
      </c>
      <c r="P440" s="89">
        <f t="shared" si="2044"/>
        <v>1.3556516465234522E-3</v>
      </c>
      <c r="Q440" s="88">
        <f t="shared" ref="Q440" si="2293">MIN((I440*J440*Male_Mortality_Blend+K440*L440*(1-Male_Mortality_Blend))*(1-Mortality_Margin),1)</f>
        <v>0.23729917821943056</v>
      </c>
      <c r="R440" s="18">
        <f t="shared" si="2107"/>
        <v>2.2321230419398708E-2</v>
      </c>
      <c r="S440" s="18">
        <f t="shared" si="2046"/>
        <v>6.534972644496341E-2</v>
      </c>
      <c r="T440" s="89">
        <f t="shared" si="2047"/>
        <v>1.4919893396564549E-3</v>
      </c>
      <c r="V440" s="73">
        <f t="shared" si="2033"/>
        <v>345096.93504843954</v>
      </c>
      <c r="W440" s="74">
        <f t="shared" ref="W440" si="2294">V440*Fee_Percent</f>
        <v>17254.846752421978</v>
      </c>
      <c r="X440" s="75">
        <f t="shared" si="2062"/>
        <v>362351.78180086153</v>
      </c>
      <c r="Y440" s="74">
        <f t="shared" si="2035"/>
        <v>403230.83683395933</v>
      </c>
      <c r="Z440" s="75">
        <f t="shared" si="2036"/>
        <v>6901.9387009687907</v>
      </c>
      <c r="AA440" s="82">
        <f t="shared" si="2037"/>
        <v>-47780.993734066607</v>
      </c>
      <c r="AC440" s="80">
        <f t="shared" ref="AC440" si="2295">AC439/(1+NAER_Rate)^(1/12)</f>
        <v>0.20352956083238971</v>
      </c>
      <c r="AD440" s="82">
        <f t="shared" si="2039"/>
        <v>73749.299016763252</v>
      </c>
      <c r="AE440" s="74">
        <f t="shared" si="2040"/>
        <v>82069.395134892737</v>
      </c>
      <c r="AF440" s="75">
        <f t="shared" si="2041"/>
        <v>1404.7485527002523</v>
      </c>
      <c r="AH440" s="113">
        <v>434</v>
      </c>
      <c r="AI440" s="114">
        <f>(SUM(AE441:$AE$913)+SUM(AF441:$AF$913)-SUM(AD441:$AD$913))*(1+NAER_Rate)^(AH440/12)</f>
        <v>2022735.7820593622</v>
      </c>
      <c r="AJ440" s="115">
        <f t="shared" si="2028"/>
        <v>2022735.7820593622</v>
      </c>
    </row>
    <row r="441" spans="5:36" x14ac:dyDescent="0.35">
      <c r="E441" s="66">
        <f t="shared" si="2057"/>
        <v>58684</v>
      </c>
      <c r="F441">
        <f t="shared" si="2135"/>
        <v>37</v>
      </c>
      <c r="G441">
        <f t="shared" si="2050"/>
        <v>435</v>
      </c>
      <c r="H441">
        <f t="shared" ref="H441" si="2296">ROUNDDOWN(YEARFRAC(E441,DOB,1),0)</f>
        <v>100</v>
      </c>
      <c r="I441" s="31">
        <f>IF(H441&lt;=120,VLOOKUP(H441,'Mortality Data'!$B$6:$D$125,2,FALSE),1)</f>
        <v>0.33995999999999998</v>
      </c>
      <c r="J441" s="17">
        <f>IF(H441&lt;=120,(1-VLOOKUP(H441,'Mortality Data'!$F$5:$H$125,2,FALSE))^(YEAR(E441)-Mortality_Table_Year),1)</f>
        <v>0.78237088719825676</v>
      </c>
      <c r="K441">
        <f>IF(H441&lt;=120,VLOOKUP(H441,'Mortality Data'!$B$5:$D$125,3,FALSE),1)</f>
        <v>0.28698000000000001</v>
      </c>
      <c r="L441" s="33">
        <f>IF(H441&lt;=120,(1-VLOOKUP(H441,'Mortality Data'!$F$5:$H$125,3,FALSE))^(YEAR(E441)-Mortality_Table_Year),1)</f>
        <v>0.8014686652997618</v>
      </c>
      <c r="M441" s="88">
        <f t="shared" ref="M441" si="2297">MIN(I441*J441*Male_Mortality_Blend+K441*L441*(1-Male_Mortality_Blend),1)</f>
        <v>0.24978860865203217</v>
      </c>
      <c r="N441" s="18">
        <f t="shared" si="2031"/>
        <v>2.3665495648891754E-2</v>
      </c>
      <c r="O441" s="18">
        <f t="shared" si="2053"/>
        <v>5.4604668747350482E-2</v>
      </c>
      <c r="P441" s="89">
        <f t="shared" si="2044"/>
        <v>1.3235694783812341E-3</v>
      </c>
      <c r="Q441" s="88">
        <f t="shared" ref="Q441" si="2298">MIN((I441*J441*Male_Mortality_Blend+K441*L441*(1-Male_Mortality_Blend))*(1-Mortality_Margin),1)</f>
        <v>0.23729917821943056</v>
      </c>
      <c r="R441" s="18">
        <f t="shared" si="2107"/>
        <v>2.2321230419398708E-2</v>
      </c>
      <c r="S441" s="18">
        <f t="shared" si="2046"/>
        <v>6.3891040143140704E-2</v>
      </c>
      <c r="T441" s="89">
        <f t="shared" si="2047"/>
        <v>1.4586863018227064E-3</v>
      </c>
      <c r="V441" s="73">
        <f t="shared" si="2033"/>
        <v>336930.04503360484</v>
      </c>
      <c r="W441" s="74">
        <f t="shared" ref="W441" si="2299">V441*Fee_Percent</f>
        <v>16846.502251680242</v>
      </c>
      <c r="X441" s="75">
        <f t="shared" si="2062"/>
        <v>353776.54728528508</v>
      </c>
      <c r="Y441" s="74">
        <f t="shared" si="2035"/>
        <v>394230.22841278149</v>
      </c>
      <c r="Z441" s="75">
        <f t="shared" si="2036"/>
        <v>6738.6009006720969</v>
      </c>
      <c r="AA441" s="82">
        <f t="shared" si="2037"/>
        <v>-47192.282028168498</v>
      </c>
      <c r="AC441" s="80">
        <f t="shared" ref="AC441" si="2300">AC440/(1+NAER_Rate)^(1/12)</f>
        <v>0.20278436693451712</v>
      </c>
      <c r="AD441" s="82">
        <f t="shared" si="2039"/>
        <v>71740.353177525802</v>
      </c>
      <c r="AE441" s="74">
        <f t="shared" si="2040"/>
        <v>79943.727295135977</v>
      </c>
      <c r="AF441" s="75">
        <f t="shared" si="2041"/>
        <v>1366.4829176671581</v>
      </c>
      <c r="AH441" s="113">
        <v>435</v>
      </c>
      <c r="AI441" s="114">
        <f>(SUM(AE442:$AE$913)+SUM(AF442:$AF$913)-SUM(AD442:$AD$913))*(1+NAER_Rate)^(AH441/12)</f>
        <v>1982976.6684977023</v>
      </c>
      <c r="AJ441" s="115">
        <f t="shared" si="2028"/>
        <v>1982976.6684977023</v>
      </c>
    </row>
    <row r="442" spans="5:36" x14ac:dyDescent="0.35">
      <c r="E442" s="66">
        <f t="shared" si="2057"/>
        <v>58714</v>
      </c>
      <c r="F442">
        <f t="shared" si="2135"/>
        <v>37</v>
      </c>
      <c r="G442">
        <f t="shared" si="2050"/>
        <v>436</v>
      </c>
      <c r="H442">
        <f t="shared" ref="H442" si="2301">ROUNDDOWN(YEARFRAC(E442,DOB,1),0)</f>
        <v>100</v>
      </c>
      <c r="I442" s="31">
        <f>IF(H442&lt;=120,VLOOKUP(H442,'Mortality Data'!$B$6:$D$125,2,FALSE),1)</f>
        <v>0.33995999999999998</v>
      </c>
      <c r="J442" s="17">
        <f>IF(H442&lt;=120,(1-VLOOKUP(H442,'Mortality Data'!$F$5:$H$125,2,FALSE))^(YEAR(E442)-Mortality_Table_Year),1)</f>
        <v>0.78237088719825676</v>
      </c>
      <c r="K442">
        <f>IF(H442&lt;=120,VLOOKUP(H442,'Mortality Data'!$B$5:$D$125,3,FALSE),1)</f>
        <v>0.28698000000000001</v>
      </c>
      <c r="L442" s="33">
        <f>IF(H442&lt;=120,(1-VLOOKUP(H442,'Mortality Data'!$F$5:$H$125,3,FALSE))^(YEAR(E442)-Mortality_Table_Year),1)</f>
        <v>0.8014686652997618</v>
      </c>
      <c r="M442" s="88">
        <f t="shared" ref="M442" si="2302">MIN(I442*J442*Male_Mortality_Blend+K442*L442*(1-Male_Mortality_Blend),1)</f>
        <v>0.24978860865203217</v>
      </c>
      <c r="N442" s="18">
        <f t="shared" si="2031"/>
        <v>2.3665495648891754E-2</v>
      </c>
      <c r="O442" s="18">
        <f t="shared" si="2053"/>
        <v>5.3312422196700883E-2</v>
      </c>
      <c r="P442" s="89">
        <f t="shared" si="2044"/>
        <v>1.2922465506495992E-3</v>
      </c>
      <c r="Q442" s="88">
        <f t="shared" ref="Q442" si="2303">MIN((I442*J442*Male_Mortality_Blend+K442*L442*(1-Male_Mortality_Blend))*(1-Mortality_Margin),1)</f>
        <v>0.23729917821943056</v>
      </c>
      <c r="R442" s="18">
        <f t="shared" si="2107"/>
        <v>2.2321230419398708E-2</v>
      </c>
      <c r="S442" s="18">
        <f t="shared" si="2046"/>
        <v>6.2464913514370606E-2</v>
      </c>
      <c r="T442" s="89">
        <f t="shared" si="2047"/>
        <v>1.4261266287700983E-3</v>
      </c>
      <c r="V442" s="73">
        <f t="shared" si="2033"/>
        <v>328956.42851888115</v>
      </c>
      <c r="W442" s="74">
        <f t="shared" ref="W442" si="2304">V442*Fee_Percent</f>
        <v>16447.821425944057</v>
      </c>
      <c r="X442" s="75">
        <f t="shared" si="2062"/>
        <v>345404.24994482519</v>
      </c>
      <c r="Y442" s="74">
        <f t="shared" si="2035"/>
        <v>385430.52464608761</v>
      </c>
      <c r="Z442" s="75">
        <f t="shared" si="2036"/>
        <v>6579.128570377623</v>
      </c>
      <c r="AA442" s="82">
        <f t="shared" si="2037"/>
        <v>-46605.403271640069</v>
      </c>
      <c r="AC442" s="80">
        <f t="shared" ref="AC442" si="2305">AC441/(1+NAER_Rate)^(1/12)</f>
        <v>0.20204190145576534</v>
      </c>
      <c r="AD442" s="82">
        <f t="shared" si="2039"/>
        <v>69786.131429754911</v>
      </c>
      <c r="AE442" s="74">
        <f t="shared" si="2040"/>
        <v>77873.116078588762</v>
      </c>
      <c r="AF442" s="75">
        <f t="shared" si="2041"/>
        <v>1329.2596462810459</v>
      </c>
      <c r="AH442" s="113">
        <v>436</v>
      </c>
      <c r="AI442" s="114">
        <f>(SUM(AE443:$AE$913)+SUM(AF443:$AF$913)-SUM(AD443:$AD$913))*(1+NAER_Rate)^(AH442/12)</f>
        <v>1943658.3265283098</v>
      </c>
      <c r="AJ442" s="115">
        <f t="shared" si="2028"/>
        <v>1943658.3265283098</v>
      </c>
    </row>
    <row r="443" spans="5:36" x14ac:dyDescent="0.35">
      <c r="E443" s="66">
        <f t="shared" si="2057"/>
        <v>58745</v>
      </c>
      <c r="F443">
        <f t="shared" si="2135"/>
        <v>37</v>
      </c>
      <c r="G443">
        <f t="shared" si="2050"/>
        <v>437</v>
      </c>
      <c r="H443">
        <f t="shared" ref="H443" si="2306">ROUNDDOWN(YEARFRAC(E443,DOB,1),0)</f>
        <v>100</v>
      </c>
      <c r="I443" s="31">
        <f>IF(H443&lt;=120,VLOOKUP(H443,'Mortality Data'!$B$6:$D$125,2,FALSE),1)</f>
        <v>0.33995999999999998</v>
      </c>
      <c r="J443" s="17">
        <f>IF(H443&lt;=120,(1-VLOOKUP(H443,'Mortality Data'!$F$5:$H$125,2,FALSE))^(YEAR(E443)-Mortality_Table_Year),1)</f>
        <v>0.78237088719825676</v>
      </c>
      <c r="K443">
        <f>IF(H443&lt;=120,VLOOKUP(H443,'Mortality Data'!$B$5:$D$125,3,FALSE),1)</f>
        <v>0.28698000000000001</v>
      </c>
      <c r="L443" s="33">
        <f>IF(H443&lt;=120,(1-VLOOKUP(H443,'Mortality Data'!$F$5:$H$125,3,FALSE))^(YEAR(E443)-Mortality_Table_Year),1)</f>
        <v>0.8014686652997618</v>
      </c>
      <c r="M443" s="88">
        <f t="shared" ref="M443" si="2307">MIN(I443*J443*Male_Mortality_Blend+K443*L443*(1-Male_Mortality_Blend),1)</f>
        <v>0.24978860865203217</v>
      </c>
      <c r="N443" s="18">
        <f t="shared" si="2031"/>
        <v>2.3665495648891754E-2</v>
      </c>
      <c r="O443" s="18">
        <f t="shared" si="2053"/>
        <v>5.2050757301172978E-2</v>
      </c>
      <c r="P443" s="89">
        <f t="shared" si="2044"/>
        <v>1.2616648955279045E-3</v>
      </c>
      <c r="Q443" s="88">
        <f t="shared" ref="Q443" si="2308">MIN((I443*J443*Male_Mortality_Blend+K443*L443*(1-Male_Mortality_Blend))*(1-Mortality_Margin),1)</f>
        <v>0.23729917821943056</v>
      </c>
      <c r="R443" s="18">
        <f t="shared" si="2107"/>
        <v>2.2321230419398708E-2</v>
      </c>
      <c r="S443" s="18">
        <f t="shared" si="2046"/>
        <v>6.1070619786688526E-2</v>
      </c>
      <c r="T443" s="89">
        <f t="shared" si="2047"/>
        <v>1.3942937276820791E-3</v>
      </c>
      <c r="V443" s="73">
        <f t="shared" si="2033"/>
        <v>321171.51159109263</v>
      </c>
      <c r="W443" s="74">
        <f t="shared" ref="W443" si="2309">V443*Fee_Percent</f>
        <v>16058.575579554632</v>
      </c>
      <c r="X443" s="75">
        <f t="shared" si="2062"/>
        <v>337230.08717064728</v>
      </c>
      <c r="Y443" s="74">
        <f t="shared" si="2035"/>
        <v>376827.24109479255</v>
      </c>
      <c r="Z443" s="75">
        <f t="shared" si="2036"/>
        <v>6423.4302318218524</v>
      </c>
      <c r="AA443" s="82">
        <f t="shared" si="2037"/>
        <v>-46020.58415596711</v>
      </c>
      <c r="AC443" s="80">
        <f t="shared" ref="AC443" si="2310">AC442/(1+NAER_Rate)^(1/12)</f>
        <v>0.20130215440642443</v>
      </c>
      <c r="AD443" s="82">
        <f t="shared" si="2039"/>
        <v>67885.143078117617</v>
      </c>
      <c r="AE443" s="74">
        <f t="shared" si="2040"/>
        <v>75856.13547141086</v>
      </c>
      <c r="AF443" s="75">
        <f t="shared" si="2041"/>
        <v>1293.0503443450973</v>
      </c>
      <c r="AH443" s="113">
        <v>437</v>
      </c>
      <c r="AI443" s="114">
        <f>(SUM(AE444:$AE$913)+SUM(AF444:$AF$913)-SUM(AD444:$AD$913))*(1+NAER_Rate)^(AH443/12)</f>
        <v>1904780.3162619078</v>
      </c>
      <c r="AJ443" s="115">
        <f t="shared" si="2028"/>
        <v>1904780.3162619078</v>
      </c>
    </row>
    <row r="444" spans="5:36" x14ac:dyDescent="0.35">
      <c r="E444" s="66">
        <f t="shared" si="2057"/>
        <v>58775</v>
      </c>
      <c r="F444">
        <f t="shared" si="2135"/>
        <v>37</v>
      </c>
      <c r="G444">
        <f t="shared" si="2050"/>
        <v>438</v>
      </c>
      <c r="H444">
        <f t="shared" ref="H444" si="2311">ROUNDDOWN(YEARFRAC(E444,DOB,1),0)</f>
        <v>100</v>
      </c>
      <c r="I444" s="31">
        <f>IF(H444&lt;=120,VLOOKUP(H444,'Mortality Data'!$B$6:$D$125,2,FALSE),1)</f>
        <v>0.33995999999999998</v>
      </c>
      <c r="J444" s="17">
        <f>IF(H444&lt;=120,(1-VLOOKUP(H444,'Mortality Data'!$F$5:$H$125,2,FALSE))^(YEAR(E444)-Mortality_Table_Year),1)</f>
        <v>0.78237088719825676</v>
      </c>
      <c r="K444">
        <f>IF(H444&lt;=120,VLOOKUP(H444,'Mortality Data'!$B$5:$D$125,3,FALSE),1)</f>
        <v>0.28698000000000001</v>
      </c>
      <c r="L444" s="33">
        <f>IF(H444&lt;=120,(1-VLOOKUP(H444,'Mortality Data'!$F$5:$H$125,3,FALSE))^(YEAR(E444)-Mortality_Table_Year),1)</f>
        <v>0.8014686652997618</v>
      </c>
      <c r="M444" s="88">
        <f t="shared" ref="M444" si="2312">MIN(I444*J444*Male_Mortality_Blend+K444*L444*(1-Male_Mortality_Blend),1)</f>
        <v>0.24978860865203217</v>
      </c>
      <c r="N444" s="18">
        <f t="shared" si="2031"/>
        <v>2.3665495648891754E-2</v>
      </c>
      <c r="O444" s="18">
        <f t="shared" si="2053"/>
        <v>5.0818950330740548E-2</v>
      </c>
      <c r="P444" s="89">
        <f t="shared" si="2044"/>
        <v>1.2318069704324308E-3</v>
      </c>
      <c r="Q444" s="88">
        <f t="shared" ref="Q444" si="2313">MIN((I444*J444*Male_Mortality_Blend+K444*L444*(1-Male_Mortality_Blend))*(1-Mortality_Margin),1)</f>
        <v>0.23729917821943056</v>
      </c>
      <c r="R444" s="18">
        <f t="shared" si="2107"/>
        <v>2.2321230419398708E-2</v>
      </c>
      <c r="S444" s="18">
        <f t="shared" si="2046"/>
        <v>5.9707448410574362E-2</v>
      </c>
      <c r="T444" s="89">
        <f t="shared" si="2047"/>
        <v>1.3631713761141639E-3</v>
      </c>
      <c r="V444" s="73">
        <f t="shared" si="2033"/>
        <v>313570.8285809856</v>
      </c>
      <c r="W444" s="74">
        <f t="shared" ref="W444" si="2314">V444*Fee_Percent</f>
        <v>15678.541429049281</v>
      </c>
      <c r="X444" s="75">
        <f t="shared" si="2062"/>
        <v>329249.37001003488</v>
      </c>
      <c r="Y444" s="74">
        <f t="shared" si="2035"/>
        <v>368415.99341800937</v>
      </c>
      <c r="Z444" s="75">
        <f t="shared" si="2036"/>
        <v>6271.4165716197122</v>
      </c>
      <c r="AA444" s="82">
        <f t="shared" si="2037"/>
        <v>-45438.039979594178</v>
      </c>
      <c r="AC444" s="80">
        <f t="shared" ref="AC444" si="2315">AC443/(1+NAER_Rate)^(1/12)</f>
        <v>0.20056511583336029</v>
      </c>
      <c r="AD444" s="82">
        <f t="shared" si="2039"/>
        <v>66035.938034123552</v>
      </c>
      <c r="AE444" s="74">
        <f t="shared" si="2040"/>
        <v>73891.396394745549</v>
      </c>
      <c r="AF444" s="75">
        <f t="shared" si="2041"/>
        <v>1257.8273911261629</v>
      </c>
      <c r="AH444" s="113">
        <v>438</v>
      </c>
      <c r="AI444" s="114">
        <f>(SUM(AE445:$AE$913)+SUM(AF445:$AF$913)-SUM(AD445:$AD$913))*(1+NAER_Rate)^(AH444/12)</f>
        <v>1866341.9808942808</v>
      </c>
      <c r="AJ444" s="115">
        <f t="shared" si="2028"/>
        <v>1866341.9808942808</v>
      </c>
    </row>
    <row r="445" spans="5:36" x14ac:dyDescent="0.35">
      <c r="E445" s="66">
        <f t="shared" si="2057"/>
        <v>58806</v>
      </c>
      <c r="F445">
        <f t="shared" si="2135"/>
        <v>37</v>
      </c>
      <c r="G445">
        <f t="shared" si="2050"/>
        <v>439</v>
      </c>
      <c r="H445">
        <f t="shared" ref="H445" si="2316">ROUNDDOWN(YEARFRAC(E445,DOB,1),0)</f>
        <v>101</v>
      </c>
      <c r="I445" s="31">
        <f>IF(H445&lt;=120,VLOOKUP(H445,'Mortality Data'!$B$6:$D$125,2,FALSE),1)</f>
        <v>0.35909999999999997</v>
      </c>
      <c r="J445" s="17">
        <f>IF(H445&lt;=120,(1-VLOOKUP(H445,'Mortality Data'!$F$5:$H$125,2,FALSE))^(YEAR(E445)-Mortality_Table_Year),1)</f>
        <v>0.79377539477740544</v>
      </c>
      <c r="K445">
        <f>IF(H445&lt;=120,VLOOKUP(H445,'Mortality Data'!$B$5:$D$125,3,FALSE),1)</f>
        <v>0.30619000000000002</v>
      </c>
      <c r="L445" s="33">
        <f>IF(H445&lt;=120,(1-VLOOKUP(H445,'Mortality Data'!$F$5:$H$125,3,FALSE))^(YEAR(E445)-Mortality_Table_Year),1)</f>
        <v>0.81314564834099223</v>
      </c>
      <c r="M445" s="88">
        <f t="shared" ref="M445" si="2317">MIN(I445*J445*Male_Mortality_Blend+K445*L445*(1-Male_Mortality_Blend),1)</f>
        <v>0.26881428907499927</v>
      </c>
      <c r="N445" s="18">
        <f t="shared" si="2031"/>
        <v>2.5753229943930478E-2</v>
      </c>
      <c r="O445" s="18">
        <f t="shared" si="2053"/>
        <v>4.9510198217363806E-2</v>
      </c>
      <c r="P445" s="89">
        <f t="shared" si="2044"/>
        <v>1.3087521133767419E-3</v>
      </c>
      <c r="Q445" s="88">
        <f t="shared" ref="Q445" si="2318">MIN((I445*J445*Male_Mortality_Blend+K445*L445*(1-Male_Mortality_Blend))*(1-Mortality_Margin),1)</f>
        <v>0.25537357462124927</v>
      </c>
      <c r="R445" s="18">
        <f t="shared" si="2107"/>
        <v>2.4273267599745463E-2</v>
      </c>
      <c r="S445" s="18">
        <f t="shared" si="2046"/>
        <v>5.8258153537606494E-2</v>
      </c>
      <c r="T445" s="89">
        <f t="shared" si="2047"/>
        <v>1.4492948729678684E-3</v>
      </c>
      <c r="V445" s="73">
        <f t="shared" si="2033"/>
        <v>305495.36692883068</v>
      </c>
      <c r="W445" s="74">
        <f t="shared" ref="W445" si="2319">V445*Fee_Percent</f>
        <v>15274.768346441535</v>
      </c>
      <c r="X445" s="75">
        <f t="shared" si="2062"/>
        <v>320770.13527527225</v>
      </c>
      <c r="Y445" s="74">
        <f t="shared" si="2035"/>
        <v>359473.33342174796</v>
      </c>
      <c r="Z445" s="75">
        <f t="shared" si="2036"/>
        <v>6109.9073385766142</v>
      </c>
      <c r="AA445" s="82">
        <f t="shared" si="2037"/>
        <v>-44813.105485052336</v>
      </c>
      <c r="AC445" s="80">
        <f t="shared" ref="AC445" si="2320">AC444/(1+NAER_Rate)^(1/12)</f>
        <v>0.19983077581988079</v>
      </c>
      <c r="AD445" s="82">
        <f t="shared" si="2039"/>
        <v>64099.744991905762</v>
      </c>
      <c r="AE445" s="74">
        <f t="shared" si="2040"/>
        <v>71833.835104226571</v>
      </c>
      <c r="AF445" s="75">
        <f t="shared" si="2041"/>
        <v>1220.9475236553478</v>
      </c>
      <c r="AH445" s="113">
        <v>439</v>
      </c>
      <c r="AI445" s="114">
        <f>(SUM(AE446:$AE$913)+SUM(AF446:$AF$913)-SUM(AD446:$AD$913))*(1+NAER_Rate)^(AH445/12)</f>
        <v>1828387.3264650549</v>
      </c>
      <c r="AJ445" s="115">
        <f t="shared" si="2028"/>
        <v>1828387.3264650549</v>
      </c>
    </row>
    <row r="446" spans="5:36" x14ac:dyDescent="0.35">
      <c r="E446" s="66">
        <f t="shared" si="2057"/>
        <v>58837</v>
      </c>
      <c r="F446">
        <f t="shared" si="2135"/>
        <v>37</v>
      </c>
      <c r="G446">
        <f t="shared" si="2050"/>
        <v>440</v>
      </c>
      <c r="H446">
        <f t="shared" ref="H446" si="2321">ROUNDDOWN(YEARFRAC(E446,DOB,1),0)</f>
        <v>101</v>
      </c>
      <c r="I446" s="31">
        <f>IF(H446&lt;=120,VLOOKUP(H446,'Mortality Data'!$B$6:$D$125,2,FALSE),1)</f>
        <v>0.35909999999999997</v>
      </c>
      <c r="J446" s="17">
        <f>IF(H446&lt;=120,(1-VLOOKUP(H446,'Mortality Data'!$F$5:$H$125,2,FALSE))^(YEAR(E446)-Mortality_Table_Year),1)</f>
        <v>0.78996527288247387</v>
      </c>
      <c r="K446">
        <f>IF(H446&lt;=120,VLOOKUP(H446,'Mortality Data'!$B$5:$D$125,3,FALSE),1)</f>
        <v>0.30619000000000002</v>
      </c>
      <c r="L446" s="33">
        <f>IF(H446&lt;=120,(1-VLOOKUP(H446,'Mortality Data'!$F$5:$H$125,3,FALSE))^(YEAR(E446)-Mortality_Table_Year),1)</f>
        <v>0.80964912205312589</v>
      </c>
      <c r="M446" s="88">
        <f t="shared" ref="M446" si="2322">MIN(I446*J446*Male_Mortality_Blend+K446*L446*(1-Male_Mortality_Blend),1)</f>
        <v>0.267580000327304</v>
      </c>
      <c r="N446" s="18">
        <f t="shared" si="2031"/>
        <v>2.56162865702253E-2</v>
      </c>
      <c r="O446" s="18">
        <f t="shared" si="2053"/>
        <v>4.8241930791679155E-2</v>
      </c>
      <c r="P446" s="89">
        <f t="shared" si="2044"/>
        <v>1.2682674256846507E-3</v>
      </c>
      <c r="Q446" s="88">
        <f t="shared" ref="Q446" si="2323">MIN((I446*J446*Male_Mortality_Blend+K446*L446*(1-Male_Mortality_Blend))*(1-Mortality_Margin),1)</f>
        <v>0.25420100031093879</v>
      </c>
      <c r="R446" s="18">
        <f t="shared" si="2107"/>
        <v>2.4145318969540197E-2</v>
      </c>
      <c r="S446" s="18">
        <f t="shared" si="2046"/>
        <v>5.6851491837864539E-2</v>
      </c>
      <c r="T446" s="89">
        <f t="shared" si="2047"/>
        <v>1.4066616997419554E-3</v>
      </c>
      <c r="V446" s="73">
        <f t="shared" si="2033"/>
        <v>297669.71006370563</v>
      </c>
      <c r="W446" s="74">
        <f t="shared" ref="W446" si="2324">V446*Fee_Percent</f>
        <v>14883.485503185282</v>
      </c>
      <c r="X446" s="75">
        <f t="shared" si="2062"/>
        <v>312553.19556689094</v>
      </c>
      <c r="Y446" s="74">
        <f t="shared" si="2035"/>
        <v>350793.73512523598</v>
      </c>
      <c r="Z446" s="75">
        <f t="shared" si="2036"/>
        <v>5953.3942012741127</v>
      </c>
      <c r="AA446" s="82">
        <f t="shared" si="2037"/>
        <v>-44193.933759619133</v>
      </c>
      <c r="AC446" s="80">
        <f t="shared" ref="AC446" si="2325">AC445/(1+NAER_Rate)^(1/12)</f>
        <v>0.19909912448560235</v>
      </c>
      <c r="AD446" s="82">
        <f t="shared" si="2039"/>
        <v>62229.067592545238</v>
      </c>
      <c r="AE446" s="74">
        <f t="shared" si="2040"/>
        <v>69842.725538468774</v>
      </c>
      <c r="AF446" s="75">
        <f t="shared" si="2041"/>
        <v>1185.3155731913378</v>
      </c>
      <c r="AH446" s="113">
        <v>440</v>
      </c>
      <c r="AI446" s="114">
        <f>(SUM(AE447:$AE$913)+SUM(AF447:$AF$913)-SUM(AD447:$AD$913))*(1+NAER_Rate)^(AH446/12)</f>
        <v>1790912.3676403686</v>
      </c>
      <c r="AJ446" s="115">
        <f t="shared" si="2028"/>
        <v>1790912.3676403686</v>
      </c>
    </row>
    <row r="447" spans="5:36" x14ac:dyDescent="0.35">
      <c r="E447" s="66">
        <f t="shared" si="2057"/>
        <v>58865</v>
      </c>
      <c r="F447">
        <f t="shared" si="2135"/>
        <v>37</v>
      </c>
      <c r="G447">
        <f t="shared" si="2050"/>
        <v>441</v>
      </c>
      <c r="H447">
        <f t="shared" ref="H447" si="2326">ROUNDDOWN(YEARFRAC(E447,DOB,1),0)</f>
        <v>101</v>
      </c>
      <c r="I447" s="31">
        <f>IF(H447&lt;=120,VLOOKUP(H447,'Mortality Data'!$B$6:$D$125,2,FALSE),1)</f>
        <v>0.35909999999999997</v>
      </c>
      <c r="J447" s="17">
        <f>IF(H447&lt;=120,(1-VLOOKUP(H447,'Mortality Data'!$F$5:$H$125,2,FALSE))^(YEAR(E447)-Mortality_Table_Year),1)</f>
        <v>0.78996527288247387</v>
      </c>
      <c r="K447">
        <f>IF(H447&lt;=120,VLOOKUP(H447,'Mortality Data'!$B$5:$D$125,3,FALSE),1)</f>
        <v>0.30619000000000002</v>
      </c>
      <c r="L447" s="33">
        <f>IF(H447&lt;=120,(1-VLOOKUP(H447,'Mortality Data'!$F$5:$H$125,3,FALSE))^(YEAR(E447)-Mortality_Table_Year),1)</f>
        <v>0.80964912205312589</v>
      </c>
      <c r="M447" s="88">
        <f t="shared" ref="M447" si="2327">MIN(I447*J447*Male_Mortality_Blend+K447*L447*(1-Male_Mortality_Blend),1)</f>
        <v>0.267580000327304</v>
      </c>
      <c r="N447" s="18">
        <f t="shared" si="2031"/>
        <v>2.56162865702253E-2</v>
      </c>
      <c r="O447" s="18">
        <f t="shared" si="2053"/>
        <v>4.7006151667818526E-2</v>
      </c>
      <c r="P447" s="89">
        <f t="shared" si="2044"/>
        <v>1.2357791238606294E-3</v>
      </c>
      <c r="Q447" s="88">
        <f t="shared" ref="Q447" si="2328">MIN((I447*J447*Male_Mortality_Blend+K447*L447*(1-Male_Mortality_Blend))*(1-Mortality_Margin),1)</f>
        <v>0.25420100031093879</v>
      </c>
      <c r="R447" s="18">
        <f t="shared" si="2107"/>
        <v>2.4145318969540197E-2</v>
      </c>
      <c r="S447" s="18">
        <f t="shared" si="2046"/>
        <v>5.5478794433545087E-2</v>
      </c>
      <c r="T447" s="89">
        <f t="shared" si="2047"/>
        <v>1.372697404319452E-3</v>
      </c>
      <c r="V447" s="73">
        <f t="shared" si="2033"/>
        <v>290044.51746743784</v>
      </c>
      <c r="W447" s="74">
        <f t="shared" ref="W447" si="2329">V447*Fee_Percent</f>
        <v>14502.225873371892</v>
      </c>
      <c r="X447" s="75">
        <f t="shared" si="2062"/>
        <v>304546.74334080971</v>
      </c>
      <c r="Y447" s="74">
        <f t="shared" si="2035"/>
        <v>342323.70849812077</v>
      </c>
      <c r="Z447" s="75">
        <f t="shared" si="2036"/>
        <v>5800.8903493487569</v>
      </c>
      <c r="AA447" s="82">
        <f t="shared" si="2037"/>
        <v>-43577.855506659835</v>
      </c>
      <c r="AC447" s="80">
        <f t="shared" ref="AC447" si="2330">AC446/(1+NAER_Rate)^(1/12)</f>
        <v>0.19837015198631694</v>
      </c>
      <c r="AD447" s="82">
        <f t="shared" si="2039"/>
        <v>60412.983763454278</v>
      </c>
      <c r="AE447" s="74">
        <f t="shared" si="2040"/>
        <v>67906.806083291871</v>
      </c>
      <c r="AF447" s="75">
        <f t="shared" si="2041"/>
        <v>1150.723500256272</v>
      </c>
      <c r="AH447" s="113">
        <v>441</v>
      </c>
      <c r="AI447" s="114">
        <f>(SUM(AE448:$AE$913)+SUM(AF448:$AF$913)-SUM(AD448:$AD$913))*(1+NAER_Rate)^(AH447/12)</f>
        <v>1753915.7737376923</v>
      </c>
      <c r="AJ447" s="115">
        <f t="shared" si="2028"/>
        <v>1753915.7737376923</v>
      </c>
    </row>
    <row r="448" spans="5:36" x14ac:dyDescent="0.35">
      <c r="E448" s="66">
        <f t="shared" si="2057"/>
        <v>58896</v>
      </c>
      <c r="F448">
        <f t="shared" si="2135"/>
        <v>37</v>
      </c>
      <c r="G448">
        <f t="shared" si="2050"/>
        <v>442</v>
      </c>
      <c r="H448">
        <f t="shared" ref="H448" si="2331">ROUNDDOWN(YEARFRAC(E448,DOB,1),0)</f>
        <v>101</v>
      </c>
      <c r="I448" s="31">
        <f>IF(H448&lt;=120,VLOOKUP(H448,'Mortality Data'!$B$6:$D$125,2,FALSE),1)</f>
        <v>0.35909999999999997</v>
      </c>
      <c r="J448" s="17">
        <f>IF(H448&lt;=120,(1-VLOOKUP(H448,'Mortality Data'!$F$5:$H$125,2,FALSE))^(YEAR(E448)-Mortality_Table_Year),1)</f>
        <v>0.78996527288247387</v>
      </c>
      <c r="K448">
        <f>IF(H448&lt;=120,VLOOKUP(H448,'Mortality Data'!$B$5:$D$125,3,FALSE),1)</f>
        <v>0.30619000000000002</v>
      </c>
      <c r="L448" s="33">
        <f>IF(H448&lt;=120,(1-VLOOKUP(H448,'Mortality Data'!$F$5:$H$125,3,FALSE))^(YEAR(E448)-Mortality_Table_Year),1)</f>
        <v>0.80964912205312589</v>
      </c>
      <c r="M448" s="88">
        <f t="shared" ref="M448" si="2332">MIN(I448*J448*Male_Mortality_Blend+K448*L448*(1-Male_Mortality_Blend),1)</f>
        <v>0.267580000327304</v>
      </c>
      <c r="N448" s="18">
        <f t="shared" si="2031"/>
        <v>2.56162865702253E-2</v>
      </c>
      <c r="O448" s="18">
        <f t="shared" si="2053"/>
        <v>4.5802028616132209E-2</v>
      </c>
      <c r="P448" s="89">
        <f t="shared" si="2044"/>
        <v>1.2041230516863163E-3</v>
      </c>
      <c r="Q448" s="88">
        <f t="shared" ref="Q448" si="2333">MIN((I448*J448*Male_Mortality_Blend+K448*L448*(1-Male_Mortality_Blend))*(1-Mortality_Margin),1)</f>
        <v>0.25420100031093879</v>
      </c>
      <c r="R448" s="18">
        <f t="shared" si="2107"/>
        <v>2.4145318969540197E-2</v>
      </c>
      <c r="S448" s="18">
        <f t="shared" si="2046"/>
        <v>5.4139241245901588E-2</v>
      </c>
      <c r="T448" s="89">
        <f t="shared" si="2047"/>
        <v>1.3395531876434982E-3</v>
      </c>
      <c r="V448" s="73">
        <f t="shared" si="2033"/>
        <v>282614.65398986923</v>
      </c>
      <c r="W448" s="74">
        <f t="shared" ref="W448" si="2334">V448*Fee_Percent</f>
        <v>14130.732699493463</v>
      </c>
      <c r="X448" s="75">
        <f t="shared" si="2062"/>
        <v>296745.3866893627</v>
      </c>
      <c r="Y448" s="74">
        <f t="shared" si="2035"/>
        <v>334058.19336559775</v>
      </c>
      <c r="Z448" s="75">
        <f t="shared" si="2036"/>
        <v>5652.293079797385</v>
      </c>
      <c r="AA448" s="82">
        <f t="shared" si="2037"/>
        <v>-42965.099756032461</v>
      </c>
      <c r="AC448" s="80">
        <f t="shared" ref="AC448" si="2335">AC447/(1+NAER_Rate)^(1/12)</f>
        <v>0.19764384851385969</v>
      </c>
      <c r="AD448" s="82">
        <f t="shared" si="2039"/>
        <v>58649.900254019114</v>
      </c>
      <c r="AE448" s="74">
        <f t="shared" si="2040"/>
        <v>66024.54696436385</v>
      </c>
      <c r="AF448" s="75">
        <f t="shared" si="2041"/>
        <v>1117.1409572194118</v>
      </c>
      <c r="AH448" s="113">
        <v>442</v>
      </c>
      <c r="AI448" s="114">
        <f>(SUM(AE449:$AE$913)+SUM(AF449:$AF$913)-SUM(AD449:$AD$913))*(1+NAER_Rate)^(AH448/12)</f>
        <v>1717395.9801545667</v>
      </c>
      <c r="AJ448" s="115">
        <f t="shared" si="2028"/>
        <v>1717395.9801545667</v>
      </c>
    </row>
    <row r="449" spans="5:36" x14ac:dyDescent="0.35">
      <c r="E449" s="66">
        <f t="shared" si="2057"/>
        <v>58926</v>
      </c>
      <c r="F449">
        <f t="shared" si="2135"/>
        <v>37</v>
      </c>
      <c r="G449">
        <f t="shared" si="2050"/>
        <v>443</v>
      </c>
      <c r="H449">
        <f t="shared" ref="H449" si="2336">ROUNDDOWN(YEARFRAC(E449,DOB,1),0)</f>
        <v>101</v>
      </c>
      <c r="I449" s="31">
        <f>IF(H449&lt;=120,VLOOKUP(H449,'Mortality Data'!$B$6:$D$125,2,FALSE),1)</f>
        <v>0.35909999999999997</v>
      </c>
      <c r="J449" s="17">
        <f>IF(H449&lt;=120,(1-VLOOKUP(H449,'Mortality Data'!$F$5:$H$125,2,FALSE))^(YEAR(E449)-Mortality_Table_Year),1)</f>
        <v>0.78996527288247387</v>
      </c>
      <c r="K449">
        <f>IF(H449&lt;=120,VLOOKUP(H449,'Mortality Data'!$B$5:$D$125,3,FALSE),1)</f>
        <v>0.30619000000000002</v>
      </c>
      <c r="L449" s="33">
        <f>IF(H449&lt;=120,(1-VLOOKUP(H449,'Mortality Data'!$F$5:$H$125,3,FALSE))^(YEAR(E449)-Mortality_Table_Year),1)</f>
        <v>0.80964912205312589</v>
      </c>
      <c r="M449" s="88">
        <f t="shared" ref="M449" si="2337">MIN(I449*J449*Male_Mortality_Blend+K449*L449*(1-Male_Mortality_Blend),1)</f>
        <v>0.267580000327304</v>
      </c>
      <c r="N449" s="18">
        <f t="shared" si="2031"/>
        <v>2.56162865702253E-2</v>
      </c>
      <c r="O449" s="18">
        <f t="shared" si="2053"/>
        <v>4.4628750725603704E-2</v>
      </c>
      <c r="P449" s="89">
        <f t="shared" si="2044"/>
        <v>1.1732778905285055E-3</v>
      </c>
      <c r="Q449" s="88">
        <f t="shared" ref="Q449" si="2338">MIN((I449*J449*Male_Mortality_Blend+K449*L449*(1-Male_Mortality_Blend))*(1-Mortality_Margin),1)</f>
        <v>0.25420100031093879</v>
      </c>
      <c r="R449" s="18">
        <f t="shared" si="2107"/>
        <v>2.4145318969540197E-2</v>
      </c>
      <c r="S449" s="18">
        <f t="shared" si="2046"/>
        <v>5.2832031997250409E-2</v>
      </c>
      <c r="T449" s="89">
        <f t="shared" si="2047"/>
        <v>1.3072092486511797E-3</v>
      </c>
      <c r="V449" s="73">
        <f t="shared" si="2033"/>
        <v>275375.11602431966</v>
      </c>
      <c r="W449" s="74">
        <f t="shared" ref="W449" si="2339">V449*Fee_Percent</f>
        <v>13768.755801215984</v>
      </c>
      <c r="X449" s="75">
        <f t="shared" si="2062"/>
        <v>289143.87182553567</v>
      </c>
      <c r="Y449" s="74">
        <f t="shared" si="2035"/>
        <v>325992.25173239707</v>
      </c>
      <c r="Z449" s="75">
        <f t="shared" si="2036"/>
        <v>5507.5023204863937</v>
      </c>
      <c r="AA449" s="82">
        <f t="shared" si="2037"/>
        <v>-42355.882227347814</v>
      </c>
      <c r="AC449" s="80">
        <f t="shared" ref="AC449" si="2340">AC448/(1+NAER_Rate)^(1/12)</f>
        <v>0.1969202042959769</v>
      </c>
      <c r="AD449" s="82">
        <f t="shared" si="2039"/>
        <v>56938.270310814245</v>
      </c>
      <c r="AE449" s="74">
        <f t="shared" si="2040"/>
        <v>64194.460810049161</v>
      </c>
      <c r="AF449" s="75">
        <f t="shared" si="2041"/>
        <v>1084.5384821107475</v>
      </c>
      <c r="AH449" s="113">
        <v>443</v>
      </c>
      <c r="AI449" s="114">
        <f>(SUM(AE450:$AE$913)+SUM(AF450:$AF$913)-SUM(AD450:$AD$913))*(1+NAER_Rate)^(AH449/12)</f>
        <v>1681351.2008193634</v>
      </c>
      <c r="AJ449" s="115">
        <f t="shared" si="2028"/>
        <v>1681351.2008193634</v>
      </c>
    </row>
    <row r="450" spans="5:36" x14ac:dyDescent="0.35">
      <c r="E450" s="66">
        <f t="shared" si="2057"/>
        <v>58957</v>
      </c>
      <c r="F450">
        <f t="shared" si="2135"/>
        <v>37</v>
      </c>
      <c r="G450">
        <f t="shared" si="2050"/>
        <v>444</v>
      </c>
      <c r="H450">
        <f t="shared" ref="H450" si="2341">ROUNDDOWN(YEARFRAC(E450,DOB,1),0)</f>
        <v>101</v>
      </c>
      <c r="I450" s="31">
        <f>IF(H450&lt;=120,VLOOKUP(H450,'Mortality Data'!$B$6:$D$125,2,FALSE),1)</f>
        <v>0.35909999999999997</v>
      </c>
      <c r="J450" s="17">
        <f>IF(H450&lt;=120,(1-VLOOKUP(H450,'Mortality Data'!$F$5:$H$125,2,FALSE))^(YEAR(E450)-Mortality_Table_Year),1)</f>
        <v>0.78996527288247387</v>
      </c>
      <c r="K450">
        <f>IF(H450&lt;=120,VLOOKUP(H450,'Mortality Data'!$B$5:$D$125,3,FALSE),1)</f>
        <v>0.30619000000000002</v>
      </c>
      <c r="L450" s="33">
        <f>IF(H450&lt;=120,(1-VLOOKUP(H450,'Mortality Data'!$F$5:$H$125,3,FALSE))^(YEAR(E450)-Mortality_Table_Year),1)</f>
        <v>0.80964912205312589</v>
      </c>
      <c r="M450" s="88">
        <f t="shared" ref="M450" si="2342">MIN(I450*J450*Male_Mortality_Blend+K450*L450*(1-Male_Mortality_Blend),1)</f>
        <v>0.267580000327304</v>
      </c>
      <c r="N450" s="18">
        <f t="shared" si="2031"/>
        <v>2.56162865702253E-2</v>
      </c>
      <c r="O450" s="18">
        <f t="shared" si="2053"/>
        <v>4.3485527857745489E-2</v>
      </c>
      <c r="P450" s="89">
        <f t="shared" si="2044"/>
        <v>1.1432228678582151E-3</v>
      </c>
      <c r="Q450" s="88">
        <f t="shared" ref="Q450" si="2343">MIN((I450*J450*Male_Mortality_Blend+K450*L450*(1-Male_Mortality_Blend))*(1-Mortality_Margin),1)</f>
        <v>0.25420100031093879</v>
      </c>
      <c r="R450" s="18">
        <f t="shared" si="2107"/>
        <v>2.4145318969540197E-2</v>
      </c>
      <c r="S450" s="18">
        <f t="shared" si="2046"/>
        <v>5.1556385732867846E-2</v>
      </c>
      <c r="T450" s="89">
        <f t="shared" si="2047"/>
        <v>1.2756462643825628E-3</v>
      </c>
      <c r="V450" s="73">
        <f t="shared" si="2033"/>
        <v>268321.02813793166</v>
      </c>
      <c r="W450" s="74">
        <f t="shared" ref="W450" si="2344">V450*Fee_Percent</f>
        <v>13416.051406896584</v>
      </c>
      <c r="X450" s="75">
        <f t="shared" si="2062"/>
        <v>281737.07954482822</v>
      </c>
      <c r="Y450" s="74">
        <f t="shared" si="2035"/>
        <v>318121.06483271968</v>
      </c>
      <c r="Z450" s="75">
        <f t="shared" si="2036"/>
        <v>5366.4205627586334</v>
      </c>
      <c r="AA450" s="82">
        <f t="shared" si="2037"/>
        <v>-41750.405850650102</v>
      </c>
      <c r="AC450" s="80">
        <f t="shared" ref="AC450" si="2345">AC449/(1+NAER_Rate)^(1/12)</f>
        <v>0.19619920959619452</v>
      </c>
      <c r="AD450" s="82">
        <f t="shared" si="2039"/>
        <v>55276.592320635478</v>
      </c>
      <c r="AE450" s="74">
        <f t="shared" si="2040"/>
        <v>62415.101476079355</v>
      </c>
      <c r="AF450" s="75">
        <f t="shared" si="2041"/>
        <v>1052.8874727740092</v>
      </c>
      <c r="AH450" s="113">
        <v>444</v>
      </c>
      <c r="AI450" s="114">
        <f>(SUM(AE451:$AE$913)+SUM(AF451:$AF$913)-SUM(AD451:$AD$913))*(1+NAER_Rate)^(AH450/12)</f>
        <v>1645779.4401669179</v>
      </c>
      <c r="AJ450" s="115">
        <f t="shared" si="2028"/>
        <v>1645779.4401669179</v>
      </c>
    </row>
    <row r="451" spans="5:36" x14ac:dyDescent="0.35">
      <c r="E451" s="66">
        <f t="shared" si="2057"/>
        <v>58987</v>
      </c>
      <c r="F451">
        <f t="shared" si="2135"/>
        <v>38</v>
      </c>
      <c r="G451">
        <f t="shared" si="2050"/>
        <v>445</v>
      </c>
      <c r="H451">
        <f t="shared" ref="H451" si="2346">ROUNDDOWN(YEARFRAC(E451,DOB,1),0)</f>
        <v>101</v>
      </c>
      <c r="I451" s="31">
        <f>IF(H451&lt;=120,VLOOKUP(H451,'Mortality Data'!$B$6:$D$125,2,FALSE),1)</f>
        <v>0.35909999999999997</v>
      </c>
      <c r="J451" s="17">
        <f>IF(H451&lt;=120,(1-VLOOKUP(H451,'Mortality Data'!$F$5:$H$125,2,FALSE))^(YEAR(E451)-Mortality_Table_Year),1)</f>
        <v>0.78996527288247387</v>
      </c>
      <c r="K451">
        <f>IF(H451&lt;=120,VLOOKUP(H451,'Mortality Data'!$B$5:$D$125,3,FALSE),1)</f>
        <v>0.30619000000000002</v>
      </c>
      <c r="L451" s="33">
        <f>IF(H451&lt;=120,(1-VLOOKUP(H451,'Mortality Data'!$F$5:$H$125,3,FALSE))^(YEAR(E451)-Mortality_Table_Year),1)</f>
        <v>0.80964912205312589</v>
      </c>
      <c r="M451" s="88">
        <f t="shared" ref="M451" si="2347">MIN(I451*J451*Male_Mortality_Blend+K451*L451*(1-Male_Mortality_Blend),1)</f>
        <v>0.267580000327304</v>
      </c>
      <c r="N451" s="18">
        <f t="shared" si="2031"/>
        <v>2.56162865702253E-2</v>
      </c>
      <c r="O451" s="18">
        <f t="shared" si="2053"/>
        <v>4.2371590114483965E-2</v>
      </c>
      <c r="P451" s="89">
        <f t="shared" si="2044"/>
        <v>1.1139377432615241E-3</v>
      </c>
      <c r="Q451" s="88">
        <f t="shared" ref="Q451" si="2348">MIN((I451*J451*Male_Mortality_Blend+K451*L451*(1-Male_Mortality_Blend))*(1-Mortality_Margin),1)</f>
        <v>0.25420100031093879</v>
      </c>
      <c r="R451" s="18">
        <f t="shared" si="2107"/>
        <v>2.4145318969540197E-2</v>
      </c>
      <c r="S451" s="18">
        <f t="shared" si="2046"/>
        <v>5.0311540354431097E-2</v>
      </c>
      <c r="T451" s="89">
        <f t="shared" si="2047"/>
        <v>1.2448453784367486E-3</v>
      </c>
      <c r="V451" s="73">
        <f t="shared" si="2033"/>
        <v>261447.63978833289</v>
      </c>
      <c r="W451" s="74">
        <f t="shared" ref="W451" si="2349">V451*Fee_Percent</f>
        <v>13072.381989416645</v>
      </c>
      <c r="X451" s="75">
        <f t="shared" si="2062"/>
        <v>274520.02177774953</v>
      </c>
      <c r="Y451" s="74">
        <f t="shared" si="2035"/>
        <v>310439.93025140389</v>
      </c>
      <c r="Z451" s="75">
        <f t="shared" si="2036"/>
        <v>5228.9527957666578</v>
      </c>
      <c r="AA451" s="82">
        <f t="shared" si="2037"/>
        <v>-41148.861269421002</v>
      </c>
      <c r="AC451" s="80">
        <f t="shared" ref="AC451" si="2350">AC450/(1+NAER_Rate)^(1/12)</f>
        <v>0.19548085471368723</v>
      </c>
      <c r="AD451" s="82">
        <f t="shared" si="2039"/>
        <v>53663.408493134513</v>
      </c>
      <c r="AE451" s="74">
        <f t="shared" si="2040"/>
        <v>60685.062902801881</v>
      </c>
      <c r="AF451" s="75">
        <f t="shared" si="2041"/>
        <v>1022.1601617739907</v>
      </c>
      <c r="AH451" s="113">
        <v>445</v>
      </c>
      <c r="AI451" s="114">
        <f>(SUM(AE452:$AE$913)+SUM(AF452:$AF$913)-SUM(AD452:$AD$913))*(1+NAER_Rate)^(AH451/12)</f>
        <v>1610678.5046552739</v>
      </c>
      <c r="AJ451" s="115">
        <f t="shared" si="2028"/>
        <v>1610678.5046552739</v>
      </c>
    </row>
    <row r="452" spans="5:36" x14ac:dyDescent="0.35">
      <c r="E452" s="66">
        <f t="shared" si="2057"/>
        <v>59018</v>
      </c>
      <c r="F452">
        <f t="shared" si="2135"/>
        <v>38</v>
      </c>
      <c r="G452">
        <f t="shared" si="2050"/>
        <v>446</v>
      </c>
      <c r="H452">
        <f t="shared" ref="H452" si="2351">ROUNDDOWN(YEARFRAC(E452,DOB,1),0)</f>
        <v>101</v>
      </c>
      <c r="I452" s="31">
        <f>IF(H452&lt;=120,VLOOKUP(H452,'Mortality Data'!$B$6:$D$125,2,FALSE),1)</f>
        <v>0.35909999999999997</v>
      </c>
      <c r="J452" s="17">
        <f>IF(H452&lt;=120,(1-VLOOKUP(H452,'Mortality Data'!$F$5:$H$125,2,FALSE))^(YEAR(E452)-Mortality_Table_Year),1)</f>
        <v>0.78996527288247387</v>
      </c>
      <c r="K452">
        <f>IF(H452&lt;=120,VLOOKUP(H452,'Mortality Data'!$B$5:$D$125,3,FALSE),1)</f>
        <v>0.30619000000000002</v>
      </c>
      <c r="L452" s="33">
        <f>IF(H452&lt;=120,(1-VLOOKUP(H452,'Mortality Data'!$F$5:$H$125,3,FALSE))^(YEAR(E452)-Mortality_Table_Year),1)</f>
        <v>0.80964912205312589</v>
      </c>
      <c r="M452" s="88">
        <f t="shared" ref="M452" si="2352">MIN(I452*J452*Male_Mortality_Blend+K452*L452*(1-Male_Mortality_Blend),1)</f>
        <v>0.267580000327304</v>
      </c>
      <c r="N452" s="18">
        <f t="shared" si="2031"/>
        <v>2.56162865702253E-2</v>
      </c>
      <c r="O452" s="18">
        <f t="shared" si="2053"/>
        <v>4.1286187319675219E-2</v>
      </c>
      <c r="P452" s="89">
        <f t="shared" si="2044"/>
        <v>1.0854027948087458E-3</v>
      </c>
      <c r="Q452" s="88">
        <f t="shared" ref="Q452" si="2353">MIN((I452*J452*Male_Mortality_Blend+K452*L452*(1-Male_Mortality_Blend))*(1-Mortality_Margin),1)</f>
        <v>0.25420100031093879</v>
      </c>
      <c r="R452" s="18">
        <f t="shared" si="2107"/>
        <v>2.4145318969540197E-2</v>
      </c>
      <c r="S452" s="18">
        <f t="shared" si="2046"/>
        <v>4.9096752164724464E-2</v>
      </c>
      <c r="T452" s="89">
        <f t="shared" si="2047"/>
        <v>1.2147881897066337E-3</v>
      </c>
      <c r="V452" s="73">
        <f t="shared" si="2033"/>
        <v>254750.32212440594</v>
      </c>
      <c r="W452" s="74">
        <f t="shared" ref="W452" si="2354">V452*Fee_Percent</f>
        <v>12737.516106220297</v>
      </c>
      <c r="X452" s="75">
        <f t="shared" si="2062"/>
        <v>267487.83823062625</v>
      </c>
      <c r="Y452" s="74">
        <f t="shared" si="2035"/>
        <v>302944.25911460194</v>
      </c>
      <c r="Z452" s="75">
        <f t="shared" si="2036"/>
        <v>5095.0064424881193</v>
      </c>
      <c r="AA452" s="82">
        <f t="shared" si="2037"/>
        <v>-40551.427326463803</v>
      </c>
      <c r="AC452" s="80">
        <f t="shared" ref="AC452" si="2355">AC451/(1+NAER_Rate)^(1/12)</f>
        <v>0.19476512998314785</v>
      </c>
      <c r="AD452" s="82">
        <f t="shared" si="2039"/>
        <v>52097.303581899148</v>
      </c>
      <c r="AE452" s="74">
        <f t="shared" si="2040"/>
        <v>59002.978004103868</v>
      </c>
      <c r="AF452" s="75">
        <f t="shared" si="2041"/>
        <v>992.32959203617429</v>
      </c>
      <c r="AH452" s="113">
        <v>446</v>
      </c>
      <c r="AI452" s="114">
        <f>(SUM(AE453:$AE$913)+SUM(AF453:$AF$913)-SUM(AD453:$AD$913))*(1+NAER_Rate)^(AH452/12)</f>
        <v>1576046.013838798</v>
      </c>
      <c r="AJ452" s="115">
        <f t="shared" si="2028"/>
        <v>1576046.013838798</v>
      </c>
    </row>
    <row r="453" spans="5:36" x14ac:dyDescent="0.35">
      <c r="E453" s="66">
        <f t="shared" si="2057"/>
        <v>59049</v>
      </c>
      <c r="F453">
        <f t="shared" si="2135"/>
        <v>38</v>
      </c>
      <c r="G453">
        <f t="shared" si="2050"/>
        <v>447</v>
      </c>
      <c r="H453">
        <f t="shared" ref="H453" si="2356">ROUNDDOWN(YEARFRAC(E453,DOB,1),0)</f>
        <v>101</v>
      </c>
      <c r="I453" s="31">
        <f>IF(H453&lt;=120,VLOOKUP(H453,'Mortality Data'!$B$6:$D$125,2,FALSE),1)</f>
        <v>0.35909999999999997</v>
      </c>
      <c r="J453" s="17">
        <f>IF(H453&lt;=120,(1-VLOOKUP(H453,'Mortality Data'!$F$5:$H$125,2,FALSE))^(YEAR(E453)-Mortality_Table_Year),1)</f>
        <v>0.78996527288247387</v>
      </c>
      <c r="K453">
        <f>IF(H453&lt;=120,VLOOKUP(H453,'Mortality Data'!$B$5:$D$125,3,FALSE),1)</f>
        <v>0.30619000000000002</v>
      </c>
      <c r="L453" s="33">
        <f>IF(H453&lt;=120,(1-VLOOKUP(H453,'Mortality Data'!$F$5:$H$125,3,FALSE))^(YEAR(E453)-Mortality_Table_Year),1)</f>
        <v>0.80964912205312589</v>
      </c>
      <c r="M453" s="88">
        <f t="shared" ref="M453" si="2357">MIN(I453*J453*Male_Mortality_Blend+K453*L453*(1-Male_Mortality_Blend),1)</f>
        <v>0.267580000327304</v>
      </c>
      <c r="N453" s="18">
        <f t="shared" si="2031"/>
        <v>2.56162865702253E-2</v>
      </c>
      <c r="O453" s="18">
        <f t="shared" si="2053"/>
        <v>4.0228588513902416E-2</v>
      </c>
      <c r="P453" s="89">
        <f t="shared" si="2044"/>
        <v>1.0575988057728025E-3</v>
      </c>
      <c r="Q453" s="88">
        <f t="shared" ref="Q453" si="2358">MIN((I453*J453*Male_Mortality_Blend+K453*L453*(1-Male_Mortality_Blend))*(1-Mortality_Margin),1)</f>
        <v>0.25420100031093879</v>
      </c>
      <c r="R453" s="18">
        <f t="shared" si="2107"/>
        <v>2.4145318969540197E-2</v>
      </c>
      <c r="S453" s="18">
        <f t="shared" si="2046"/>
        <v>4.7911295423338732E-2</v>
      </c>
      <c r="T453" s="89">
        <f t="shared" si="2047"/>
        <v>1.185456741385732E-3</v>
      </c>
      <c r="V453" s="73">
        <f t="shared" si="2033"/>
        <v>248224.56486900995</v>
      </c>
      <c r="W453" s="74">
        <f t="shared" ref="W453" si="2359">V453*Fee_Percent</f>
        <v>12411.228243450498</v>
      </c>
      <c r="X453" s="75">
        <f t="shared" si="2062"/>
        <v>260635.79311246044</v>
      </c>
      <c r="Y453" s="74">
        <f t="shared" si="2035"/>
        <v>295629.57334828883</v>
      </c>
      <c r="Z453" s="75">
        <f t="shared" si="2036"/>
        <v>4964.4912973801993</v>
      </c>
      <c r="AA453" s="82">
        <f t="shared" si="2037"/>
        <v>-39958.271533208579</v>
      </c>
      <c r="AC453" s="80">
        <f t="shared" ref="AC453" si="2360">AC452/(1+NAER_Rate)^(1/12)</f>
        <v>0.19405202577465733</v>
      </c>
      <c r="AD453" s="82">
        <f t="shared" si="2039"/>
        <v>50576.903642857425</v>
      </c>
      <c r="AE453" s="74">
        <f t="shared" si="2040"/>
        <v>57367.517587133094</v>
      </c>
      <c r="AF453" s="75">
        <f t="shared" si="2041"/>
        <v>963.36959319728442</v>
      </c>
      <c r="AH453" s="113">
        <v>447</v>
      </c>
      <c r="AI453" s="114">
        <f>(SUM(AE454:$AE$913)+SUM(AF454:$AF$913)-SUM(AD454:$AD$913))*(1+NAER_Rate)^(AH453/12)</f>
        <v>1541879.4110127666</v>
      </c>
      <c r="AJ453" s="115">
        <f t="shared" si="2028"/>
        <v>1541879.4110127666</v>
      </c>
    </row>
    <row r="454" spans="5:36" x14ac:dyDescent="0.35">
      <c r="E454" s="66">
        <f t="shared" si="2057"/>
        <v>59079</v>
      </c>
      <c r="F454">
        <f t="shared" si="2135"/>
        <v>38</v>
      </c>
      <c r="G454">
        <f t="shared" si="2050"/>
        <v>448</v>
      </c>
      <c r="H454">
        <f t="shared" ref="H454" si="2361">ROUNDDOWN(YEARFRAC(E454,DOB,1),0)</f>
        <v>101</v>
      </c>
      <c r="I454" s="31">
        <f>IF(H454&lt;=120,VLOOKUP(H454,'Mortality Data'!$B$6:$D$125,2,FALSE),1)</f>
        <v>0.35909999999999997</v>
      </c>
      <c r="J454" s="17">
        <f>IF(H454&lt;=120,(1-VLOOKUP(H454,'Mortality Data'!$F$5:$H$125,2,FALSE))^(YEAR(E454)-Mortality_Table_Year),1)</f>
        <v>0.78996527288247387</v>
      </c>
      <c r="K454">
        <f>IF(H454&lt;=120,VLOOKUP(H454,'Mortality Data'!$B$5:$D$125,3,FALSE),1)</f>
        <v>0.30619000000000002</v>
      </c>
      <c r="L454" s="33">
        <f>IF(H454&lt;=120,(1-VLOOKUP(H454,'Mortality Data'!$F$5:$H$125,3,FALSE))^(YEAR(E454)-Mortality_Table_Year),1)</f>
        <v>0.80964912205312589</v>
      </c>
      <c r="M454" s="88">
        <f t="shared" ref="M454" si="2362">MIN(I454*J454*Male_Mortality_Blend+K454*L454*(1-Male_Mortality_Blend),1)</f>
        <v>0.267580000327304</v>
      </c>
      <c r="N454" s="18">
        <f t="shared" si="2031"/>
        <v>2.56162865702253E-2</v>
      </c>
      <c r="O454" s="18">
        <f t="shared" si="2053"/>
        <v>3.9198081462214616E-2</v>
      </c>
      <c r="P454" s="89">
        <f t="shared" si="2044"/>
        <v>1.0305070516877998E-3</v>
      </c>
      <c r="Q454" s="88">
        <f t="shared" ref="Q454" si="2363">MIN((I454*J454*Male_Mortality_Blend+K454*L454*(1-Male_Mortality_Blend))*(1-Mortality_Margin),1)</f>
        <v>0.25420100031093879</v>
      </c>
      <c r="R454" s="18">
        <f t="shared" si="2107"/>
        <v>2.4145318969540197E-2</v>
      </c>
      <c r="S454" s="18">
        <f t="shared" si="2046"/>
        <v>4.6754461913098344E-2</v>
      </c>
      <c r="T454" s="89">
        <f t="shared" si="2047"/>
        <v>1.1568335102403876E-3</v>
      </c>
      <c r="V454" s="73">
        <f t="shared" si="2033"/>
        <v>241865.9732815559</v>
      </c>
      <c r="W454" s="74">
        <f t="shared" ref="W454" si="2364">V454*Fee_Percent</f>
        <v>12093.298664077796</v>
      </c>
      <c r="X454" s="75">
        <f t="shared" si="2062"/>
        <v>253959.27194563369</v>
      </c>
      <c r="Y454" s="74">
        <f t="shared" si="2035"/>
        <v>288491.5030029653</v>
      </c>
      <c r="Z454" s="75">
        <f t="shared" si="2036"/>
        <v>4837.319465631118</v>
      </c>
      <c r="AA454" s="82">
        <f t="shared" si="2037"/>
        <v>-39369.550522962702</v>
      </c>
      <c r="AC454" s="80">
        <f t="shared" ref="AC454" si="2365">AC453/(1+NAER_Rate)^(1/12)</f>
        <v>0.19334153249355515</v>
      </c>
      <c r="AD454" s="82">
        <f t="shared" si="2039"/>
        <v>49100.874828916349</v>
      </c>
      <c r="AE454" s="74">
        <f t="shared" si="2040"/>
        <v>55777.389301962379</v>
      </c>
      <c r="AF454" s="75">
        <f t="shared" si="2041"/>
        <v>935.25475864602561</v>
      </c>
      <c r="AH454" s="113">
        <v>448</v>
      </c>
      <c r="AI454" s="114">
        <f>(SUM(AE455:$AE$913)+SUM(AF455:$AF$913)-SUM(AD455:$AD$913))*(1+NAER_Rate)^(AH454/12)</f>
        <v>1508175.9734437361</v>
      </c>
      <c r="AJ454" s="115">
        <f t="shared" ref="AJ454:AJ517" si="2366">MAX(AI454,0,SUM(Y455:Y466)*2%)</f>
        <v>1508175.9734437361</v>
      </c>
    </row>
    <row r="455" spans="5:36" x14ac:dyDescent="0.35">
      <c r="E455" s="66">
        <f t="shared" si="2057"/>
        <v>59110</v>
      </c>
      <c r="F455">
        <f t="shared" si="2135"/>
        <v>38</v>
      </c>
      <c r="G455">
        <f t="shared" si="2050"/>
        <v>449</v>
      </c>
      <c r="H455">
        <f t="shared" ref="H455" si="2367">ROUNDDOWN(YEARFRAC(E455,DOB,1),0)</f>
        <v>101</v>
      </c>
      <c r="I455" s="31">
        <f>IF(H455&lt;=120,VLOOKUP(H455,'Mortality Data'!$B$6:$D$125,2,FALSE),1)</f>
        <v>0.35909999999999997</v>
      </c>
      <c r="J455" s="17">
        <f>IF(H455&lt;=120,(1-VLOOKUP(H455,'Mortality Data'!$F$5:$H$125,2,FALSE))^(YEAR(E455)-Mortality_Table_Year),1)</f>
        <v>0.78996527288247387</v>
      </c>
      <c r="K455">
        <f>IF(H455&lt;=120,VLOOKUP(H455,'Mortality Data'!$B$5:$D$125,3,FALSE),1)</f>
        <v>0.30619000000000002</v>
      </c>
      <c r="L455" s="33">
        <f>IF(H455&lt;=120,(1-VLOOKUP(H455,'Mortality Data'!$F$5:$H$125,3,FALSE))^(YEAR(E455)-Mortality_Table_Year),1)</f>
        <v>0.80964912205312589</v>
      </c>
      <c r="M455" s="88">
        <f t="shared" ref="M455" si="2368">MIN(I455*J455*Male_Mortality_Blend+K455*L455*(1-Male_Mortality_Blend),1)</f>
        <v>0.267580000327304</v>
      </c>
      <c r="N455" s="18">
        <f t="shared" ref="N455:N518" si="2369">1-(1-M455)^(1/12)</f>
        <v>2.56162865702253E-2</v>
      </c>
      <c r="O455" s="18">
        <f t="shared" si="2053"/>
        <v>3.8193972174475489E-2</v>
      </c>
      <c r="P455" s="89">
        <f t="shared" si="2044"/>
        <v>1.0041092877391272E-3</v>
      </c>
      <c r="Q455" s="88">
        <f t="shared" ref="Q455" si="2370">MIN((I455*J455*Male_Mortality_Blend+K455*L455*(1-Male_Mortality_Blend))*(1-Mortality_Margin),1)</f>
        <v>0.25420100031093879</v>
      </c>
      <c r="R455" s="18">
        <f t="shared" si="2107"/>
        <v>2.4145318969540197E-2</v>
      </c>
      <c r="S455" s="18">
        <f t="shared" si="2046"/>
        <v>4.5625560516957368E-2</v>
      </c>
      <c r="T455" s="89">
        <f t="shared" si="2047"/>
        <v>1.1289013961409758E-3</v>
      </c>
      <c r="V455" s="73">
        <f t="shared" ref="V455:V518" si="2371">Payment_Amount*O455</f>
        <v>235670.2651983891</v>
      </c>
      <c r="W455" s="74">
        <f t="shared" ref="W455" si="2372">V455*Fee_Percent</f>
        <v>11783.513259919455</v>
      </c>
      <c r="X455" s="75">
        <f t="shared" si="2062"/>
        <v>247453.77845830854</v>
      </c>
      <c r="Y455" s="74">
        <f t="shared" ref="Y455:Y518" si="2373">Payment_Amount*S455</f>
        <v>281525.78364295664</v>
      </c>
      <c r="Z455" s="75">
        <f t="shared" ref="Z455:Z518" si="2374">V455*Admin_Expense_Percent</f>
        <v>4713.4053039677819</v>
      </c>
      <c r="AA455" s="82">
        <f t="shared" ref="AA455:AA518" si="2375">X455-SUM(Y455:Z455)</f>
        <v>-38785.41048861586</v>
      </c>
      <c r="AC455" s="80">
        <f t="shared" ref="AC455" si="2376">AC454/(1+NAER_Rate)^(1/12)</f>
        <v>0.19263364058031027</v>
      </c>
      <c r="AD455" s="82">
        <f t="shared" ref="AD455:AD518" si="2377">X455*AC455</f>
        <v>47667.922219777531</v>
      </c>
      <c r="AE455" s="74">
        <f t="shared" ref="AE455:AE518" si="2378">Payment_Amount*S455*AC455</f>
        <v>54231.336620367503</v>
      </c>
      <c r="AF455" s="75">
        <f t="shared" ref="AF455:AF518" si="2379">Z455*AC455</f>
        <v>907.9604232338578</v>
      </c>
      <c r="AH455" s="113">
        <v>449</v>
      </c>
      <c r="AI455" s="114">
        <f>(SUM(AE456:$AE$913)+SUM(AF456:$AF$913)-SUM(AD456:$AD$913))*(1+NAER_Rate)^(AH455/12)</f>
        <v>1474932.8221998466</v>
      </c>
      <c r="AJ455" s="115">
        <f t="shared" si="2366"/>
        <v>1474932.8221998466</v>
      </c>
    </row>
    <row r="456" spans="5:36" x14ac:dyDescent="0.35">
      <c r="E456" s="66">
        <f t="shared" si="2057"/>
        <v>59140</v>
      </c>
      <c r="F456">
        <f t="shared" si="2135"/>
        <v>38</v>
      </c>
      <c r="G456">
        <f t="shared" si="2050"/>
        <v>450</v>
      </c>
      <c r="H456">
        <f t="shared" ref="H456" si="2380">ROUNDDOWN(YEARFRAC(E456,DOB,1),0)</f>
        <v>101</v>
      </c>
      <c r="I456" s="31">
        <f>IF(H456&lt;=120,VLOOKUP(H456,'Mortality Data'!$B$6:$D$125,2,FALSE),1)</f>
        <v>0.35909999999999997</v>
      </c>
      <c r="J456" s="17">
        <f>IF(H456&lt;=120,(1-VLOOKUP(H456,'Mortality Data'!$F$5:$H$125,2,FALSE))^(YEAR(E456)-Mortality_Table_Year),1)</f>
        <v>0.78996527288247387</v>
      </c>
      <c r="K456">
        <f>IF(H456&lt;=120,VLOOKUP(H456,'Mortality Data'!$B$5:$D$125,3,FALSE),1)</f>
        <v>0.30619000000000002</v>
      </c>
      <c r="L456" s="33">
        <f>IF(H456&lt;=120,(1-VLOOKUP(H456,'Mortality Data'!$F$5:$H$125,3,FALSE))^(YEAR(E456)-Mortality_Table_Year),1)</f>
        <v>0.80964912205312589</v>
      </c>
      <c r="M456" s="88">
        <f t="shared" ref="M456" si="2381">MIN(I456*J456*Male_Mortality_Blend+K456*L456*(1-Male_Mortality_Blend),1)</f>
        <v>0.267580000327304</v>
      </c>
      <c r="N456" s="18">
        <f t="shared" si="2369"/>
        <v>2.56162865702253E-2</v>
      </c>
      <c r="O456" s="18">
        <f t="shared" si="2053"/>
        <v>3.7215584437998911E-2</v>
      </c>
      <c r="P456" s="89">
        <f t="shared" ref="P456:P519" si="2382">O455-O456</f>
        <v>9.7838773647657834E-4</v>
      </c>
      <c r="Q456" s="88">
        <f t="shared" ref="Q456" si="2383">MIN((I456*J456*Male_Mortality_Blend+K456*L456*(1-Male_Mortality_Blend))*(1-Mortality_Margin),1)</f>
        <v>0.25420100031093879</v>
      </c>
      <c r="R456" s="18">
        <f t="shared" si="2107"/>
        <v>2.4145318969540197E-2</v>
      </c>
      <c r="S456" s="18">
        <f t="shared" ref="S456:S519" si="2384">S455*(1-Q456)^(1/12)</f>
        <v>4.452391680511137E-2</v>
      </c>
      <c r="T456" s="89">
        <f t="shared" ref="T456:T519" si="2385">S455-S456</f>
        <v>1.1016437118459982E-3</v>
      </c>
      <c r="V456" s="73">
        <f t="shared" si="2371"/>
        <v>229633.26814898616</v>
      </c>
      <c r="W456" s="74">
        <f t="shared" ref="W456" si="2386">V456*Fee_Percent</f>
        <v>11481.663407449309</v>
      </c>
      <c r="X456" s="75">
        <f t="shared" si="2062"/>
        <v>241114.93155643548</v>
      </c>
      <c r="Y456" s="74">
        <f t="shared" si="2373"/>
        <v>274728.25379874767</v>
      </c>
      <c r="Z456" s="75">
        <f t="shared" si="2374"/>
        <v>4592.6653629797229</v>
      </c>
      <c r="AA456" s="82">
        <f t="shared" si="2375"/>
        <v>-38205.987605291943</v>
      </c>
      <c r="AC456" s="80">
        <f t="shared" ref="AC456" si="2387">AC455/(1+NAER_Rate)^(1/12)</f>
        <v>0.19192834051039243</v>
      </c>
      <c r="AD456" s="82">
        <f t="shared" si="2377"/>
        <v>46276.788685903513</v>
      </c>
      <c r="AE456" s="74">
        <f t="shared" si="2378"/>
        <v>52728.13784291155</v>
      </c>
      <c r="AF456" s="75">
        <f t="shared" si="2379"/>
        <v>881.46264163625733</v>
      </c>
      <c r="AH456" s="113">
        <v>450</v>
      </c>
      <c r="AI456" s="114">
        <f>(SUM(AE457:$AE$913)+SUM(AF457:$AF$913)-SUM(AD457:$AD$913))*(1+NAER_Rate)^(AH456/12)</f>
        <v>1442146.9315945881</v>
      </c>
      <c r="AJ456" s="115">
        <f t="shared" si="2366"/>
        <v>1442146.9315945881</v>
      </c>
    </row>
    <row r="457" spans="5:36" x14ac:dyDescent="0.35">
      <c r="E457" s="66">
        <f t="shared" si="2057"/>
        <v>59171</v>
      </c>
      <c r="F457">
        <f t="shared" si="2135"/>
        <v>38</v>
      </c>
      <c r="G457">
        <f t="shared" ref="G457:G520" si="2388">G456+1</f>
        <v>451</v>
      </c>
      <c r="H457">
        <f t="shared" ref="H457" si="2389">ROUNDDOWN(YEARFRAC(E457,DOB,1),0)</f>
        <v>102</v>
      </c>
      <c r="I457" s="31">
        <f>IF(H457&lt;=120,VLOOKUP(H457,'Mortality Data'!$B$6:$D$125,2,FALSE),1)</f>
        <v>0.37794</v>
      </c>
      <c r="J457" s="17">
        <f>IF(H457&lt;=120,(1-VLOOKUP(H457,'Mortality Data'!$F$5:$H$125,2,FALSE))^(YEAR(E457)-Mortality_Table_Year),1)</f>
        <v>0.80171858964775511</v>
      </c>
      <c r="K457">
        <f>IF(H457&lt;=120,VLOOKUP(H457,'Mortality Data'!$B$5:$D$125,3,FALSE),1)</f>
        <v>0.32549</v>
      </c>
      <c r="L457" s="33">
        <f>IF(H457&lt;=120,(1-VLOOKUP(H457,'Mortality Data'!$F$5:$H$125,3,FALSE))^(YEAR(E457)-Mortality_Table_Year),1)</f>
        <v>0.82168920750612451</v>
      </c>
      <c r="M457" s="88">
        <f t="shared" ref="M457" si="2390">MIN(I457*J457*Male_Mortality_Blend+K457*L457*(1-Male_Mortality_Blend),1)</f>
        <v>0.28700406714233573</v>
      </c>
      <c r="N457" s="18">
        <f t="shared" si="2369"/>
        <v>2.7796334021464086E-2</v>
      </c>
      <c r="O457" s="18">
        <f t="shared" ref="O457:O520" si="2391">O456*(1-M457)^(1/12)</f>
        <v>3.6181127622156292E-2</v>
      </c>
      <c r="P457" s="89">
        <f t="shared" si="2382"/>
        <v>1.0344568158426187E-3</v>
      </c>
      <c r="Q457" s="88">
        <f t="shared" ref="Q457" si="2392">MIN((I457*J457*Male_Mortality_Blend+K457*L457*(1-Male_Mortality_Blend))*(1-Mortality_Margin),1)</f>
        <v>0.27265386378521894</v>
      </c>
      <c r="R457" s="18">
        <f t="shared" si="2107"/>
        <v>2.6180586788196014E-2</v>
      </c>
      <c r="S457" s="18">
        <f t="shared" si="2384"/>
        <v>4.3358254537044734E-2</v>
      </c>
      <c r="T457" s="89">
        <f t="shared" si="2385"/>
        <v>1.1656622680666362E-3</v>
      </c>
      <c r="V457" s="73">
        <f t="shared" si="2371"/>
        <v>223250.3051250765</v>
      </c>
      <c r="W457" s="74">
        <f t="shared" ref="W457" si="2393">V457*Fee_Percent</f>
        <v>11162.515256253826</v>
      </c>
      <c r="X457" s="75">
        <f t="shared" si="2062"/>
        <v>234412.82038133033</v>
      </c>
      <c r="Y457" s="74">
        <f t="shared" si="2373"/>
        <v>267535.70690700004</v>
      </c>
      <c r="Z457" s="75">
        <f t="shared" si="2374"/>
        <v>4465.0061025015302</v>
      </c>
      <c r="AA457" s="82">
        <f t="shared" si="2375"/>
        <v>-37587.892628171248</v>
      </c>
      <c r="AC457" s="80">
        <f t="shared" ref="AC457" si="2394">AC456/(1+NAER_Rate)^(1/12)</f>
        <v>0.19122562279414412</v>
      </c>
      <c r="AD457" s="82">
        <f t="shared" si="2377"/>
        <v>44825.737568351731</v>
      </c>
      <c r="AE457" s="74">
        <f t="shared" si="2378"/>
        <v>51159.68217296269</v>
      </c>
      <c r="AF457" s="75">
        <f t="shared" si="2379"/>
        <v>853.82357273050923</v>
      </c>
      <c r="AH457" s="113">
        <v>451</v>
      </c>
      <c r="AI457" s="114">
        <f>(SUM(AE458:$AE$913)+SUM(AF458:$AF$913)-SUM(AD458:$AD$913))*(1+NAER_Rate)^(AH457/12)</f>
        <v>1409858.6540674523</v>
      </c>
      <c r="AJ457" s="115">
        <f t="shared" si="2366"/>
        <v>1409858.6540674523</v>
      </c>
    </row>
    <row r="458" spans="5:36" x14ac:dyDescent="0.35">
      <c r="E458" s="66">
        <f t="shared" ref="E458:E521" si="2395">EOMONTH(E457,1)</f>
        <v>59202</v>
      </c>
      <c r="F458">
        <f t="shared" si="2135"/>
        <v>38</v>
      </c>
      <c r="G458">
        <f t="shared" si="2388"/>
        <v>452</v>
      </c>
      <c r="H458">
        <f t="shared" ref="H458" si="2396">ROUNDDOWN(YEARFRAC(E458,DOB,1),0)</f>
        <v>102</v>
      </c>
      <c r="I458" s="31">
        <f>IF(H458&lt;=120,VLOOKUP(H458,'Mortality Data'!$B$6:$D$125,2,FALSE),1)</f>
        <v>0.37794</v>
      </c>
      <c r="J458" s="17">
        <f>IF(H458&lt;=120,(1-VLOOKUP(H458,'Mortality Data'!$F$5:$H$125,2,FALSE))^(YEAR(E458)-Mortality_Table_Year),1)</f>
        <v>0.79811085599434028</v>
      </c>
      <c r="K458">
        <f>IF(H458&lt;=120,VLOOKUP(H458,'Mortality Data'!$B$5:$D$125,3,FALSE),1)</f>
        <v>0.32549</v>
      </c>
      <c r="L458" s="33">
        <f>IF(H458&lt;=120,(1-VLOOKUP(H458,'Mortality Data'!$F$5:$H$125,3,FALSE))^(YEAR(E458)-Mortality_Table_Year),1)</f>
        <v>0.81840245067610007</v>
      </c>
      <c r="M458" s="88">
        <f t="shared" ref="M458" si="2397">MIN(I458*J458*Male_Mortality_Blend+K458*L458*(1-Male_Mortality_Blend),1)</f>
        <v>0.28577272545472926</v>
      </c>
      <c r="N458" s="18">
        <f t="shared" si="2369"/>
        <v>2.7656528597704066E-2</v>
      </c>
      <c r="O458" s="18">
        <f t="shared" si="2391"/>
        <v>3.5180483231376944E-2</v>
      </c>
      <c r="P458" s="89">
        <f t="shared" si="2382"/>
        <v>1.0006443907793483E-3</v>
      </c>
      <c r="Q458" s="88">
        <f t="shared" ref="Q458" si="2398">MIN((I458*J458*Male_Mortality_Blend+K458*L458*(1-Male_Mortality_Blend))*(1-Mortality_Margin),1)</f>
        <v>0.27148408918199279</v>
      </c>
      <c r="R458" s="18">
        <f t="shared" si="2107"/>
        <v>2.6050168554378916E-2</v>
      </c>
      <c r="S458" s="18">
        <f t="shared" si="2384"/>
        <v>4.2228764698131055E-2</v>
      </c>
      <c r="T458" s="89">
        <f t="shared" si="2385"/>
        <v>1.129489838913679E-3</v>
      </c>
      <c r="V458" s="73">
        <f t="shared" si="2371"/>
        <v>217075.97667693865</v>
      </c>
      <c r="W458" s="74">
        <f t="shared" ref="W458" si="2399">V458*Fee_Percent</f>
        <v>10853.798833846933</v>
      </c>
      <c r="X458" s="75">
        <f t="shared" ref="X458:X521" si="2400">V458+W458</f>
        <v>227929.77551078558</v>
      </c>
      <c r="Y458" s="74">
        <f t="shared" si="2373"/>
        <v>260566.35664775778</v>
      </c>
      <c r="Z458" s="75">
        <f t="shared" si="2374"/>
        <v>4341.5195335387734</v>
      </c>
      <c r="AA458" s="82">
        <f t="shared" si="2375"/>
        <v>-36978.100670510961</v>
      </c>
      <c r="AC458" s="80">
        <f t="shared" ref="AC458" si="2401">AC457/(1+NAER_Rate)^(1/12)</f>
        <v>0.19052547797665279</v>
      </c>
      <c r="AD458" s="82">
        <f t="shared" si="2377"/>
        <v>43426.429424303591</v>
      </c>
      <c r="AE458" s="74">
        <f t="shared" si="2378"/>
        <v>49644.529644949034</v>
      </c>
      <c r="AF458" s="75">
        <f t="shared" si="2379"/>
        <v>827.17008427244946</v>
      </c>
      <c r="AH458" s="113">
        <v>452</v>
      </c>
      <c r="AI458" s="114">
        <f>(SUM(AE459:$AE$913)+SUM(AF459:$AF$913)-SUM(AD459:$AD$913))*(1+NAER_Rate)^(AH458/12)</f>
        <v>1378061.5152321982</v>
      </c>
      <c r="AJ458" s="115">
        <f t="shared" si="2366"/>
        <v>1378061.5152321982</v>
      </c>
    </row>
    <row r="459" spans="5:36" x14ac:dyDescent="0.35">
      <c r="E459" s="66">
        <f t="shared" si="2395"/>
        <v>59230</v>
      </c>
      <c r="F459">
        <f t="shared" si="2135"/>
        <v>38</v>
      </c>
      <c r="G459">
        <f t="shared" si="2388"/>
        <v>453</v>
      </c>
      <c r="H459">
        <f t="shared" ref="H459" si="2402">ROUNDDOWN(YEARFRAC(E459,DOB,1),0)</f>
        <v>102</v>
      </c>
      <c r="I459" s="31">
        <f>IF(H459&lt;=120,VLOOKUP(H459,'Mortality Data'!$B$6:$D$125,2,FALSE),1)</f>
        <v>0.37794</v>
      </c>
      <c r="J459" s="17">
        <f>IF(H459&lt;=120,(1-VLOOKUP(H459,'Mortality Data'!$F$5:$H$125,2,FALSE))^(YEAR(E459)-Mortality_Table_Year),1)</f>
        <v>0.79811085599434028</v>
      </c>
      <c r="K459">
        <f>IF(H459&lt;=120,VLOOKUP(H459,'Mortality Data'!$B$5:$D$125,3,FALSE),1)</f>
        <v>0.32549</v>
      </c>
      <c r="L459" s="33">
        <f>IF(H459&lt;=120,(1-VLOOKUP(H459,'Mortality Data'!$F$5:$H$125,3,FALSE))^(YEAR(E459)-Mortality_Table_Year),1)</f>
        <v>0.81840245067610007</v>
      </c>
      <c r="M459" s="88">
        <f t="shared" ref="M459" si="2403">MIN(I459*J459*Male_Mortality_Blend+K459*L459*(1-Male_Mortality_Blend),1)</f>
        <v>0.28577272545472926</v>
      </c>
      <c r="N459" s="18">
        <f t="shared" si="2369"/>
        <v>2.7656528597704066E-2</v>
      </c>
      <c r="O459" s="18">
        <f t="shared" si="2391"/>
        <v>3.4207513190807316E-2</v>
      </c>
      <c r="P459" s="89">
        <f t="shared" si="2382"/>
        <v>9.729700405696276E-4</v>
      </c>
      <c r="Q459" s="88">
        <f t="shared" ref="Q459" si="2404">MIN((I459*J459*Male_Mortality_Blend+K459*L459*(1-Male_Mortality_Blend))*(1-Mortality_Margin),1)</f>
        <v>0.27148408918199279</v>
      </c>
      <c r="R459" s="18">
        <f t="shared" si="2107"/>
        <v>2.6050168554378916E-2</v>
      </c>
      <c r="S459" s="18">
        <f t="shared" si="2384"/>
        <v>4.1128698259901536E-2</v>
      </c>
      <c r="T459" s="89">
        <f t="shared" si="2385"/>
        <v>1.1000664382295189E-3</v>
      </c>
      <c r="V459" s="73">
        <f t="shared" si="2371"/>
        <v>211072.40872009832</v>
      </c>
      <c r="W459" s="74">
        <f t="shared" ref="W459" si="2405">V459*Fee_Percent</f>
        <v>10553.620436004916</v>
      </c>
      <c r="X459" s="75">
        <f t="shared" si="2400"/>
        <v>221626.02915610324</v>
      </c>
      <c r="Y459" s="74">
        <f t="shared" si="2373"/>
        <v>253778.55913748327</v>
      </c>
      <c r="Z459" s="75">
        <f t="shared" si="2374"/>
        <v>4221.4481744019668</v>
      </c>
      <c r="AA459" s="82">
        <f t="shared" si="2375"/>
        <v>-36373.97815578201</v>
      </c>
      <c r="AC459" s="80">
        <f t="shared" ref="AC459" si="2406">AC458/(1+NAER_Rate)^(1/12)</f>
        <v>0.1898278966376237</v>
      </c>
      <c r="AD459" s="82">
        <f t="shared" si="2377"/>
        <v>42070.802954851744</v>
      </c>
      <c r="AE459" s="74">
        <f t="shared" si="2378"/>
        <v>48174.25009279525</v>
      </c>
      <c r="AF459" s="75">
        <f t="shared" si="2379"/>
        <v>801.34862771146186</v>
      </c>
      <c r="AH459" s="113">
        <v>453</v>
      </c>
      <c r="AI459" s="114">
        <f>(SUM(AE460:$AE$913)+SUM(AF460:$AF$913)-SUM(AD460:$AD$913))*(1+NAER_Rate)^(AH459/12)</f>
        <v>1346751.6504869703</v>
      </c>
      <c r="AJ459" s="115">
        <f t="shared" si="2366"/>
        <v>1346751.6504869703</v>
      </c>
    </row>
    <row r="460" spans="5:36" x14ac:dyDescent="0.35">
      <c r="E460" s="66">
        <f t="shared" si="2395"/>
        <v>59261</v>
      </c>
      <c r="F460">
        <f t="shared" si="2135"/>
        <v>38</v>
      </c>
      <c r="G460">
        <f t="shared" si="2388"/>
        <v>454</v>
      </c>
      <c r="H460">
        <f t="shared" ref="H460" si="2407">ROUNDDOWN(YEARFRAC(E460,DOB,1),0)</f>
        <v>102</v>
      </c>
      <c r="I460" s="31">
        <f>IF(H460&lt;=120,VLOOKUP(H460,'Mortality Data'!$B$6:$D$125,2,FALSE),1)</f>
        <v>0.37794</v>
      </c>
      <c r="J460" s="17">
        <f>IF(H460&lt;=120,(1-VLOOKUP(H460,'Mortality Data'!$F$5:$H$125,2,FALSE))^(YEAR(E460)-Mortality_Table_Year),1)</f>
        <v>0.79811085599434028</v>
      </c>
      <c r="K460">
        <f>IF(H460&lt;=120,VLOOKUP(H460,'Mortality Data'!$B$5:$D$125,3,FALSE),1)</f>
        <v>0.32549</v>
      </c>
      <c r="L460" s="33">
        <f>IF(H460&lt;=120,(1-VLOOKUP(H460,'Mortality Data'!$F$5:$H$125,3,FALSE))^(YEAR(E460)-Mortality_Table_Year),1)</f>
        <v>0.81840245067610007</v>
      </c>
      <c r="M460" s="88">
        <f t="shared" ref="M460" si="2408">MIN(I460*J460*Male_Mortality_Blend+K460*L460*(1-Male_Mortality_Blend),1)</f>
        <v>0.28577272545472926</v>
      </c>
      <c r="N460" s="18">
        <f t="shared" si="2369"/>
        <v>2.7656528597704066E-2</v>
      </c>
      <c r="O460" s="18">
        <f t="shared" si="2391"/>
        <v>3.3261452123989413E-2</v>
      </c>
      <c r="P460" s="89">
        <f t="shared" si="2382"/>
        <v>9.4606106681790342E-4</v>
      </c>
      <c r="Q460" s="88">
        <f t="shared" ref="Q460" si="2409">MIN((I460*J460*Male_Mortality_Blend+K460*L460*(1-Male_Mortality_Blend))*(1-Mortality_Margin),1)</f>
        <v>0.27148408918199279</v>
      </c>
      <c r="R460" s="18">
        <f t="shared" si="2107"/>
        <v>2.6050168554378916E-2</v>
      </c>
      <c r="S460" s="18">
        <f t="shared" si="2384"/>
        <v>4.0057288737808908E-2</v>
      </c>
      <c r="T460" s="89">
        <f t="shared" si="2385"/>
        <v>1.0714095220926284E-3</v>
      </c>
      <c r="V460" s="73">
        <f t="shared" si="2371"/>
        <v>205234.87861214465</v>
      </c>
      <c r="W460" s="74">
        <f t="shared" ref="W460" si="2410">V460*Fee_Percent</f>
        <v>10261.743930607234</v>
      </c>
      <c r="X460" s="75">
        <f t="shared" si="2400"/>
        <v>215496.62254275189</v>
      </c>
      <c r="Y460" s="74">
        <f t="shared" si="2373"/>
        <v>247167.58489646442</v>
      </c>
      <c r="Z460" s="75">
        <f t="shared" si="2374"/>
        <v>4104.6975722428933</v>
      </c>
      <c r="AA460" s="82">
        <f t="shared" si="2375"/>
        <v>-35775.659925955435</v>
      </c>
      <c r="AC460" s="80">
        <f t="shared" ref="AC460" si="2411">AC459/(1+NAER_Rate)^(1/12)</f>
        <v>0.18913286939125312</v>
      </c>
      <c r="AD460" s="82">
        <f t="shared" si="2377"/>
        <v>40757.494565634464</v>
      </c>
      <c r="AE460" s="74">
        <f t="shared" si="2378"/>
        <v>46747.514551974476</v>
      </c>
      <c r="AF460" s="75">
        <f t="shared" si="2379"/>
        <v>776.33322982160894</v>
      </c>
      <c r="AH460" s="113">
        <v>454</v>
      </c>
      <c r="AI460" s="114">
        <f>(SUM(AE461:$AE$913)+SUM(AF461:$AF$913)-SUM(AD461:$AD$913))*(1+NAER_Rate)^(AH460/12)</f>
        <v>1315925.0461862816</v>
      </c>
      <c r="AJ460" s="115">
        <f t="shared" si="2366"/>
        <v>1315925.0461862816</v>
      </c>
    </row>
    <row r="461" spans="5:36" x14ac:dyDescent="0.35">
      <c r="E461" s="66">
        <f t="shared" si="2395"/>
        <v>59291</v>
      </c>
      <c r="F461">
        <f t="shared" si="2135"/>
        <v>38</v>
      </c>
      <c r="G461">
        <f t="shared" si="2388"/>
        <v>455</v>
      </c>
      <c r="H461">
        <f t="shared" ref="H461" si="2412">ROUNDDOWN(YEARFRAC(E461,DOB,1),0)</f>
        <v>102</v>
      </c>
      <c r="I461" s="31">
        <f>IF(H461&lt;=120,VLOOKUP(H461,'Mortality Data'!$B$6:$D$125,2,FALSE),1)</f>
        <v>0.37794</v>
      </c>
      <c r="J461" s="17">
        <f>IF(H461&lt;=120,(1-VLOOKUP(H461,'Mortality Data'!$F$5:$H$125,2,FALSE))^(YEAR(E461)-Mortality_Table_Year),1)</f>
        <v>0.79811085599434028</v>
      </c>
      <c r="K461">
        <f>IF(H461&lt;=120,VLOOKUP(H461,'Mortality Data'!$B$5:$D$125,3,FALSE),1)</f>
        <v>0.32549</v>
      </c>
      <c r="L461" s="33">
        <f>IF(H461&lt;=120,(1-VLOOKUP(H461,'Mortality Data'!$F$5:$H$125,3,FALSE))^(YEAR(E461)-Mortality_Table_Year),1)</f>
        <v>0.81840245067610007</v>
      </c>
      <c r="M461" s="88">
        <f t="shared" ref="M461" si="2413">MIN(I461*J461*Male_Mortality_Blend+K461*L461*(1-Male_Mortality_Blend),1)</f>
        <v>0.28577272545472926</v>
      </c>
      <c r="N461" s="18">
        <f t="shared" si="2369"/>
        <v>2.7656528597704066E-2</v>
      </c>
      <c r="O461" s="18">
        <f t="shared" si="2391"/>
        <v>3.2341555822121136E-2</v>
      </c>
      <c r="P461" s="89">
        <f t="shared" si="2382"/>
        <v>9.1989630186827681E-4</v>
      </c>
      <c r="Q461" s="88">
        <f t="shared" ref="Q461" si="2414">MIN((I461*J461*Male_Mortality_Blend+K461*L461*(1-Male_Mortality_Blend))*(1-Mortality_Margin),1)</f>
        <v>0.27148408918199279</v>
      </c>
      <c r="R461" s="18">
        <f t="shared" si="2107"/>
        <v>2.6050168554378916E-2</v>
      </c>
      <c r="S461" s="18">
        <f t="shared" si="2384"/>
        <v>3.9013789614357558E-2</v>
      </c>
      <c r="T461" s="89">
        <f t="shared" si="2385"/>
        <v>1.0434991234513497E-3</v>
      </c>
      <c r="V461" s="73">
        <f t="shared" si="2371"/>
        <v>199558.79432256156</v>
      </c>
      <c r="W461" s="74">
        <f t="shared" ref="W461" si="2415">V461*Fee_Percent</f>
        <v>9977.9397161280795</v>
      </c>
      <c r="X461" s="75">
        <f t="shared" si="2400"/>
        <v>209536.73403868964</v>
      </c>
      <c r="Y461" s="74">
        <f t="shared" si="2373"/>
        <v>240728.82764873272</v>
      </c>
      <c r="Z461" s="75">
        <f t="shared" si="2374"/>
        <v>3991.1758864512312</v>
      </c>
      <c r="AA461" s="82">
        <f t="shared" si="2375"/>
        <v>-35183.269496494322</v>
      </c>
      <c r="AC461" s="80">
        <f t="shared" ref="AC461" si="2416">AC460/(1+NAER_Rate)^(1/12)</f>
        <v>0.18844038688610212</v>
      </c>
      <c r="AD461" s="82">
        <f t="shared" si="2377"/>
        <v>39485.183229100963</v>
      </c>
      <c r="AE461" s="74">
        <f t="shared" si="2378"/>
        <v>45363.033416764993</v>
      </c>
      <c r="AF461" s="75">
        <f t="shared" si="2379"/>
        <v>752.09872817335156</v>
      </c>
      <c r="AH461" s="113">
        <v>455</v>
      </c>
      <c r="AI461" s="114">
        <f>(SUM(AE462:$AE$913)+SUM(AF462:$AF$913)-SUM(AD462:$AD$913))*(1+NAER_Rate)^(AH461/12)</f>
        <v>1285577.5504197844</v>
      </c>
      <c r="AJ461" s="115">
        <f t="shared" si="2366"/>
        <v>1285577.5504197844</v>
      </c>
    </row>
    <row r="462" spans="5:36" x14ac:dyDescent="0.35">
      <c r="E462" s="66">
        <f t="shared" si="2395"/>
        <v>59322</v>
      </c>
      <c r="F462">
        <f t="shared" si="2135"/>
        <v>38</v>
      </c>
      <c r="G462">
        <f t="shared" si="2388"/>
        <v>456</v>
      </c>
      <c r="H462">
        <f t="shared" ref="H462" si="2417">ROUNDDOWN(YEARFRAC(E462,DOB,1),0)</f>
        <v>102</v>
      </c>
      <c r="I462" s="31">
        <f>IF(H462&lt;=120,VLOOKUP(H462,'Mortality Data'!$B$6:$D$125,2,FALSE),1)</f>
        <v>0.37794</v>
      </c>
      <c r="J462" s="17">
        <f>IF(H462&lt;=120,(1-VLOOKUP(H462,'Mortality Data'!$F$5:$H$125,2,FALSE))^(YEAR(E462)-Mortality_Table_Year),1)</f>
        <v>0.79811085599434028</v>
      </c>
      <c r="K462">
        <f>IF(H462&lt;=120,VLOOKUP(H462,'Mortality Data'!$B$5:$D$125,3,FALSE),1)</f>
        <v>0.32549</v>
      </c>
      <c r="L462" s="33">
        <f>IF(H462&lt;=120,(1-VLOOKUP(H462,'Mortality Data'!$F$5:$H$125,3,FALSE))^(YEAR(E462)-Mortality_Table_Year),1)</f>
        <v>0.81840245067610007</v>
      </c>
      <c r="M462" s="88">
        <f t="shared" ref="M462" si="2418">MIN(I462*J462*Male_Mortality_Blend+K462*L462*(1-Male_Mortality_Blend),1)</f>
        <v>0.28577272545472926</v>
      </c>
      <c r="N462" s="18">
        <f t="shared" si="2369"/>
        <v>2.7656528597704066E-2</v>
      </c>
      <c r="O462" s="18">
        <f t="shared" si="2391"/>
        <v>3.1447100658632397E-2</v>
      </c>
      <c r="P462" s="89">
        <f t="shared" si="2382"/>
        <v>8.9445516348873877E-4</v>
      </c>
      <c r="Q462" s="88">
        <f t="shared" ref="Q462" si="2419">MIN((I462*J462*Male_Mortality_Blend+K462*L462*(1-Male_Mortality_Blend))*(1-Mortality_Margin),1)</f>
        <v>0.27148408918199279</v>
      </c>
      <c r="R462" s="18">
        <f t="shared" si="2107"/>
        <v>2.6050168554378916E-2</v>
      </c>
      <c r="S462" s="18">
        <f t="shared" si="2384"/>
        <v>3.7997473818958467E-2</v>
      </c>
      <c r="T462" s="89">
        <f t="shared" si="2385"/>
        <v>1.0163157953990906E-3</v>
      </c>
      <c r="V462" s="73">
        <f t="shared" si="2371"/>
        <v>194039.69082045625</v>
      </c>
      <c r="W462" s="74">
        <f t="shared" ref="W462" si="2420">V462*Fee_Percent</f>
        <v>9701.9845410228136</v>
      </c>
      <c r="X462" s="75">
        <f t="shared" si="2400"/>
        <v>203741.67536147905</v>
      </c>
      <c r="Y462" s="74">
        <f t="shared" si="2373"/>
        <v>234457.80111258524</v>
      </c>
      <c r="Z462" s="75">
        <f t="shared" si="2374"/>
        <v>3880.7938164091252</v>
      </c>
      <c r="AA462" s="82">
        <f t="shared" si="2375"/>
        <v>-34596.919567515317</v>
      </c>
      <c r="AC462" s="80">
        <f t="shared" ref="AC462" si="2421">AC461/(1+NAER_Rate)^(1/12)</f>
        <v>0.18775043980497066</v>
      </c>
      <c r="AD462" s="82">
        <f t="shared" si="2377"/>
        <v>38252.589155719244</v>
      </c>
      <c r="AE462" s="74">
        <f t="shared" si="2378"/>
        <v>44019.555274594219</v>
      </c>
      <c r="AF462" s="75">
        <f t="shared" si="2379"/>
        <v>728.62074582322384</v>
      </c>
      <c r="AH462" s="113">
        <v>456</v>
      </c>
      <c r="AI462" s="114">
        <f>(SUM(AE463:$AE$913)+SUM(AF463:$AF$913)-SUM(AD463:$AD$913))*(1+NAER_Rate)^(AH462/12)</f>
        <v>1255704.8833195441</v>
      </c>
      <c r="AJ462" s="115">
        <f t="shared" si="2366"/>
        <v>1255704.8833195441</v>
      </c>
    </row>
    <row r="463" spans="5:36" x14ac:dyDescent="0.35">
      <c r="E463" s="66">
        <f t="shared" si="2395"/>
        <v>59352</v>
      </c>
      <c r="F463">
        <f t="shared" si="2135"/>
        <v>39</v>
      </c>
      <c r="G463">
        <f t="shared" si="2388"/>
        <v>457</v>
      </c>
      <c r="H463">
        <f t="shared" ref="H463" si="2422">ROUNDDOWN(YEARFRAC(E463,DOB,1),0)</f>
        <v>102</v>
      </c>
      <c r="I463" s="31">
        <f>IF(H463&lt;=120,VLOOKUP(H463,'Mortality Data'!$B$6:$D$125,2,FALSE),1)</f>
        <v>0.37794</v>
      </c>
      <c r="J463" s="17">
        <f>IF(H463&lt;=120,(1-VLOOKUP(H463,'Mortality Data'!$F$5:$H$125,2,FALSE))^(YEAR(E463)-Mortality_Table_Year),1)</f>
        <v>0.79811085599434028</v>
      </c>
      <c r="K463">
        <f>IF(H463&lt;=120,VLOOKUP(H463,'Mortality Data'!$B$5:$D$125,3,FALSE),1)</f>
        <v>0.32549</v>
      </c>
      <c r="L463" s="33">
        <f>IF(H463&lt;=120,(1-VLOOKUP(H463,'Mortality Data'!$F$5:$H$125,3,FALSE))^(YEAR(E463)-Mortality_Table_Year),1)</f>
        <v>0.81840245067610007</v>
      </c>
      <c r="M463" s="88">
        <f t="shared" ref="M463" si="2423">MIN(I463*J463*Male_Mortality_Blend+K463*L463*(1-Male_Mortality_Blend),1)</f>
        <v>0.28577272545472926</v>
      </c>
      <c r="N463" s="18">
        <f t="shared" si="2369"/>
        <v>2.7656528597704066E-2</v>
      </c>
      <c r="O463" s="18">
        <f t="shared" si="2391"/>
        <v>3.0577383019952054E-2</v>
      </c>
      <c r="P463" s="89">
        <f t="shared" si="2382"/>
        <v>8.6971763868034374E-4</v>
      </c>
      <c r="Q463" s="88">
        <f t="shared" ref="Q463" si="2424">MIN((I463*J463*Male_Mortality_Blend+K463*L463*(1-Male_Mortality_Blend))*(1-Mortality_Margin),1)</f>
        <v>0.27148408918199279</v>
      </c>
      <c r="R463" s="18">
        <f t="shared" si="2107"/>
        <v>2.6050168554378916E-2</v>
      </c>
      <c r="S463" s="18">
        <f t="shared" si="2384"/>
        <v>3.7007633221333998E-2</v>
      </c>
      <c r="T463" s="89">
        <f t="shared" si="2385"/>
        <v>9.8984059762446952E-4</v>
      </c>
      <c r="V463" s="73">
        <f t="shared" si="2371"/>
        <v>188673.22656219066</v>
      </c>
      <c r="W463" s="74">
        <f t="shared" ref="W463" si="2425">V463*Fee_Percent</f>
        <v>9433.6613281095324</v>
      </c>
      <c r="X463" s="75">
        <f t="shared" si="2400"/>
        <v>198106.88789030019</v>
      </c>
      <c r="Y463" s="74">
        <f t="shared" si="2373"/>
        <v>228350.13587471331</v>
      </c>
      <c r="Z463" s="75">
        <f t="shared" si="2374"/>
        <v>3773.4645312438133</v>
      </c>
      <c r="AA463" s="82">
        <f t="shared" si="2375"/>
        <v>-34016.712515656924</v>
      </c>
      <c r="AC463" s="80">
        <f t="shared" ref="AC463" si="2426">AC462/(1+NAER_Rate)^(1/12)</f>
        <v>0.18706301886477231</v>
      </c>
      <c r="AD463" s="82">
        <f t="shared" si="2377"/>
        <v>37058.472506664555</v>
      </c>
      <c r="AE463" s="74">
        <f t="shared" si="2378"/>
        <v>42715.865774904814</v>
      </c>
      <c r="AF463" s="75">
        <f t="shared" si="2379"/>
        <v>705.87566679361066</v>
      </c>
      <c r="AH463" s="113">
        <v>457</v>
      </c>
      <c r="AI463" s="114">
        <f>(SUM(AE464:$AE$913)+SUM(AF464:$AF$913)-SUM(AD464:$AD$913))*(1+NAER_Rate)^(AH463/12)</f>
        <v>1226302.6469132875</v>
      </c>
      <c r="AJ463" s="115">
        <f t="shared" si="2366"/>
        <v>1226302.6469132875</v>
      </c>
    </row>
    <row r="464" spans="5:36" x14ac:dyDescent="0.35">
      <c r="E464" s="66">
        <f t="shared" si="2395"/>
        <v>59383</v>
      </c>
      <c r="F464">
        <f t="shared" si="2135"/>
        <v>39</v>
      </c>
      <c r="G464">
        <f t="shared" si="2388"/>
        <v>458</v>
      </c>
      <c r="H464">
        <f t="shared" ref="H464" si="2427">ROUNDDOWN(YEARFRAC(E464,DOB,1),0)</f>
        <v>102</v>
      </c>
      <c r="I464" s="31">
        <f>IF(H464&lt;=120,VLOOKUP(H464,'Mortality Data'!$B$6:$D$125,2,FALSE),1)</f>
        <v>0.37794</v>
      </c>
      <c r="J464" s="17">
        <f>IF(H464&lt;=120,(1-VLOOKUP(H464,'Mortality Data'!$F$5:$H$125,2,FALSE))^(YEAR(E464)-Mortality_Table_Year),1)</f>
        <v>0.79811085599434028</v>
      </c>
      <c r="K464">
        <f>IF(H464&lt;=120,VLOOKUP(H464,'Mortality Data'!$B$5:$D$125,3,FALSE),1)</f>
        <v>0.32549</v>
      </c>
      <c r="L464" s="33">
        <f>IF(H464&lt;=120,(1-VLOOKUP(H464,'Mortality Data'!$F$5:$H$125,3,FALSE))^(YEAR(E464)-Mortality_Table_Year),1)</f>
        <v>0.81840245067610007</v>
      </c>
      <c r="M464" s="88">
        <f t="shared" ref="M464" si="2428">MIN(I464*J464*Male_Mortality_Blend+K464*L464*(1-Male_Mortality_Blend),1)</f>
        <v>0.28577272545472926</v>
      </c>
      <c r="N464" s="18">
        <f t="shared" si="2369"/>
        <v>2.7656528597704066E-2</v>
      </c>
      <c r="O464" s="18">
        <f t="shared" si="2391"/>
        <v>2.9731718752017799E-2</v>
      </c>
      <c r="P464" s="89">
        <f t="shared" si="2382"/>
        <v>8.4566426793425409E-4</v>
      </c>
      <c r="Q464" s="88">
        <f t="shared" ref="Q464" si="2429">MIN((I464*J464*Male_Mortality_Blend+K464*L464*(1-Male_Mortality_Blend))*(1-Mortality_Margin),1)</f>
        <v>0.27148408918199279</v>
      </c>
      <c r="R464" s="18">
        <f t="shared" si="2107"/>
        <v>2.6050168554378916E-2</v>
      </c>
      <c r="S464" s="18">
        <f t="shared" si="2384"/>
        <v>3.6043578138119613E-2</v>
      </c>
      <c r="T464" s="89">
        <f t="shared" si="2385"/>
        <v>9.6405508321438516E-4</v>
      </c>
      <c r="V464" s="73">
        <f t="shared" si="2371"/>
        <v>183455.18007615235</v>
      </c>
      <c r="W464" s="74">
        <f t="shared" ref="W464" si="2430">V464*Fee_Percent</f>
        <v>9172.7590038076178</v>
      </c>
      <c r="X464" s="75">
        <f t="shared" si="2400"/>
        <v>192627.93907995996</v>
      </c>
      <c r="Y464" s="74">
        <f t="shared" si="2373"/>
        <v>222401.57634576168</v>
      </c>
      <c r="Z464" s="75">
        <f t="shared" si="2374"/>
        <v>3669.103601523047</v>
      </c>
      <c r="AA464" s="82">
        <f t="shared" si="2375"/>
        <v>-33442.740867324756</v>
      </c>
      <c r="AC464" s="80">
        <f t="shared" ref="AC464" si="2431">AC463/(1+NAER_Rate)^(1/12)</f>
        <v>0.18637811481640926</v>
      </c>
      <c r="AD464" s="82">
        <f t="shared" si="2377"/>
        <v>35901.632146693068</v>
      </c>
      <c r="AE464" s="74">
        <f t="shared" si="2378"/>
        <v>41450.786531520782</v>
      </c>
      <c r="AF464" s="75">
        <f t="shared" si="2379"/>
        <v>683.84061231796318</v>
      </c>
      <c r="AH464" s="113">
        <v>458</v>
      </c>
      <c r="AI464" s="114">
        <f>(SUM(AE465:$AE$913)+SUM(AF465:$AF$913)-SUM(AD465:$AD$913))*(1+NAER_Rate)^(AH464/12)</f>
        <v>1197366.334540623</v>
      </c>
      <c r="AJ464" s="115">
        <f t="shared" si="2366"/>
        <v>1197366.334540623</v>
      </c>
    </row>
    <row r="465" spans="5:36" x14ac:dyDescent="0.35">
      <c r="E465" s="66">
        <f t="shared" si="2395"/>
        <v>59414</v>
      </c>
      <c r="F465">
        <f t="shared" si="2135"/>
        <v>39</v>
      </c>
      <c r="G465">
        <f t="shared" si="2388"/>
        <v>459</v>
      </c>
      <c r="H465">
        <f t="shared" ref="H465" si="2432">ROUNDDOWN(YEARFRAC(E465,DOB,1),0)</f>
        <v>102</v>
      </c>
      <c r="I465" s="31">
        <f>IF(H465&lt;=120,VLOOKUP(H465,'Mortality Data'!$B$6:$D$125,2,FALSE),1)</f>
        <v>0.37794</v>
      </c>
      <c r="J465" s="17">
        <f>IF(H465&lt;=120,(1-VLOOKUP(H465,'Mortality Data'!$F$5:$H$125,2,FALSE))^(YEAR(E465)-Mortality_Table_Year),1)</f>
        <v>0.79811085599434028</v>
      </c>
      <c r="K465">
        <f>IF(H465&lt;=120,VLOOKUP(H465,'Mortality Data'!$B$5:$D$125,3,FALSE),1)</f>
        <v>0.32549</v>
      </c>
      <c r="L465" s="33">
        <f>IF(H465&lt;=120,(1-VLOOKUP(H465,'Mortality Data'!$F$5:$H$125,3,FALSE))^(YEAR(E465)-Mortality_Table_Year),1)</f>
        <v>0.81840245067610007</v>
      </c>
      <c r="M465" s="88">
        <f t="shared" ref="M465" si="2433">MIN(I465*J465*Male_Mortality_Blend+K465*L465*(1-Male_Mortality_Blend),1)</f>
        <v>0.28577272545472926</v>
      </c>
      <c r="N465" s="18">
        <f t="shared" si="2369"/>
        <v>2.7656528597704066E-2</v>
      </c>
      <c r="O465" s="18">
        <f t="shared" si="2391"/>
        <v>2.8909442622093724E-2</v>
      </c>
      <c r="P465" s="89">
        <f t="shared" si="2382"/>
        <v>8.2227612992407523E-4</v>
      </c>
      <c r="Q465" s="88">
        <f t="shared" ref="Q465" si="2434">MIN((I465*J465*Male_Mortality_Blend+K465*L465*(1-Male_Mortality_Blend))*(1-Mortality_Margin),1)</f>
        <v>0.27148408918199279</v>
      </c>
      <c r="R465" s="18">
        <f t="shared" si="2107"/>
        <v>2.6050168554378916E-2</v>
      </c>
      <c r="S465" s="18">
        <f t="shared" si="2384"/>
        <v>3.5104636852318669E-2</v>
      </c>
      <c r="T465" s="89">
        <f t="shared" si="2385"/>
        <v>9.389412858009441E-4</v>
      </c>
      <c r="V465" s="73">
        <f t="shared" si="2371"/>
        <v>178381.44664197927</v>
      </c>
      <c r="W465" s="74">
        <f t="shared" ref="W465" si="2435">V465*Fee_Percent</f>
        <v>8919.0723320989637</v>
      </c>
      <c r="X465" s="75">
        <f t="shared" si="2400"/>
        <v>187300.51897407824</v>
      </c>
      <c r="Y465" s="74">
        <f t="shared" si="2373"/>
        <v>216607.97779519504</v>
      </c>
      <c r="Z465" s="75">
        <f t="shared" si="2374"/>
        <v>3567.6289328395856</v>
      </c>
      <c r="AA465" s="82">
        <f t="shared" si="2375"/>
        <v>-32875.087753956381</v>
      </c>
      <c r="AC465" s="80">
        <f t="shared" ref="AC465" si="2436">AC464/(1+NAER_Rate)^(1/12)</f>
        <v>0.18569571844464799</v>
      </c>
      <c r="AD465" s="82">
        <f t="shared" si="2377"/>
        <v>34780.904435946883</v>
      </c>
      <c r="AE465" s="74">
        <f t="shared" si="2378"/>
        <v>40223.174057521101</v>
      </c>
      <c r="AF465" s="75">
        <f t="shared" si="2379"/>
        <v>662.49341782755971</v>
      </c>
      <c r="AH465" s="113">
        <v>459</v>
      </c>
      <c r="AI465" s="114">
        <f>(SUM(AE466:$AE$913)+SUM(AF466:$AF$913)-SUM(AD466:$AD$913))*(1+NAER_Rate)^(AH465/12)</f>
        <v>1168891.3398486022</v>
      </c>
      <c r="AJ465" s="115">
        <f t="shared" si="2366"/>
        <v>1168891.3398486022</v>
      </c>
    </row>
    <row r="466" spans="5:36" x14ac:dyDescent="0.35">
      <c r="E466" s="66">
        <f t="shared" si="2395"/>
        <v>59444</v>
      </c>
      <c r="F466">
        <f t="shared" si="2135"/>
        <v>39</v>
      </c>
      <c r="G466">
        <f t="shared" si="2388"/>
        <v>460</v>
      </c>
      <c r="H466">
        <f t="shared" ref="H466" si="2437">ROUNDDOWN(YEARFRAC(E466,DOB,1),0)</f>
        <v>102</v>
      </c>
      <c r="I466" s="31">
        <f>IF(H466&lt;=120,VLOOKUP(H466,'Mortality Data'!$B$6:$D$125,2,FALSE),1)</f>
        <v>0.37794</v>
      </c>
      <c r="J466" s="17">
        <f>IF(H466&lt;=120,(1-VLOOKUP(H466,'Mortality Data'!$F$5:$H$125,2,FALSE))^(YEAR(E466)-Mortality_Table_Year),1)</f>
        <v>0.79811085599434028</v>
      </c>
      <c r="K466">
        <f>IF(H466&lt;=120,VLOOKUP(H466,'Mortality Data'!$B$5:$D$125,3,FALSE),1)</f>
        <v>0.32549</v>
      </c>
      <c r="L466" s="33">
        <f>IF(H466&lt;=120,(1-VLOOKUP(H466,'Mortality Data'!$F$5:$H$125,3,FALSE))^(YEAR(E466)-Mortality_Table_Year),1)</f>
        <v>0.81840245067610007</v>
      </c>
      <c r="M466" s="88">
        <f t="shared" ref="M466" si="2438">MIN(I466*J466*Male_Mortality_Blend+K466*L466*(1-Male_Mortality_Blend),1)</f>
        <v>0.28577272545472926</v>
      </c>
      <c r="N466" s="18">
        <f t="shared" si="2369"/>
        <v>2.7656528597704066E-2</v>
      </c>
      <c r="O466" s="18">
        <f t="shared" si="2391"/>
        <v>2.8109907795472105E-2</v>
      </c>
      <c r="P466" s="89">
        <f t="shared" si="2382"/>
        <v>7.9953482662161943E-4</v>
      </c>
      <c r="Q466" s="88">
        <f t="shared" ref="Q466" si="2439">MIN((I466*J466*Male_Mortality_Blend+K466*L466*(1-Male_Mortality_Blend))*(1-Mortality_Margin),1)</f>
        <v>0.27148408918199279</v>
      </c>
      <c r="R466" s="18">
        <f t="shared" si="2107"/>
        <v>2.6050168554378916E-2</v>
      </c>
      <c r="S466" s="18">
        <f t="shared" si="2384"/>
        <v>3.4190155145275507E-2</v>
      </c>
      <c r="T466" s="89">
        <f t="shared" si="2385"/>
        <v>9.1448170704316184E-4</v>
      </c>
      <c r="V466" s="73">
        <f t="shared" si="2371"/>
        <v>173448.03506162556</v>
      </c>
      <c r="W466" s="74">
        <f t="shared" ref="W466" si="2440">V466*Fee_Percent</f>
        <v>8672.401753081278</v>
      </c>
      <c r="X466" s="75">
        <f t="shared" si="2400"/>
        <v>182120.43681470683</v>
      </c>
      <c r="Y466" s="74">
        <f t="shared" si="2373"/>
        <v>210965.30346340704</v>
      </c>
      <c r="Z466" s="75">
        <f t="shared" si="2374"/>
        <v>3468.9607012325114</v>
      </c>
      <c r="AA466" s="82">
        <f t="shared" si="2375"/>
        <v>-32313.827349932719</v>
      </c>
      <c r="AC466" s="80">
        <f t="shared" ref="AC466" si="2441">AC465/(1+NAER_Rate)^(1/12)</f>
        <v>0.18501582056799518</v>
      </c>
      <c r="AD466" s="82">
        <f t="shared" si="2377"/>
        <v>33695.1620594747</v>
      </c>
      <c r="AE466" s="74">
        <f t="shared" si="2378"/>
        <v>39031.91873165837</v>
      </c>
      <c r="AF466" s="75">
        <f t="shared" si="2379"/>
        <v>641.81261065666104</v>
      </c>
      <c r="AH466" s="113">
        <v>460</v>
      </c>
      <c r="AI466" s="114">
        <f>(SUM(AE467:$AE$913)+SUM(AF467:$AF$913)-SUM(AD467:$AD$913))*(1+NAER_Rate)^(AH466/12)</f>
        <v>1140872.9653824372</v>
      </c>
      <c r="AJ466" s="115">
        <f t="shared" si="2366"/>
        <v>1140872.9653824372</v>
      </c>
    </row>
    <row r="467" spans="5:36" x14ac:dyDescent="0.35">
      <c r="E467" s="66">
        <f t="shared" si="2395"/>
        <v>59475</v>
      </c>
      <c r="F467">
        <f t="shared" si="2135"/>
        <v>39</v>
      </c>
      <c r="G467">
        <f t="shared" si="2388"/>
        <v>461</v>
      </c>
      <c r="H467">
        <f t="shared" ref="H467" si="2442">ROUNDDOWN(YEARFRAC(E467,DOB,1),0)</f>
        <v>102</v>
      </c>
      <c r="I467" s="31">
        <f>IF(H467&lt;=120,VLOOKUP(H467,'Mortality Data'!$B$6:$D$125,2,FALSE),1)</f>
        <v>0.37794</v>
      </c>
      <c r="J467" s="17">
        <f>IF(H467&lt;=120,(1-VLOOKUP(H467,'Mortality Data'!$F$5:$H$125,2,FALSE))^(YEAR(E467)-Mortality_Table_Year),1)</f>
        <v>0.79811085599434028</v>
      </c>
      <c r="K467">
        <f>IF(H467&lt;=120,VLOOKUP(H467,'Mortality Data'!$B$5:$D$125,3,FALSE),1)</f>
        <v>0.32549</v>
      </c>
      <c r="L467" s="33">
        <f>IF(H467&lt;=120,(1-VLOOKUP(H467,'Mortality Data'!$F$5:$H$125,3,FALSE))^(YEAR(E467)-Mortality_Table_Year),1)</f>
        <v>0.81840245067610007</v>
      </c>
      <c r="M467" s="88">
        <f t="shared" ref="M467" si="2443">MIN(I467*J467*Male_Mortality_Blend+K467*L467*(1-Male_Mortality_Blend),1)</f>
        <v>0.28577272545472926</v>
      </c>
      <c r="N467" s="18">
        <f t="shared" si="2369"/>
        <v>2.7656528597704066E-2</v>
      </c>
      <c r="O467" s="18">
        <f t="shared" si="2391"/>
        <v>2.7332485326647806E-2</v>
      </c>
      <c r="P467" s="89">
        <f t="shared" si="2382"/>
        <v>7.7742246882429866E-4</v>
      </c>
      <c r="Q467" s="88">
        <f t="shared" ref="Q467" si="2444">MIN((I467*J467*Male_Mortality_Blend+K467*L467*(1-Male_Mortality_Blend))*(1-Mortality_Margin),1)</f>
        <v>0.27148408918199279</v>
      </c>
      <c r="R467" s="18">
        <f t="shared" ref="R467:R530" si="2445">1-(1-Q467)^(1/12)</f>
        <v>2.6050168554378916E-2</v>
      </c>
      <c r="S467" s="18">
        <f t="shared" si="2384"/>
        <v>3.3299495840840715E-2</v>
      </c>
      <c r="T467" s="89">
        <f t="shared" si="2385"/>
        <v>8.9065930443479185E-4</v>
      </c>
      <c r="V467" s="73">
        <f t="shared" si="2371"/>
        <v>168651.06451972813</v>
      </c>
      <c r="W467" s="74">
        <f t="shared" ref="W467" si="2446">V467*Fee_Percent</f>
        <v>8432.5532259864067</v>
      </c>
      <c r="X467" s="75">
        <f t="shared" si="2400"/>
        <v>177083.61774571452</v>
      </c>
      <c r="Y467" s="74">
        <f t="shared" si="2373"/>
        <v>205469.62174905959</v>
      </c>
      <c r="Z467" s="75">
        <f t="shared" si="2374"/>
        <v>3373.0212903945626</v>
      </c>
      <c r="AA467" s="82">
        <f t="shared" si="2375"/>
        <v>-31759.025293739629</v>
      </c>
      <c r="AC467" s="80">
        <f t="shared" ref="AC467" si="2447">AC466/(1+NAER_Rate)^(1/12)</f>
        <v>0.18433841203857423</v>
      </c>
      <c r="AD467" s="82">
        <f t="shared" si="2377"/>
        <v>32643.312893290899</v>
      </c>
      <c r="AE467" s="74">
        <f t="shared" si="2378"/>
        <v>37875.943795388142</v>
      </c>
      <c r="AF467" s="75">
        <f t="shared" si="2379"/>
        <v>621.77738844363626</v>
      </c>
      <c r="AH467" s="113">
        <v>461</v>
      </c>
      <c r="AI467" s="114">
        <f>(SUM(AE468:$AE$913)+SUM(AF468:$AF$913)-SUM(AD468:$AD$913))*(1+NAER_Rate)^(AH467/12)</f>
        <v>1113306.4307865794</v>
      </c>
      <c r="AJ467" s="115">
        <f t="shared" si="2366"/>
        <v>1113306.4307865794</v>
      </c>
    </row>
    <row r="468" spans="5:36" x14ac:dyDescent="0.35">
      <c r="E468" s="66">
        <f t="shared" si="2395"/>
        <v>59505</v>
      </c>
      <c r="F468">
        <f t="shared" si="2135"/>
        <v>39</v>
      </c>
      <c r="G468">
        <f t="shared" si="2388"/>
        <v>462</v>
      </c>
      <c r="H468">
        <f t="shared" ref="H468" si="2448">ROUNDDOWN(YEARFRAC(E468,DOB,1),0)</f>
        <v>102</v>
      </c>
      <c r="I468" s="31">
        <f>IF(H468&lt;=120,VLOOKUP(H468,'Mortality Data'!$B$6:$D$125,2,FALSE),1)</f>
        <v>0.37794</v>
      </c>
      <c r="J468" s="17">
        <f>IF(H468&lt;=120,(1-VLOOKUP(H468,'Mortality Data'!$F$5:$H$125,2,FALSE))^(YEAR(E468)-Mortality_Table_Year),1)</f>
        <v>0.79811085599434028</v>
      </c>
      <c r="K468">
        <f>IF(H468&lt;=120,VLOOKUP(H468,'Mortality Data'!$B$5:$D$125,3,FALSE),1)</f>
        <v>0.32549</v>
      </c>
      <c r="L468" s="33">
        <f>IF(H468&lt;=120,(1-VLOOKUP(H468,'Mortality Data'!$F$5:$H$125,3,FALSE))^(YEAR(E468)-Mortality_Table_Year),1)</f>
        <v>0.81840245067610007</v>
      </c>
      <c r="M468" s="88">
        <f t="shared" ref="M468" si="2449">MIN(I468*J468*Male_Mortality_Blend+K468*L468*(1-Male_Mortality_Blend),1)</f>
        <v>0.28577272545472926</v>
      </c>
      <c r="N468" s="18">
        <f t="shared" si="2369"/>
        <v>2.7656528597704066E-2</v>
      </c>
      <c r="O468" s="18">
        <f t="shared" si="2391"/>
        <v>2.6576563664565043E-2</v>
      </c>
      <c r="P468" s="89">
        <f t="shared" si="2382"/>
        <v>7.5592166208276329E-4</v>
      </c>
      <c r="Q468" s="88">
        <f t="shared" ref="Q468" si="2450">MIN((I468*J468*Male_Mortality_Blend+K468*L468*(1-Male_Mortality_Blend))*(1-Mortality_Margin),1)</f>
        <v>0.27148408918199279</v>
      </c>
      <c r="R468" s="18">
        <f t="shared" si="2445"/>
        <v>2.6050168554378916E-2</v>
      </c>
      <c r="S468" s="18">
        <f t="shared" si="2384"/>
        <v>3.2432038361410974E-2</v>
      </c>
      <c r="T468" s="89">
        <f t="shared" si="2385"/>
        <v>8.67457479429741E-4</v>
      </c>
      <c r="V468" s="73">
        <f t="shared" si="2371"/>
        <v>163986.76153080503</v>
      </c>
      <c r="W468" s="74">
        <f t="shared" ref="W468" si="2451">V468*Fee_Percent</f>
        <v>8199.3380765402526</v>
      </c>
      <c r="X468" s="75">
        <f t="shared" si="2400"/>
        <v>172186.09960734527</v>
      </c>
      <c r="Y468" s="74">
        <f t="shared" si="2373"/>
        <v>200117.10346969211</v>
      </c>
      <c r="Z468" s="75">
        <f t="shared" si="2374"/>
        <v>3279.7352306161006</v>
      </c>
      <c r="AA468" s="82">
        <f t="shared" si="2375"/>
        <v>-31210.739092962933</v>
      </c>
      <c r="AC468" s="80">
        <f t="shared" ref="AC468" si="2452">AC467/(1+NAER_Rate)^(1/12)</f>
        <v>0.18366348374200214</v>
      </c>
      <c r="AD468" s="82">
        <f t="shared" si="2377"/>
        <v>31624.29890583242</v>
      </c>
      <c r="AE468" s="74">
        <f t="shared" si="2378"/>
        <v>36754.204379602357</v>
      </c>
      <c r="AF468" s="75">
        <f t="shared" si="2379"/>
        <v>602.36759820633188</v>
      </c>
      <c r="AH468" s="113">
        <v>462</v>
      </c>
      <c r="AI468" s="114">
        <f>(SUM(AE469:$AE$913)+SUM(AF469:$AF$913)-SUM(AD469:$AD$913))*(1+NAER_Rate)^(AH468/12)</f>
        <v>1086186.8806310396</v>
      </c>
      <c r="AJ468" s="115">
        <f t="shared" si="2366"/>
        <v>1086186.8806310396</v>
      </c>
    </row>
    <row r="469" spans="5:36" x14ac:dyDescent="0.35">
      <c r="E469" s="66">
        <f t="shared" si="2395"/>
        <v>59536</v>
      </c>
      <c r="F469">
        <f t="shared" si="2135"/>
        <v>39</v>
      </c>
      <c r="G469">
        <f t="shared" si="2388"/>
        <v>463</v>
      </c>
      <c r="H469">
        <f t="shared" ref="H469" si="2453">ROUNDDOWN(YEARFRAC(E469,DOB,1),0)</f>
        <v>103</v>
      </c>
      <c r="I469" s="31">
        <f>IF(H469&lt;=120,VLOOKUP(H469,'Mortality Data'!$B$6:$D$125,2,FALSE),1)</f>
        <v>0.39633000000000002</v>
      </c>
      <c r="J469" s="17">
        <f>IF(H469&lt;=120,(1-VLOOKUP(H469,'Mortality Data'!$F$5:$H$125,2,FALSE))^(YEAR(E469)-Mortality_Table_Year),1)</f>
        <v>0.81430409454023855</v>
      </c>
      <c r="K469">
        <f>IF(H469&lt;=120,VLOOKUP(H469,'Mortality Data'!$B$5:$D$125,3,FALSE),1)</f>
        <v>0.34472000000000003</v>
      </c>
      <c r="L469" s="33">
        <f>IF(H469&lt;=120,(1-VLOOKUP(H469,'Mortality Data'!$F$5:$H$125,3,FALSE))^(YEAR(E469)-Mortality_Table_Year),1)</f>
        <v>0.83081918373730823</v>
      </c>
      <c r="M469" s="88">
        <f t="shared" ref="M469" si="2454">MIN(I469*J469*Male_Mortality_Blend+K469*L469*(1-Male_Mortality_Blend),1)</f>
        <v>0.3063832230420892</v>
      </c>
      <c r="N469" s="18">
        <f t="shared" si="2369"/>
        <v>3.0026284684431137E-2</v>
      </c>
      <c r="O469" s="18">
        <f t="shared" si="2391"/>
        <v>2.5778568198038903E-2</v>
      </c>
      <c r="P469" s="89">
        <f t="shared" si="2382"/>
        <v>7.979954665261399E-4</v>
      </c>
      <c r="Q469" s="88">
        <f t="shared" ref="Q469" si="2455">MIN((I469*J469*Male_Mortality_Blend+K469*L469*(1-Male_Mortality_Blend))*(1-Mortality_Margin),1)</f>
        <v>0.29106406188998474</v>
      </c>
      <c r="R469" s="18">
        <f t="shared" si="2445"/>
        <v>2.8258875341700573E-2</v>
      </c>
      <c r="S469" s="18">
        <f t="shared" si="2384"/>
        <v>3.1515545432278608E-2</v>
      </c>
      <c r="T469" s="89">
        <f t="shared" si="2385"/>
        <v>9.1649292913236619E-4</v>
      </c>
      <c r="V469" s="73">
        <f t="shared" si="2371"/>
        <v>159062.84834460315</v>
      </c>
      <c r="W469" s="74">
        <f t="shared" ref="W469" si="2456">V469*Fee_Percent</f>
        <v>7953.1424172301577</v>
      </c>
      <c r="X469" s="75">
        <f t="shared" si="2400"/>
        <v>167015.99076183329</v>
      </c>
      <c r="Y469" s="74">
        <f t="shared" si="2373"/>
        <v>194462.01918899987</v>
      </c>
      <c r="Z469" s="75">
        <f t="shared" si="2374"/>
        <v>3181.2569668920628</v>
      </c>
      <c r="AA469" s="82">
        <f t="shared" si="2375"/>
        <v>-30627.28539405865</v>
      </c>
      <c r="AC469" s="80">
        <f t="shared" ref="AC469" si="2457">AC468/(1+NAER_Rate)^(1/12)</f>
        <v>0.1829910265972669</v>
      </c>
      <c r="AD469" s="82">
        <f t="shared" si="2377"/>
        <v>30562.42760766752</v>
      </c>
      <c r="AE469" s="74">
        <f t="shared" si="2378"/>
        <v>35584.804525572501</v>
      </c>
      <c r="AF469" s="75">
        <f t="shared" si="2379"/>
        <v>582.14147824128611</v>
      </c>
      <c r="AH469" s="113">
        <v>463</v>
      </c>
      <c r="AI469" s="114">
        <f>(SUM(AE470:$AE$913)+SUM(AF470:$AF$913)-SUM(AD470:$AD$913))*(1+NAER_Rate)^(AH469/12)</f>
        <v>1059551.1249965574</v>
      </c>
      <c r="AJ469" s="115">
        <f t="shared" si="2366"/>
        <v>1059551.1249965574</v>
      </c>
    </row>
    <row r="470" spans="5:36" x14ac:dyDescent="0.35">
      <c r="E470" s="66">
        <f t="shared" si="2395"/>
        <v>59567</v>
      </c>
      <c r="F470">
        <f t="shared" si="2135"/>
        <v>39</v>
      </c>
      <c r="G470">
        <f t="shared" si="2388"/>
        <v>464</v>
      </c>
      <c r="H470">
        <f t="shared" ref="H470" si="2458">ROUNDDOWN(YEARFRAC(E470,DOB,1),0)</f>
        <v>103</v>
      </c>
      <c r="I470" s="31">
        <f>IF(H470&lt;=120,VLOOKUP(H470,'Mortality Data'!$B$6:$D$125,2,FALSE),1)</f>
        <v>0.39633000000000002</v>
      </c>
      <c r="J470" s="17">
        <f>IF(H470&lt;=120,(1-VLOOKUP(H470,'Mortality Data'!$F$5:$H$125,2,FALSE))^(YEAR(E470)-Mortality_Table_Year),1)</f>
        <v>0.81096544775262358</v>
      </c>
      <c r="K470">
        <f>IF(H470&lt;=120,VLOOKUP(H470,'Mortality Data'!$B$5:$D$125,3,FALSE),1)</f>
        <v>0.34472000000000003</v>
      </c>
      <c r="L470" s="33">
        <f>IF(H470&lt;=120,(1-VLOOKUP(H470,'Mortality Data'!$F$5:$H$125,3,FALSE))^(YEAR(E470)-Mortality_Table_Year),1)</f>
        <v>0.82774515275748017</v>
      </c>
      <c r="M470" s="88">
        <f t="shared" ref="M470" si="2459">MIN(I470*J470*Male_Mortality_Blend+K470*L470*(1-Male_Mortality_Blend),1)</f>
        <v>0.30517860382563988</v>
      </c>
      <c r="N470" s="18">
        <f t="shared" si="2369"/>
        <v>2.9886015114347853E-2</v>
      </c>
      <c r="O470" s="18">
        <f t="shared" si="2391"/>
        <v>2.5008149519246067E-2</v>
      </c>
      <c r="P470" s="89">
        <f t="shared" si="2382"/>
        <v>7.7041867879283632E-4</v>
      </c>
      <c r="Q470" s="88">
        <f t="shared" ref="Q470" si="2460">MIN((I470*J470*Male_Mortality_Blend+K470*L470*(1-Male_Mortality_Blend))*(1-Mortality_Margin),1)</f>
        <v>0.28991967363435789</v>
      </c>
      <c r="R470" s="18">
        <f t="shared" si="2445"/>
        <v>2.8128253851929963E-2</v>
      </c>
      <c r="S470" s="18">
        <f t="shared" si="2384"/>
        <v>3.0629068170077444E-2</v>
      </c>
      <c r="T470" s="89">
        <f t="shared" si="2385"/>
        <v>8.8647726220116366E-4</v>
      </c>
      <c r="V470" s="73">
        <f t="shared" si="2371"/>
        <v>154309.09365484514</v>
      </c>
      <c r="W470" s="74">
        <f t="shared" ref="W470" si="2461">V470*Fee_Percent</f>
        <v>7715.4546827422573</v>
      </c>
      <c r="X470" s="75">
        <f t="shared" si="2400"/>
        <v>162024.54833758739</v>
      </c>
      <c r="Y470" s="74">
        <f t="shared" si="2373"/>
        <v>188992.1421486928</v>
      </c>
      <c r="Z470" s="75">
        <f t="shared" si="2374"/>
        <v>3086.181873096903</v>
      </c>
      <c r="AA470" s="82">
        <f t="shared" si="2375"/>
        <v>-30053.775684202323</v>
      </c>
      <c r="AC470" s="80">
        <f t="shared" ref="AC470" si="2462">AC469/(1+NAER_Rate)^(1/12)</f>
        <v>0.18232103155660534</v>
      </c>
      <c r="AD470" s="82">
        <f t="shared" si="2377"/>
        <v>29540.482790401998</v>
      </c>
      <c r="AE470" s="74">
        <f t="shared" si="2378"/>
        <v>34457.242312642265</v>
      </c>
      <c r="AF470" s="75">
        <f t="shared" si="2379"/>
        <v>562.67586267432387</v>
      </c>
      <c r="AH470" s="113">
        <v>464</v>
      </c>
      <c r="AI470" s="114">
        <f>(SUM(AE471:$AE$913)+SUM(AF471:$AF$913)-SUM(AD471:$AD$913))*(1+NAER_Rate)^(AH470/12)</f>
        <v>1033390.9977467379</v>
      </c>
      <c r="AJ470" s="115">
        <f t="shared" si="2366"/>
        <v>1033390.9977467379</v>
      </c>
    </row>
    <row r="471" spans="5:36" x14ac:dyDescent="0.35">
      <c r="E471" s="66">
        <f t="shared" si="2395"/>
        <v>59595</v>
      </c>
      <c r="F471">
        <f t="shared" si="2135"/>
        <v>39</v>
      </c>
      <c r="G471">
        <f t="shared" si="2388"/>
        <v>465</v>
      </c>
      <c r="H471">
        <f t="shared" ref="H471" si="2463">ROUNDDOWN(YEARFRAC(E471,DOB,1),0)</f>
        <v>103</v>
      </c>
      <c r="I471" s="31">
        <f>IF(H471&lt;=120,VLOOKUP(H471,'Mortality Data'!$B$6:$D$125,2,FALSE),1)</f>
        <v>0.39633000000000002</v>
      </c>
      <c r="J471" s="17">
        <f>IF(H471&lt;=120,(1-VLOOKUP(H471,'Mortality Data'!$F$5:$H$125,2,FALSE))^(YEAR(E471)-Mortality_Table_Year),1)</f>
        <v>0.81096544775262358</v>
      </c>
      <c r="K471">
        <f>IF(H471&lt;=120,VLOOKUP(H471,'Mortality Data'!$B$5:$D$125,3,FALSE),1)</f>
        <v>0.34472000000000003</v>
      </c>
      <c r="L471" s="33">
        <f>IF(H471&lt;=120,(1-VLOOKUP(H471,'Mortality Data'!$F$5:$H$125,3,FALSE))^(YEAR(E471)-Mortality_Table_Year),1)</f>
        <v>0.82774515275748017</v>
      </c>
      <c r="M471" s="88">
        <f t="shared" ref="M471" si="2464">MIN(I471*J471*Male_Mortality_Blend+K471*L471*(1-Male_Mortality_Blend),1)</f>
        <v>0.30517860382563988</v>
      </c>
      <c r="N471" s="18">
        <f t="shared" si="2369"/>
        <v>2.9886015114347853E-2</v>
      </c>
      <c r="O471" s="18">
        <f t="shared" si="2391"/>
        <v>2.4260755584732008E-2</v>
      </c>
      <c r="P471" s="89">
        <f t="shared" si="2382"/>
        <v>7.4739393451405886E-4</v>
      </c>
      <c r="Q471" s="88">
        <f t="shared" ref="Q471" si="2465">MIN((I471*J471*Male_Mortality_Blend+K471*L471*(1-Male_Mortality_Blend))*(1-Mortality_Margin),1)</f>
        <v>0.28991967363435789</v>
      </c>
      <c r="R471" s="18">
        <f t="shared" si="2445"/>
        <v>2.8128253851929963E-2</v>
      </c>
      <c r="S471" s="18">
        <f t="shared" si="2384"/>
        <v>2.9767525965341438E-2</v>
      </c>
      <c r="T471" s="89">
        <f t="shared" si="2385"/>
        <v>8.6154220473600579E-4</v>
      </c>
      <c r="V471" s="73">
        <f t="shared" si="2371"/>
        <v>149697.4097495951</v>
      </c>
      <c r="W471" s="74">
        <f t="shared" ref="W471" si="2466">V471*Fee_Percent</f>
        <v>7484.870487479755</v>
      </c>
      <c r="X471" s="75">
        <f t="shared" si="2400"/>
        <v>157182.28023707485</v>
      </c>
      <c r="Y471" s="74">
        <f t="shared" si="2373"/>
        <v>183676.12319831434</v>
      </c>
      <c r="Z471" s="75">
        <f t="shared" si="2374"/>
        <v>2993.9481949919023</v>
      </c>
      <c r="AA471" s="82">
        <f t="shared" si="2375"/>
        <v>-29487.791156231397</v>
      </c>
      <c r="AC471" s="80">
        <f t="shared" ref="AC471" si="2467">AC470/(1+NAER_Rate)^(1/12)</f>
        <v>0.18165348960538133</v>
      </c>
      <c r="AD471" s="82">
        <f t="shared" si="2377"/>
        <v>28552.709709195613</v>
      </c>
      <c r="AE471" s="74">
        <f t="shared" si="2378"/>
        <v>33365.408736161735</v>
      </c>
      <c r="AF471" s="75">
        <f t="shared" si="2379"/>
        <v>543.86113731801174</v>
      </c>
      <c r="AH471" s="113">
        <v>465</v>
      </c>
      <c r="AI471" s="114">
        <f>(SUM(AE472:$AE$913)+SUM(AF472:$AF$913)-SUM(AD472:$AD$913))*(1+NAER_Rate)^(AH471/12)</f>
        <v>1007700.7215433546</v>
      </c>
      <c r="AJ471" s="115">
        <f t="shared" si="2366"/>
        <v>1007700.7215433546</v>
      </c>
    </row>
    <row r="472" spans="5:36" x14ac:dyDescent="0.35">
      <c r="E472" s="66">
        <f t="shared" si="2395"/>
        <v>59626</v>
      </c>
      <c r="F472">
        <f t="shared" si="2135"/>
        <v>39</v>
      </c>
      <c r="G472">
        <f t="shared" si="2388"/>
        <v>466</v>
      </c>
      <c r="H472">
        <f t="shared" ref="H472" si="2468">ROUNDDOWN(YEARFRAC(E472,DOB,1),0)</f>
        <v>103</v>
      </c>
      <c r="I472" s="31">
        <f>IF(H472&lt;=120,VLOOKUP(H472,'Mortality Data'!$B$6:$D$125,2,FALSE),1)</f>
        <v>0.39633000000000002</v>
      </c>
      <c r="J472" s="17">
        <f>IF(H472&lt;=120,(1-VLOOKUP(H472,'Mortality Data'!$F$5:$H$125,2,FALSE))^(YEAR(E472)-Mortality_Table_Year),1)</f>
        <v>0.81096544775262358</v>
      </c>
      <c r="K472">
        <f>IF(H472&lt;=120,VLOOKUP(H472,'Mortality Data'!$B$5:$D$125,3,FALSE),1)</f>
        <v>0.34472000000000003</v>
      </c>
      <c r="L472" s="33">
        <f>IF(H472&lt;=120,(1-VLOOKUP(H472,'Mortality Data'!$F$5:$H$125,3,FALSE))^(YEAR(E472)-Mortality_Table_Year),1)</f>
        <v>0.82774515275748017</v>
      </c>
      <c r="M472" s="88">
        <f t="shared" ref="M472" si="2469">MIN(I472*J472*Male_Mortality_Blend+K472*L472*(1-Male_Mortality_Blend),1)</f>
        <v>0.30517860382563988</v>
      </c>
      <c r="N472" s="18">
        <f t="shared" si="2369"/>
        <v>2.9886015114347853E-2</v>
      </c>
      <c r="O472" s="18">
        <f t="shared" si="2391"/>
        <v>2.3535698276641207E-2</v>
      </c>
      <c r="P472" s="89">
        <f t="shared" si="2382"/>
        <v>7.2505730809080057E-4</v>
      </c>
      <c r="Q472" s="88">
        <f t="shared" ref="Q472" si="2470">MIN((I472*J472*Male_Mortality_Blend+K472*L472*(1-Male_Mortality_Blend))*(1-Mortality_Margin),1)</f>
        <v>0.28991967363435789</v>
      </c>
      <c r="R472" s="18">
        <f t="shared" si="2445"/>
        <v>2.8128253851929963E-2</v>
      </c>
      <c r="S472" s="18">
        <f t="shared" si="2384"/>
        <v>2.8930217438444396E-2</v>
      </c>
      <c r="T472" s="89">
        <f t="shared" si="2385"/>
        <v>8.3730852689704177E-4</v>
      </c>
      <c r="V472" s="73">
        <f t="shared" si="2371"/>
        <v>145223.55069923998</v>
      </c>
      <c r="W472" s="74">
        <f t="shared" ref="W472" si="2471">V472*Fee_Percent</f>
        <v>7261.1775349619993</v>
      </c>
      <c r="X472" s="75">
        <f t="shared" si="2400"/>
        <v>152484.72823420196</v>
      </c>
      <c r="Y472" s="74">
        <f t="shared" si="2373"/>
        <v>178509.63457845378</v>
      </c>
      <c r="Z472" s="75">
        <f t="shared" si="2374"/>
        <v>2904.4710139847994</v>
      </c>
      <c r="AA472" s="82">
        <f t="shared" si="2375"/>
        <v>-28929.377358236612</v>
      </c>
      <c r="AC472" s="80">
        <f t="shared" ref="AC472" si="2472">AC471/(1+NAER_Rate)^(1/12)</f>
        <v>0.18098839176196452</v>
      </c>
      <c r="AD472" s="82">
        <f t="shared" si="2377"/>
        <v>27597.965731368437</v>
      </c>
      <c r="AE472" s="74">
        <f t="shared" si="2378"/>
        <v>32308.171676370323</v>
      </c>
      <c r="AF472" s="75">
        <f t="shared" si="2379"/>
        <v>525.67553774035116</v>
      </c>
      <c r="AH472" s="113">
        <v>466</v>
      </c>
      <c r="AI472" s="114">
        <f>(SUM(AE473:$AE$913)+SUM(AF473:$AF$913)-SUM(AD473:$AD$913))*(1+NAER_Rate)^(AH472/12)</f>
        <v>982474.452269473</v>
      </c>
      <c r="AJ472" s="115">
        <f t="shared" si="2366"/>
        <v>982474.452269473</v>
      </c>
    </row>
    <row r="473" spans="5:36" x14ac:dyDescent="0.35">
      <c r="E473" s="66">
        <f t="shared" si="2395"/>
        <v>59656</v>
      </c>
      <c r="F473">
        <f t="shared" ref="F473:F536" si="2473">F461+1</f>
        <v>39</v>
      </c>
      <c r="G473">
        <f t="shared" si="2388"/>
        <v>467</v>
      </c>
      <c r="H473">
        <f t="shared" ref="H473" si="2474">ROUNDDOWN(YEARFRAC(E473,DOB,1),0)</f>
        <v>103</v>
      </c>
      <c r="I473" s="31">
        <f>IF(H473&lt;=120,VLOOKUP(H473,'Mortality Data'!$B$6:$D$125,2,FALSE),1)</f>
        <v>0.39633000000000002</v>
      </c>
      <c r="J473" s="17">
        <f>IF(H473&lt;=120,(1-VLOOKUP(H473,'Mortality Data'!$F$5:$H$125,2,FALSE))^(YEAR(E473)-Mortality_Table_Year),1)</f>
        <v>0.81096544775262358</v>
      </c>
      <c r="K473">
        <f>IF(H473&lt;=120,VLOOKUP(H473,'Mortality Data'!$B$5:$D$125,3,FALSE),1)</f>
        <v>0.34472000000000003</v>
      </c>
      <c r="L473" s="33">
        <f>IF(H473&lt;=120,(1-VLOOKUP(H473,'Mortality Data'!$F$5:$H$125,3,FALSE))^(YEAR(E473)-Mortality_Table_Year),1)</f>
        <v>0.82774515275748017</v>
      </c>
      <c r="M473" s="88">
        <f t="shared" ref="M473" si="2475">MIN(I473*J473*Male_Mortality_Blend+K473*L473*(1-Male_Mortality_Blend),1)</f>
        <v>0.30517860382563988</v>
      </c>
      <c r="N473" s="18">
        <f t="shared" si="2369"/>
        <v>2.9886015114347853E-2</v>
      </c>
      <c r="O473" s="18">
        <f t="shared" si="2391"/>
        <v>2.2832310042218779E-2</v>
      </c>
      <c r="P473" s="89">
        <f t="shared" si="2382"/>
        <v>7.0338823442242862E-4</v>
      </c>
      <c r="Q473" s="88">
        <f t="shared" ref="Q473" si="2476">MIN((I473*J473*Male_Mortality_Blend+K473*L473*(1-Male_Mortality_Blend))*(1-Mortality_Margin),1)</f>
        <v>0.28991967363435789</v>
      </c>
      <c r="R473" s="18">
        <f t="shared" si="2445"/>
        <v>2.8128253851929963E-2</v>
      </c>
      <c r="S473" s="18">
        <f t="shared" si="2384"/>
        <v>2.8116460938344301E-2</v>
      </c>
      <c r="T473" s="89">
        <f t="shared" si="2385"/>
        <v>8.1375650010009556E-4</v>
      </c>
      <c r="V473" s="73">
        <f t="shared" si="2371"/>
        <v>140883.39746808325</v>
      </c>
      <c r="W473" s="74">
        <f t="shared" ref="W473" si="2477">V473*Fee_Percent</f>
        <v>7044.1698734041629</v>
      </c>
      <c r="X473" s="75">
        <f t="shared" si="2400"/>
        <v>147927.56734148742</v>
      </c>
      <c r="Y473" s="74">
        <f t="shared" si="2373"/>
        <v>173488.47026201579</v>
      </c>
      <c r="Z473" s="75">
        <f t="shared" si="2374"/>
        <v>2817.6679493616648</v>
      </c>
      <c r="AA473" s="82">
        <f t="shared" si="2375"/>
        <v>-28378.570869890042</v>
      </c>
      <c r="AC473" s="80">
        <f t="shared" ref="AC473" si="2478">AC472/(1+NAER_Rate)^(1/12)</f>
        <v>0.18032572907760949</v>
      </c>
      <c r="AD473" s="82">
        <f t="shared" si="2377"/>
        <v>26675.146431530895</v>
      </c>
      <c r="AE473" s="74">
        <f t="shared" si="2378"/>
        <v>31284.43488655717</v>
      </c>
      <c r="AF473" s="75">
        <f t="shared" si="2379"/>
        <v>508.09802726725508</v>
      </c>
      <c r="AH473" s="113">
        <v>467</v>
      </c>
      <c r="AI473" s="114">
        <f>(SUM(AE474:$AE$913)+SUM(AF474:$AF$913)-SUM(AD474:$AD$913))*(1+NAER_Rate)^(AH473/12)</f>
        <v>957706.28775247489</v>
      </c>
      <c r="AJ473" s="115">
        <f t="shared" si="2366"/>
        <v>957706.28775247489</v>
      </c>
    </row>
    <row r="474" spans="5:36" x14ac:dyDescent="0.35">
      <c r="E474" s="66">
        <f t="shared" si="2395"/>
        <v>59687</v>
      </c>
      <c r="F474">
        <f t="shared" si="2473"/>
        <v>39</v>
      </c>
      <c r="G474">
        <f t="shared" si="2388"/>
        <v>468</v>
      </c>
      <c r="H474">
        <f t="shared" ref="H474" si="2479">ROUNDDOWN(YEARFRAC(E474,DOB,1),0)</f>
        <v>103</v>
      </c>
      <c r="I474" s="31">
        <f>IF(H474&lt;=120,VLOOKUP(H474,'Mortality Data'!$B$6:$D$125,2,FALSE),1)</f>
        <v>0.39633000000000002</v>
      </c>
      <c r="J474" s="17">
        <f>IF(H474&lt;=120,(1-VLOOKUP(H474,'Mortality Data'!$F$5:$H$125,2,FALSE))^(YEAR(E474)-Mortality_Table_Year),1)</f>
        <v>0.81096544775262358</v>
      </c>
      <c r="K474">
        <f>IF(H474&lt;=120,VLOOKUP(H474,'Mortality Data'!$B$5:$D$125,3,FALSE),1)</f>
        <v>0.34472000000000003</v>
      </c>
      <c r="L474" s="33">
        <f>IF(H474&lt;=120,(1-VLOOKUP(H474,'Mortality Data'!$F$5:$H$125,3,FALSE))^(YEAR(E474)-Mortality_Table_Year),1)</f>
        <v>0.82774515275748017</v>
      </c>
      <c r="M474" s="88">
        <f t="shared" ref="M474" si="2480">MIN(I474*J474*Male_Mortality_Blend+K474*L474*(1-Male_Mortality_Blend),1)</f>
        <v>0.30517860382563988</v>
      </c>
      <c r="N474" s="18">
        <f t="shared" si="2369"/>
        <v>2.9886015114347853E-2</v>
      </c>
      <c r="O474" s="18">
        <f t="shared" si="2391"/>
        <v>2.2149943279201553E-2</v>
      </c>
      <c r="P474" s="89">
        <f t="shared" si="2382"/>
        <v>6.8236676301722601E-4</v>
      </c>
      <c r="Q474" s="88">
        <f t="shared" ref="Q474" si="2481">MIN((I474*J474*Male_Mortality_Blend+K474*L474*(1-Male_Mortality_Blend))*(1-Mortality_Margin),1)</f>
        <v>0.28991967363435789</v>
      </c>
      <c r="R474" s="18">
        <f t="shared" si="2445"/>
        <v>2.8128253851929963E-2</v>
      </c>
      <c r="S474" s="18">
        <f t="shared" si="2384"/>
        <v>2.7325593987652681E-2</v>
      </c>
      <c r="T474" s="89">
        <f t="shared" si="2385"/>
        <v>7.9086695069162036E-4</v>
      </c>
      <c r="V474" s="73">
        <f t="shared" si="2371"/>
        <v>136672.95412199144</v>
      </c>
      <c r="W474" s="74">
        <f t="shared" ref="W474" si="2482">V474*Fee_Percent</f>
        <v>6833.6477060995721</v>
      </c>
      <c r="X474" s="75">
        <f t="shared" si="2400"/>
        <v>143506.60182809102</v>
      </c>
      <c r="Y474" s="74">
        <f t="shared" si="2373"/>
        <v>168608.5425301028</v>
      </c>
      <c r="Z474" s="75">
        <f t="shared" si="2374"/>
        <v>2733.4590824398288</v>
      </c>
      <c r="AA474" s="82">
        <f t="shared" si="2375"/>
        <v>-27835.399784451613</v>
      </c>
      <c r="AC474" s="80">
        <f t="shared" ref="AC474" si="2483">AC473/(1+NAER_Rate)^(1/12)</f>
        <v>0.17966549263633536</v>
      </c>
      <c r="AD474" s="82">
        <f t="shared" si="2377"/>
        <v>25783.184314010396</v>
      </c>
      <c r="AE474" s="74">
        <f t="shared" si="2378"/>
        <v>30293.136856365421</v>
      </c>
      <c r="AF474" s="75">
        <f t="shared" si="2379"/>
        <v>491.10827264781705</v>
      </c>
      <c r="AH474" s="113">
        <v>468</v>
      </c>
      <c r="AI474" s="114">
        <f>(SUM(AE475:$AE$913)+SUM(AF475:$AF$913)-SUM(AD475:$AD$913))*(1+NAER_Rate)^(AH474/12)</f>
        <v>933390.27603711351</v>
      </c>
      <c r="AJ474" s="115">
        <f t="shared" si="2366"/>
        <v>933390.27603711351</v>
      </c>
    </row>
    <row r="475" spans="5:36" x14ac:dyDescent="0.35">
      <c r="E475" s="66">
        <f t="shared" si="2395"/>
        <v>59717</v>
      </c>
      <c r="F475">
        <f t="shared" si="2473"/>
        <v>40</v>
      </c>
      <c r="G475">
        <f t="shared" si="2388"/>
        <v>469</v>
      </c>
      <c r="H475">
        <f t="shared" ref="H475" si="2484">ROUNDDOWN(YEARFRAC(E475,DOB,1),0)</f>
        <v>103</v>
      </c>
      <c r="I475" s="31">
        <f>IF(H475&lt;=120,VLOOKUP(H475,'Mortality Data'!$B$6:$D$125,2,FALSE),1)</f>
        <v>0.39633000000000002</v>
      </c>
      <c r="J475" s="17">
        <f>IF(H475&lt;=120,(1-VLOOKUP(H475,'Mortality Data'!$F$5:$H$125,2,FALSE))^(YEAR(E475)-Mortality_Table_Year),1)</f>
        <v>0.81096544775262358</v>
      </c>
      <c r="K475">
        <f>IF(H475&lt;=120,VLOOKUP(H475,'Mortality Data'!$B$5:$D$125,3,FALSE),1)</f>
        <v>0.34472000000000003</v>
      </c>
      <c r="L475" s="33">
        <f>IF(H475&lt;=120,(1-VLOOKUP(H475,'Mortality Data'!$F$5:$H$125,3,FALSE))^(YEAR(E475)-Mortality_Table_Year),1)</f>
        <v>0.82774515275748017</v>
      </c>
      <c r="M475" s="88">
        <f t="shared" ref="M475" si="2485">MIN(I475*J475*Male_Mortality_Blend+K475*L475*(1-Male_Mortality_Blend),1)</f>
        <v>0.30517860382563988</v>
      </c>
      <c r="N475" s="18">
        <f t="shared" si="2369"/>
        <v>2.9886015114347853E-2</v>
      </c>
      <c r="O475" s="18">
        <f t="shared" si="2391"/>
        <v>2.1487969739577388E-2</v>
      </c>
      <c r="P475" s="89">
        <f t="shared" si="2382"/>
        <v>6.6197353962416453E-4</v>
      </c>
      <c r="Q475" s="88">
        <f t="shared" ref="Q475" si="2486">MIN((I475*J475*Male_Mortality_Blend+K475*L475*(1-Male_Mortality_Blend))*(1-Mortality_Margin),1)</f>
        <v>0.28991967363435789</v>
      </c>
      <c r="R475" s="18">
        <f t="shared" si="2445"/>
        <v>2.8128253851929963E-2</v>
      </c>
      <c r="S475" s="18">
        <f t="shared" si="2384"/>
        <v>2.6556972743313215E-2</v>
      </c>
      <c r="T475" s="89">
        <f t="shared" si="2385"/>
        <v>7.6862124433946591E-4</v>
      </c>
      <c r="V475" s="73">
        <f t="shared" si="2371"/>
        <v>132588.34414937903</v>
      </c>
      <c r="W475" s="74">
        <f t="shared" ref="W475" si="2487">V475*Fee_Percent</f>
        <v>6629.4172074689523</v>
      </c>
      <c r="X475" s="75">
        <f t="shared" si="2400"/>
        <v>139217.76135684797</v>
      </c>
      <c r="Y475" s="74">
        <f t="shared" si="2373"/>
        <v>163865.87864421215</v>
      </c>
      <c r="Z475" s="75">
        <f t="shared" si="2374"/>
        <v>2651.7668829875806</v>
      </c>
      <c r="AA475" s="82">
        <f t="shared" si="2375"/>
        <v>-27299.884170351754</v>
      </c>
      <c r="AC475" s="80">
        <f t="shared" ref="AC475" si="2488">AC474/(1+NAER_Rate)^(1/12)</f>
        <v>0.17900767355480582</v>
      </c>
      <c r="AD475" s="82">
        <f t="shared" si="2377"/>
        <v>24921.047577997502</v>
      </c>
      <c r="AE475" s="74">
        <f t="shared" si="2378"/>
        <v>29333.249711114553</v>
      </c>
      <c r="AF475" s="75">
        <f t="shared" si="2379"/>
        <v>474.6866205332858</v>
      </c>
      <c r="AH475" s="113">
        <v>469</v>
      </c>
      <c r="AI475" s="114">
        <f>(SUM(AE476:$AE$913)+SUM(AF476:$AF$913)-SUM(AD476:$AD$913))*(1+NAER_Rate)^(AH475/12)</f>
        <v>909520.42322742345</v>
      </c>
      <c r="AJ475" s="115">
        <f t="shared" si="2366"/>
        <v>909520.42322742345</v>
      </c>
    </row>
    <row r="476" spans="5:36" x14ac:dyDescent="0.35">
      <c r="E476" s="66">
        <f t="shared" si="2395"/>
        <v>59748</v>
      </c>
      <c r="F476">
        <f t="shared" si="2473"/>
        <v>40</v>
      </c>
      <c r="G476">
        <f t="shared" si="2388"/>
        <v>470</v>
      </c>
      <c r="H476">
        <f t="shared" ref="H476" si="2489">ROUNDDOWN(YEARFRAC(E476,DOB,1),0)</f>
        <v>103</v>
      </c>
      <c r="I476" s="31">
        <f>IF(H476&lt;=120,VLOOKUP(H476,'Mortality Data'!$B$6:$D$125,2,FALSE),1)</f>
        <v>0.39633000000000002</v>
      </c>
      <c r="J476" s="17">
        <f>IF(H476&lt;=120,(1-VLOOKUP(H476,'Mortality Data'!$F$5:$H$125,2,FALSE))^(YEAR(E476)-Mortality_Table_Year),1)</f>
        <v>0.81096544775262358</v>
      </c>
      <c r="K476">
        <f>IF(H476&lt;=120,VLOOKUP(H476,'Mortality Data'!$B$5:$D$125,3,FALSE),1)</f>
        <v>0.34472000000000003</v>
      </c>
      <c r="L476" s="33">
        <f>IF(H476&lt;=120,(1-VLOOKUP(H476,'Mortality Data'!$F$5:$H$125,3,FALSE))^(YEAR(E476)-Mortality_Table_Year),1)</f>
        <v>0.82774515275748017</v>
      </c>
      <c r="M476" s="88">
        <f t="shared" ref="M476" si="2490">MIN(I476*J476*Male_Mortality_Blend+K476*L476*(1-Male_Mortality_Blend),1)</f>
        <v>0.30517860382563988</v>
      </c>
      <c r="N476" s="18">
        <f t="shared" si="2369"/>
        <v>2.9886015114347853E-2</v>
      </c>
      <c r="O476" s="18">
        <f t="shared" si="2391"/>
        <v>2.0845779951163729E-2</v>
      </c>
      <c r="P476" s="89">
        <f t="shared" si="2382"/>
        <v>6.4218978841365862E-4</v>
      </c>
      <c r="Q476" s="88">
        <f t="shared" ref="Q476" si="2491">MIN((I476*J476*Male_Mortality_Blend+K476*L476*(1-Male_Mortality_Blend))*(1-Mortality_Margin),1)</f>
        <v>0.28991967363435789</v>
      </c>
      <c r="R476" s="18">
        <f t="shared" si="2445"/>
        <v>2.8128253851929963E-2</v>
      </c>
      <c r="S476" s="18">
        <f t="shared" si="2384"/>
        <v>2.5809971472450517E-2</v>
      </c>
      <c r="T476" s="89">
        <f t="shared" si="2385"/>
        <v>7.4700127086269746E-4</v>
      </c>
      <c r="V476" s="73">
        <f t="shared" si="2371"/>
        <v>128625.80689214433</v>
      </c>
      <c r="W476" s="74">
        <f t="shared" ref="W476" si="2492">V476*Fee_Percent</f>
        <v>6431.2903446072169</v>
      </c>
      <c r="X476" s="75">
        <f t="shared" si="2400"/>
        <v>135057.09723675155</v>
      </c>
      <c r="Y476" s="74">
        <f t="shared" si="2373"/>
        <v>159256.61761203822</v>
      </c>
      <c r="Z476" s="75">
        <f t="shared" si="2374"/>
        <v>2572.5161378428866</v>
      </c>
      <c r="AA476" s="82">
        <f t="shared" si="2375"/>
        <v>-26772.03651312954</v>
      </c>
      <c r="AC476" s="80">
        <f t="shared" ref="AC476" si="2493">AC475/(1+NAER_Rate)^(1/12)</f>
        <v>0.1783522629822096</v>
      </c>
      <c r="AD476" s="82">
        <f t="shared" si="2377"/>
        <v>24087.738923982964</v>
      </c>
      <c r="AE476" s="74">
        <f t="shared" si="2378"/>
        <v>28403.778145999433</v>
      </c>
      <c r="AF476" s="75">
        <f t="shared" si="2379"/>
        <v>458.81407474253268</v>
      </c>
      <c r="AH476" s="113">
        <v>470</v>
      </c>
      <c r="AI476" s="114">
        <f>(SUM(AE477:$AE$913)+SUM(AF477:$AF$913)-SUM(AD477:$AD$913))*(1+NAER_Rate)^(AH476/12)</f>
        <v>886090.7009154585</v>
      </c>
      <c r="AJ476" s="115">
        <f t="shared" si="2366"/>
        <v>886090.7009154585</v>
      </c>
    </row>
    <row r="477" spans="5:36" x14ac:dyDescent="0.35">
      <c r="E477" s="66">
        <f t="shared" si="2395"/>
        <v>59779</v>
      </c>
      <c r="F477">
        <f t="shared" si="2473"/>
        <v>40</v>
      </c>
      <c r="G477">
        <f t="shared" si="2388"/>
        <v>471</v>
      </c>
      <c r="H477">
        <f t="shared" ref="H477" si="2494">ROUNDDOWN(YEARFRAC(E477,DOB,1),0)</f>
        <v>103</v>
      </c>
      <c r="I477" s="31">
        <f>IF(H477&lt;=120,VLOOKUP(H477,'Mortality Data'!$B$6:$D$125,2,FALSE),1)</f>
        <v>0.39633000000000002</v>
      </c>
      <c r="J477" s="17">
        <f>IF(H477&lt;=120,(1-VLOOKUP(H477,'Mortality Data'!$F$5:$H$125,2,FALSE))^(YEAR(E477)-Mortality_Table_Year),1)</f>
        <v>0.81096544775262358</v>
      </c>
      <c r="K477">
        <f>IF(H477&lt;=120,VLOOKUP(H477,'Mortality Data'!$B$5:$D$125,3,FALSE),1)</f>
        <v>0.34472000000000003</v>
      </c>
      <c r="L477" s="33">
        <f>IF(H477&lt;=120,(1-VLOOKUP(H477,'Mortality Data'!$F$5:$H$125,3,FALSE))^(YEAR(E477)-Mortality_Table_Year),1)</f>
        <v>0.82774515275748017</v>
      </c>
      <c r="M477" s="88">
        <f t="shared" ref="M477" si="2495">MIN(I477*J477*Male_Mortality_Blend+K477*L477*(1-Male_Mortality_Blend),1)</f>
        <v>0.30517860382563988</v>
      </c>
      <c r="N477" s="18">
        <f t="shared" si="2369"/>
        <v>2.9886015114347853E-2</v>
      </c>
      <c r="O477" s="18">
        <f t="shared" si="2391"/>
        <v>2.0222782656472881E-2</v>
      </c>
      <c r="P477" s="89">
        <f t="shared" si="2382"/>
        <v>6.2299729469084825E-4</v>
      </c>
      <c r="Q477" s="88">
        <f t="shared" ref="Q477" si="2496">MIN((I477*J477*Male_Mortality_Blend+K477*L477*(1-Male_Mortality_Blend))*(1-Mortality_Margin),1)</f>
        <v>0.28991967363435789</v>
      </c>
      <c r="R477" s="18">
        <f t="shared" si="2445"/>
        <v>2.8128253851929963E-2</v>
      </c>
      <c r="S477" s="18">
        <f t="shared" si="2384"/>
        <v>2.5083982042962357E-2</v>
      </c>
      <c r="T477" s="89">
        <f t="shared" si="2385"/>
        <v>7.2598942948816012E-4</v>
      </c>
      <c r="V477" s="73">
        <f t="shared" si="2371"/>
        <v>124781.69408327053</v>
      </c>
      <c r="W477" s="74">
        <f t="shared" ref="W477" si="2497">V477*Fee_Percent</f>
        <v>6239.084704163527</v>
      </c>
      <c r="X477" s="75">
        <f t="shared" si="2400"/>
        <v>131020.77878743406</v>
      </c>
      <c r="Y477" s="74">
        <f t="shared" si="2373"/>
        <v>154777.00704424706</v>
      </c>
      <c r="Z477" s="75">
        <f t="shared" si="2374"/>
        <v>2495.6338816654106</v>
      </c>
      <c r="AA477" s="82">
        <f t="shared" si="2375"/>
        <v>-26251.86213847842</v>
      </c>
      <c r="AC477" s="80">
        <f t="shared" ref="AC477" si="2498">AC476/(1+NAER_Rate)^(1/12)</f>
        <v>0.1776992521001414</v>
      </c>
      <c r="AD477" s="82">
        <f t="shared" si="2377"/>
        <v>23282.294400105104</v>
      </c>
      <c r="AE477" s="74">
        <f t="shared" si="2378"/>
        <v>27503.75839406102</v>
      </c>
      <c r="AF477" s="75">
        <f t="shared" si="2379"/>
        <v>443.47227428771623</v>
      </c>
      <c r="AH477" s="113">
        <v>471</v>
      </c>
      <c r="AI477" s="114">
        <f>(SUM(AE478:$AE$913)+SUM(AF478:$AF$913)-SUM(AD478:$AD$913))*(1+NAER_Rate)^(AH477/12)</f>
        <v>863095.05321434583</v>
      </c>
      <c r="AJ477" s="115">
        <f t="shared" si="2366"/>
        <v>863095.05321434583</v>
      </c>
    </row>
    <row r="478" spans="5:36" x14ac:dyDescent="0.35">
      <c r="E478" s="66">
        <f t="shared" si="2395"/>
        <v>59809</v>
      </c>
      <c r="F478">
        <f t="shared" si="2473"/>
        <v>40</v>
      </c>
      <c r="G478">
        <f t="shared" si="2388"/>
        <v>472</v>
      </c>
      <c r="H478">
        <f t="shared" ref="H478" si="2499">ROUNDDOWN(YEARFRAC(E478,DOB,1),0)</f>
        <v>103</v>
      </c>
      <c r="I478" s="31">
        <f>IF(H478&lt;=120,VLOOKUP(H478,'Mortality Data'!$B$6:$D$125,2,FALSE),1)</f>
        <v>0.39633000000000002</v>
      </c>
      <c r="J478" s="17">
        <f>IF(H478&lt;=120,(1-VLOOKUP(H478,'Mortality Data'!$F$5:$H$125,2,FALSE))^(YEAR(E478)-Mortality_Table_Year),1)</f>
        <v>0.81096544775262358</v>
      </c>
      <c r="K478">
        <f>IF(H478&lt;=120,VLOOKUP(H478,'Mortality Data'!$B$5:$D$125,3,FALSE),1)</f>
        <v>0.34472000000000003</v>
      </c>
      <c r="L478" s="33">
        <f>IF(H478&lt;=120,(1-VLOOKUP(H478,'Mortality Data'!$F$5:$H$125,3,FALSE))^(YEAR(E478)-Mortality_Table_Year),1)</f>
        <v>0.82774515275748017</v>
      </c>
      <c r="M478" s="88">
        <f t="shared" ref="M478" si="2500">MIN(I478*J478*Male_Mortality_Blend+K478*L478*(1-Male_Mortality_Blend),1)</f>
        <v>0.30517860382563988</v>
      </c>
      <c r="N478" s="18">
        <f t="shared" si="2369"/>
        <v>2.9886015114347853E-2</v>
      </c>
      <c r="O478" s="18">
        <f t="shared" si="2391"/>
        <v>1.9618404268347361E-2</v>
      </c>
      <c r="P478" s="89">
        <f t="shared" si="2382"/>
        <v>6.0437838812552047E-4</v>
      </c>
      <c r="Q478" s="88">
        <f t="shared" ref="Q478" si="2501">MIN((I478*J478*Male_Mortality_Blend+K478*L478*(1-Male_Mortality_Blend))*(1-Mortality_Margin),1)</f>
        <v>0.28991967363435789</v>
      </c>
      <c r="R478" s="18">
        <f t="shared" si="2445"/>
        <v>2.8128253851929963E-2</v>
      </c>
      <c r="S478" s="18">
        <f t="shared" si="2384"/>
        <v>2.437841342844066E-2</v>
      </c>
      <c r="T478" s="89">
        <f t="shared" si="2385"/>
        <v>7.0556861452169758E-4</v>
      </c>
      <c r="V478" s="73">
        <f t="shared" si="2371"/>
        <v>121052.46648790398</v>
      </c>
      <c r="W478" s="74">
        <f t="shared" ref="W478" si="2502">V478*Fee_Percent</f>
        <v>6052.6233243951992</v>
      </c>
      <c r="X478" s="75">
        <f t="shared" si="2400"/>
        <v>127105.08981229918</v>
      </c>
      <c r="Y478" s="74">
        <f t="shared" si="2373"/>
        <v>150423.40009966452</v>
      </c>
      <c r="Z478" s="75">
        <f t="shared" si="2374"/>
        <v>2421.0493297580797</v>
      </c>
      <c r="AA478" s="82">
        <f t="shared" si="2375"/>
        <v>-25739.359617123409</v>
      </c>
      <c r="AC478" s="80">
        <f t="shared" ref="AC478" si="2503">AC477/(1+NAER_Rate)^(1/12)</f>
        <v>0.1770486321224832</v>
      </c>
      <c r="AD478" s="82">
        <f t="shared" si="2377"/>
        <v>22503.782287072943</v>
      </c>
      <c r="AE478" s="74">
        <f t="shared" si="2378"/>
        <v>26632.257226858608</v>
      </c>
      <c r="AF478" s="75">
        <f t="shared" si="2379"/>
        <v>428.6434721347228</v>
      </c>
      <c r="AH478" s="113">
        <v>472</v>
      </c>
      <c r="AI478" s="114">
        <f>(SUM(AE479:$AE$913)+SUM(AF479:$AF$913)-SUM(AD479:$AD$913))*(1+NAER_Rate)^(AH478/12)</f>
        <v>840527.40341224498</v>
      </c>
      <c r="AJ478" s="115">
        <f t="shared" si="2366"/>
        <v>840527.40341224498</v>
      </c>
    </row>
    <row r="479" spans="5:36" x14ac:dyDescent="0.35">
      <c r="E479" s="66">
        <f t="shared" si="2395"/>
        <v>59840</v>
      </c>
      <c r="F479">
        <f t="shared" si="2473"/>
        <v>40</v>
      </c>
      <c r="G479">
        <f t="shared" si="2388"/>
        <v>473</v>
      </c>
      <c r="H479">
        <f t="shared" ref="H479" si="2504">ROUNDDOWN(YEARFRAC(E479,DOB,1),0)</f>
        <v>103</v>
      </c>
      <c r="I479" s="31">
        <f>IF(H479&lt;=120,VLOOKUP(H479,'Mortality Data'!$B$6:$D$125,2,FALSE),1)</f>
        <v>0.39633000000000002</v>
      </c>
      <c r="J479" s="17">
        <f>IF(H479&lt;=120,(1-VLOOKUP(H479,'Mortality Data'!$F$5:$H$125,2,FALSE))^(YEAR(E479)-Mortality_Table_Year),1)</f>
        <v>0.81096544775262358</v>
      </c>
      <c r="K479">
        <f>IF(H479&lt;=120,VLOOKUP(H479,'Mortality Data'!$B$5:$D$125,3,FALSE),1)</f>
        <v>0.34472000000000003</v>
      </c>
      <c r="L479" s="33">
        <f>IF(H479&lt;=120,(1-VLOOKUP(H479,'Mortality Data'!$F$5:$H$125,3,FALSE))^(YEAR(E479)-Mortality_Table_Year),1)</f>
        <v>0.82774515275748017</v>
      </c>
      <c r="M479" s="88">
        <f t="shared" ref="M479" si="2505">MIN(I479*J479*Male_Mortality_Blend+K479*L479*(1-Male_Mortality_Blend),1)</f>
        <v>0.30517860382563988</v>
      </c>
      <c r="N479" s="18">
        <f t="shared" si="2369"/>
        <v>2.9886015114347853E-2</v>
      </c>
      <c r="O479" s="18">
        <f t="shared" si="2391"/>
        <v>1.9032088341864144E-2</v>
      </c>
      <c r="P479" s="89">
        <f t="shared" si="2382"/>
        <v>5.8631592648321698E-4</v>
      </c>
      <c r="Q479" s="88">
        <f t="shared" ref="Q479" si="2506">MIN((I479*J479*Male_Mortality_Blend+K479*L479*(1-Male_Mortality_Blend))*(1-Mortality_Margin),1)</f>
        <v>0.28991967363435789</v>
      </c>
      <c r="R479" s="18">
        <f t="shared" si="2445"/>
        <v>2.8128253851929963E-2</v>
      </c>
      <c r="S479" s="18">
        <f t="shared" si="2384"/>
        <v>2.3692691227018184E-2</v>
      </c>
      <c r="T479" s="89">
        <f t="shared" si="2385"/>
        <v>6.8572220142247564E-4</v>
      </c>
      <c r="V479" s="73">
        <f t="shared" si="2371"/>
        <v>117434.69064481738</v>
      </c>
      <c r="W479" s="74">
        <f t="shared" ref="W479" si="2507">V479*Fee_Percent</f>
        <v>5871.7345322408692</v>
      </c>
      <c r="X479" s="75">
        <f t="shared" si="2400"/>
        <v>123306.42517705825</v>
      </c>
      <c r="Y479" s="74">
        <f t="shared" si="2373"/>
        <v>146192.25251639073</v>
      </c>
      <c r="Z479" s="75">
        <f t="shared" si="2374"/>
        <v>2348.6938128963479</v>
      </c>
      <c r="AA479" s="82">
        <f t="shared" si="2375"/>
        <v>-25234.52115222883</v>
      </c>
      <c r="AC479" s="80">
        <f t="shared" ref="AC479" si="2508">AC478/(1+NAER_Rate)^(1/12)</f>
        <v>0.17640039429528612</v>
      </c>
      <c r="AD479" s="82">
        <f t="shared" si="2377"/>
        <v>21751.302020375271</v>
      </c>
      <c r="AE479" s="74">
        <f t="shared" si="2378"/>
        <v>25788.370986807357</v>
      </c>
      <c r="AF479" s="75">
        <f t="shared" si="2379"/>
        <v>414.31051467381474</v>
      </c>
      <c r="AH479" s="113">
        <v>473</v>
      </c>
      <c r="AI479" s="114">
        <f>(SUM(AE480:$AE$913)+SUM(AF480:$AF$913)-SUM(AD480:$AD$913))*(1+NAER_Rate)^(AH479/12)</f>
        <v>818381.66026340076</v>
      </c>
      <c r="AJ479" s="115">
        <f t="shared" si="2366"/>
        <v>818381.66026340076</v>
      </c>
    </row>
    <row r="480" spans="5:36" x14ac:dyDescent="0.35">
      <c r="E480" s="66">
        <f t="shared" si="2395"/>
        <v>59870</v>
      </c>
      <c r="F480">
        <f t="shared" si="2473"/>
        <v>40</v>
      </c>
      <c r="G480">
        <f t="shared" si="2388"/>
        <v>474</v>
      </c>
      <c r="H480">
        <f t="shared" ref="H480" si="2509">ROUNDDOWN(YEARFRAC(E480,DOB,1),0)</f>
        <v>103</v>
      </c>
      <c r="I480" s="31">
        <f>IF(H480&lt;=120,VLOOKUP(H480,'Mortality Data'!$B$6:$D$125,2,FALSE),1)</f>
        <v>0.39633000000000002</v>
      </c>
      <c r="J480" s="17">
        <f>IF(H480&lt;=120,(1-VLOOKUP(H480,'Mortality Data'!$F$5:$H$125,2,FALSE))^(YEAR(E480)-Mortality_Table_Year),1)</f>
        <v>0.81096544775262358</v>
      </c>
      <c r="K480">
        <f>IF(H480&lt;=120,VLOOKUP(H480,'Mortality Data'!$B$5:$D$125,3,FALSE),1)</f>
        <v>0.34472000000000003</v>
      </c>
      <c r="L480" s="33">
        <f>IF(H480&lt;=120,(1-VLOOKUP(H480,'Mortality Data'!$F$5:$H$125,3,FALSE))^(YEAR(E480)-Mortality_Table_Year),1)</f>
        <v>0.82774515275748017</v>
      </c>
      <c r="M480" s="88">
        <f t="shared" ref="M480" si="2510">MIN(I480*J480*Male_Mortality_Blend+K480*L480*(1-Male_Mortality_Blend),1)</f>
        <v>0.30517860382563988</v>
      </c>
      <c r="N480" s="18">
        <f t="shared" si="2369"/>
        <v>2.9886015114347853E-2</v>
      </c>
      <c r="O480" s="18">
        <f t="shared" si="2391"/>
        <v>1.8463295062021587E-2</v>
      </c>
      <c r="P480" s="89">
        <f t="shared" si="2382"/>
        <v>5.6879327984255684E-4</v>
      </c>
      <c r="Q480" s="88">
        <f t="shared" ref="Q480" si="2511">MIN((I480*J480*Male_Mortality_Blend+K480*L480*(1-Male_Mortality_Blend))*(1-Mortality_Margin),1)</f>
        <v>0.28991967363435789</v>
      </c>
      <c r="R480" s="18">
        <f t="shared" si="2445"/>
        <v>2.8128253851929963E-2</v>
      </c>
      <c r="S480" s="18">
        <f t="shared" si="2384"/>
        <v>2.3026257193749223E-2</v>
      </c>
      <c r="T480" s="89">
        <f t="shared" si="2385"/>
        <v>6.6643403326896097E-4</v>
      </c>
      <c r="V480" s="73">
        <f t="shared" si="2371"/>
        <v>113925.0357052576</v>
      </c>
      <c r="W480" s="74">
        <f t="shared" ref="W480" si="2512">V480*Fee_Percent</f>
        <v>5696.2517852628807</v>
      </c>
      <c r="X480" s="75">
        <f t="shared" si="2400"/>
        <v>119621.28749052048</v>
      </c>
      <c r="Y480" s="74">
        <f t="shared" si="2373"/>
        <v>142080.11972642425</v>
      </c>
      <c r="Z480" s="75">
        <f t="shared" si="2374"/>
        <v>2278.5007141051519</v>
      </c>
      <c r="AA480" s="82">
        <f t="shared" si="2375"/>
        <v>-24737.332950008917</v>
      </c>
      <c r="AC480" s="80">
        <f t="shared" ref="AC480" si="2513">AC479/(1+NAER_Rate)^(1/12)</f>
        <v>0.17575452989665255</v>
      </c>
      <c r="AD480" s="82">
        <f t="shared" si="2377"/>
        <v>21023.98314852875</v>
      </c>
      <c r="AE480" s="74">
        <f t="shared" si="2378"/>
        <v>24971.224650177806</v>
      </c>
      <c r="AF480" s="75">
        <f t="shared" si="2379"/>
        <v>400.4568218767381</v>
      </c>
      <c r="AH480" s="113">
        <v>474</v>
      </c>
      <c r="AI480" s="114">
        <f>(SUM(AE481:$AE$913)+SUM(AF481:$AF$913)-SUM(AD481:$AD$913))*(1+NAER_Rate)^(AH480/12)</f>
        <v>796651.7239316745</v>
      </c>
      <c r="AJ480" s="115">
        <f t="shared" si="2366"/>
        <v>796651.7239316745</v>
      </c>
    </row>
    <row r="481" spans="5:36" x14ac:dyDescent="0.35">
      <c r="E481" s="66">
        <f t="shared" si="2395"/>
        <v>59901</v>
      </c>
      <c r="F481">
        <f t="shared" si="2473"/>
        <v>40</v>
      </c>
      <c r="G481">
        <f t="shared" si="2388"/>
        <v>475</v>
      </c>
      <c r="H481">
        <f t="shared" ref="H481" si="2514">ROUNDDOWN(YEARFRAC(E481,DOB,1),0)</f>
        <v>104</v>
      </c>
      <c r="I481" s="31">
        <f>IF(H481&lt;=120,VLOOKUP(H481,'Mortality Data'!$B$6:$D$125,2,FALSE),1)</f>
        <v>0.41415000000000002</v>
      </c>
      <c r="J481" s="17">
        <f>IF(H481&lt;=120,(1-VLOOKUP(H481,'Mortality Data'!$F$5:$H$125,2,FALSE))^(YEAR(E481)-Mortality_Table_Year),1)</f>
        <v>0.82351858979488135</v>
      </c>
      <c r="K481">
        <f>IF(H481&lt;=120,VLOOKUP(H481,'Mortality Data'!$B$5:$D$125,3,FALSE),1)</f>
        <v>0.36375000000000002</v>
      </c>
      <c r="L481" s="33">
        <f>IF(H481&lt;=120,(1-VLOOKUP(H481,'Mortality Data'!$F$5:$H$125,3,FALSE))^(YEAR(E481)-Mortality_Table_Year),1)</f>
        <v>0.84055284915546447</v>
      </c>
      <c r="M481" s="88">
        <f t="shared" ref="M481" si="2515">MIN(I481*J481*Male_Mortality_Blend+K481*L481*(1-Male_Mortality_Blend),1)</f>
        <v>0.32517111767608764</v>
      </c>
      <c r="N481" s="18">
        <f t="shared" si="2369"/>
        <v>3.2243407472917096E-2</v>
      </c>
      <c r="O481" s="18">
        <f t="shared" si="2391"/>
        <v>1.7867975516044125E-2</v>
      </c>
      <c r="P481" s="89">
        <f t="shared" si="2382"/>
        <v>5.9531954597746156E-4</v>
      </c>
      <c r="Q481" s="88">
        <f t="shared" ref="Q481" si="2516">MIN((I481*J481*Male_Mortality_Blend+K481*L481*(1-Male_Mortality_Blend))*(1-Mortality_Margin),1)</f>
        <v>0.30891256179228327</v>
      </c>
      <c r="R481" s="18">
        <f t="shared" si="2445"/>
        <v>3.0321536838991636E-2</v>
      </c>
      <c r="S481" s="18">
        <f t="shared" si="2384"/>
        <v>2.2328065687984861E-2</v>
      </c>
      <c r="T481" s="89">
        <f t="shared" si="2385"/>
        <v>6.9819150576436173E-4</v>
      </c>
      <c r="V481" s="73">
        <f t="shared" si="2371"/>
        <v>110251.70435764633</v>
      </c>
      <c r="W481" s="74">
        <f t="shared" ref="W481" si="2517">V481*Fee_Percent</f>
        <v>5512.585217882317</v>
      </c>
      <c r="X481" s="75">
        <f t="shared" si="2400"/>
        <v>115764.28957552864</v>
      </c>
      <c r="Y481" s="74">
        <f t="shared" si="2373"/>
        <v>137772.03214205115</v>
      </c>
      <c r="Z481" s="75">
        <f t="shared" si="2374"/>
        <v>2205.0340871529265</v>
      </c>
      <c r="AA481" s="82">
        <f t="shared" si="2375"/>
        <v>-24212.776653675421</v>
      </c>
      <c r="AC481" s="80">
        <f t="shared" ref="AC481" si="2518">AC480/(1+NAER_Rate)^(1/12)</f>
        <v>0.17511103023661884</v>
      </c>
      <c r="AD481" s="82">
        <f t="shared" si="2377"/>
        <v>20271.604012181095</v>
      </c>
      <c r="AE481" s="74">
        <f t="shared" si="2378"/>
        <v>24125.40248618714</v>
      </c>
      <c r="AF481" s="75">
        <f t="shared" si="2379"/>
        <v>386.12579070821135</v>
      </c>
      <c r="AH481" s="113">
        <v>475</v>
      </c>
      <c r="AI481" s="114">
        <f>(SUM(AE482:$AE$913)+SUM(AF482:$AF$913)-SUM(AD482:$AD$913))*(1+NAER_Rate)^(AH481/12)</f>
        <v>775366.49052197824</v>
      </c>
      <c r="AJ481" s="115">
        <f t="shared" si="2366"/>
        <v>775366.49052197824</v>
      </c>
    </row>
    <row r="482" spans="5:36" x14ac:dyDescent="0.35">
      <c r="E482" s="66">
        <f t="shared" si="2395"/>
        <v>59932</v>
      </c>
      <c r="F482">
        <f t="shared" si="2473"/>
        <v>40</v>
      </c>
      <c r="G482">
        <f t="shared" si="2388"/>
        <v>476</v>
      </c>
      <c r="H482">
        <f t="shared" ref="H482" si="2519">ROUNDDOWN(YEARFRAC(E482,DOB,1),0)</f>
        <v>104</v>
      </c>
      <c r="I482" s="31">
        <f>IF(H482&lt;=120,VLOOKUP(H482,'Mortality Data'!$B$6:$D$125,2,FALSE),1)</f>
        <v>0.41415000000000002</v>
      </c>
      <c r="J482" s="17">
        <f>IF(H482&lt;=120,(1-VLOOKUP(H482,'Mortality Data'!$F$5:$H$125,2,FALSE))^(YEAR(E482)-Mortality_Table_Year),1)</f>
        <v>0.82038921915366081</v>
      </c>
      <c r="K482">
        <f>IF(H482&lt;=120,VLOOKUP(H482,'Mortality Data'!$B$5:$D$125,3,FALSE),1)</f>
        <v>0.36375000000000002</v>
      </c>
      <c r="L482" s="33">
        <f>IF(H482&lt;=120,(1-VLOOKUP(H482,'Mortality Data'!$F$5:$H$125,3,FALSE))^(YEAR(E482)-Mortality_Table_Year),1)</f>
        <v>0.83769496946833599</v>
      </c>
      <c r="M482" s="88">
        <f t="shared" ref="M482" si="2520">MIN(I482*J482*Male_Mortality_Blend+K482*L482*(1-Male_Mortality_Blend),1)</f>
        <v>0.32399050262671703</v>
      </c>
      <c r="N482" s="18">
        <f t="shared" si="2369"/>
        <v>3.2102429405300392E-2</v>
      </c>
      <c r="O482" s="18">
        <f t="shared" si="2391"/>
        <v>1.7294370093424685E-2</v>
      </c>
      <c r="P482" s="89">
        <f t="shared" si="2382"/>
        <v>5.7360542261944078E-4</v>
      </c>
      <c r="Q482" s="88">
        <f t="shared" ref="Q482" si="2521">MIN((I482*J482*Male_Mortality_Blend+K482*L482*(1-Male_Mortality_Blend))*(1-Mortality_Margin),1)</f>
        <v>0.30779097749538115</v>
      </c>
      <c r="R482" s="18">
        <f t="shared" si="2445"/>
        <v>3.0190491193767599E-2</v>
      </c>
      <c r="S482" s="18">
        <f t="shared" si="2384"/>
        <v>2.1653970417457889E-2</v>
      </c>
      <c r="T482" s="89">
        <f t="shared" si="2385"/>
        <v>6.7409527052697191E-4</v>
      </c>
      <c r="V482" s="73">
        <f t="shared" si="2371"/>
        <v>106712.35680169096</v>
      </c>
      <c r="W482" s="74">
        <f t="shared" ref="W482" si="2522">V482*Fee_Percent</f>
        <v>5335.6178400845483</v>
      </c>
      <c r="X482" s="75">
        <f t="shared" si="2400"/>
        <v>112047.97464177551</v>
      </c>
      <c r="Y482" s="74">
        <f t="shared" si="2373"/>
        <v>133612.62681891909</v>
      </c>
      <c r="Z482" s="75">
        <f t="shared" si="2374"/>
        <v>2134.2471360338191</v>
      </c>
      <c r="AA482" s="82">
        <f t="shared" si="2375"/>
        <v>-23698.89931317739</v>
      </c>
      <c r="AC482" s="80">
        <f t="shared" ref="AC482" si="2523">AC481/(1+NAER_Rate)^(1/12)</f>
        <v>0.17446988665703839</v>
      </c>
      <c r="AD482" s="82">
        <f t="shared" si="2377"/>
        <v>19548.997435901285</v>
      </c>
      <c r="AE482" s="74">
        <f t="shared" si="2378"/>
        <v>23311.37985704598</v>
      </c>
      <c r="AF482" s="75">
        <f t="shared" si="2379"/>
        <v>372.36185592192919</v>
      </c>
      <c r="AH482" s="113">
        <v>476</v>
      </c>
      <c r="AI482" s="114">
        <f>(SUM(AE483:$AE$913)+SUM(AF483:$AF$913)-SUM(AD483:$AD$913))*(1+NAER_Rate)^(AH482/12)</f>
        <v>754516.9152769557</v>
      </c>
      <c r="AJ482" s="115">
        <f t="shared" si="2366"/>
        <v>754516.9152769557</v>
      </c>
    </row>
    <row r="483" spans="5:36" x14ac:dyDescent="0.35">
      <c r="E483" s="66">
        <f t="shared" si="2395"/>
        <v>59961</v>
      </c>
      <c r="F483">
        <f t="shared" si="2473"/>
        <v>40</v>
      </c>
      <c r="G483">
        <f t="shared" si="2388"/>
        <v>477</v>
      </c>
      <c r="H483">
        <f t="shared" ref="H483" si="2524">ROUNDDOWN(YEARFRAC(E483,DOB,1),0)</f>
        <v>104</v>
      </c>
      <c r="I483" s="31">
        <f>IF(H483&lt;=120,VLOOKUP(H483,'Mortality Data'!$B$6:$D$125,2,FALSE),1)</f>
        <v>0.41415000000000002</v>
      </c>
      <c r="J483" s="17">
        <f>IF(H483&lt;=120,(1-VLOOKUP(H483,'Mortality Data'!$F$5:$H$125,2,FALSE))^(YEAR(E483)-Mortality_Table_Year),1)</f>
        <v>0.82038921915366081</v>
      </c>
      <c r="K483">
        <f>IF(H483&lt;=120,VLOOKUP(H483,'Mortality Data'!$B$5:$D$125,3,FALSE),1)</f>
        <v>0.36375000000000002</v>
      </c>
      <c r="L483" s="33">
        <f>IF(H483&lt;=120,(1-VLOOKUP(H483,'Mortality Data'!$F$5:$H$125,3,FALSE))^(YEAR(E483)-Mortality_Table_Year),1)</f>
        <v>0.83769496946833599</v>
      </c>
      <c r="M483" s="88">
        <f t="shared" ref="M483" si="2525">MIN(I483*J483*Male_Mortality_Blend+K483*L483*(1-Male_Mortality_Blend),1)</f>
        <v>0.32399050262671703</v>
      </c>
      <c r="N483" s="18">
        <f t="shared" si="2369"/>
        <v>3.2102429405300392E-2</v>
      </c>
      <c r="O483" s="18">
        <f t="shared" si="2391"/>
        <v>1.6739178798391381E-2</v>
      </c>
      <c r="P483" s="89">
        <f t="shared" si="2382"/>
        <v>5.5519129503330336E-4</v>
      </c>
      <c r="Q483" s="88">
        <f t="shared" ref="Q483" si="2526">MIN((I483*J483*Male_Mortality_Blend+K483*L483*(1-Male_Mortality_Blend))*(1-Mortality_Margin),1)</f>
        <v>0.30779097749538115</v>
      </c>
      <c r="R483" s="18">
        <f t="shared" si="2445"/>
        <v>3.0190491193767599E-2</v>
      </c>
      <c r="S483" s="18">
        <f t="shared" si="2384"/>
        <v>2.1000226414259523E-2</v>
      </c>
      <c r="T483" s="89">
        <f t="shared" si="2385"/>
        <v>6.5374400319836642E-4</v>
      </c>
      <c r="V483" s="73">
        <f t="shared" si="2371"/>
        <v>103286.63090079145</v>
      </c>
      <c r="W483" s="74">
        <f t="shared" ref="W483" si="2527">V483*Fee_Percent</f>
        <v>5164.331545039573</v>
      </c>
      <c r="X483" s="75">
        <f t="shared" si="2400"/>
        <v>108450.96244583103</v>
      </c>
      <c r="Y483" s="74">
        <f t="shared" si="2373"/>
        <v>129578.79598556635</v>
      </c>
      <c r="Z483" s="75">
        <f t="shared" si="2374"/>
        <v>2065.7326180158293</v>
      </c>
      <c r="AA483" s="82">
        <f t="shared" si="2375"/>
        <v>-23193.566157751149</v>
      </c>
      <c r="AC483" s="80">
        <f t="shared" ref="AC483" si="2528">AC482/(1+NAER_Rate)^(1/12)</f>
        <v>0.17383109053146517</v>
      </c>
      <c r="AD483" s="82">
        <f t="shared" si="2377"/>
        <v>18852.149071145785</v>
      </c>
      <c r="AE483" s="74">
        <f t="shared" si="2378"/>
        <v>22524.823415925239</v>
      </c>
      <c r="AF483" s="75">
        <f t="shared" si="2379"/>
        <v>359.08855373611016</v>
      </c>
      <c r="AH483" s="113">
        <v>477</v>
      </c>
      <c r="AI483" s="114">
        <f>(SUM(AE484:$AE$913)+SUM(AF484:$AF$913)-SUM(AD484:$AD$913))*(1+NAER_Rate)^(AH483/12)</f>
        <v>734096.05497225386</v>
      </c>
      <c r="AJ483" s="115">
        <f t="shared" si="2366"/>
        <v>734096.05497225386</v>
      </c>
    </row>
    <row r="484" spans="5:36" x14ac:dyDescent="0.35">
      <c r="E484" s="66">
        <f t="shared" si="2395"/>
        <v>59992</v>
      </c>
      <c r="F484">
        <f t="shared" si="2473"/>
        <v>40</v>
      </c>
      <c r="G484">
        <f t="shared" si="2388"/>
        <v>478</v>
      </c>
      <c r="H484">
        <f t="shared" ref="H484" si="2529">ROUNDDOWN(YEARFRAC(E484,DOB,1),0)</f>
        <v>104</v>
      </c>
      <c r="I484" s="31">
        <f>IF(H484&lt;=120,VLOOKUP(H484,'Mortality Data'!$B$6:$D$125,2,FALSE),1)</f>
        <v>0.41415000000000002</v>
      </c>
      <c r="J484" s="17">
        <f>IF(H484&lt;=120,(1-VLOOKUP(H484,'Mortality Data'!$F$5:$H$125,2,FALSE))^(YEAR(E484)-Mortality_Table_Year),1)</f>
        <v>0.82038921915366081</v>
      </c>
      <c r="K484">
        <f>IF(H484&lt;=120,VLOOKUP(H484,'Mortality Data'!$B$5:$D$125,3,FALSE),1)</f>
        <v>0.36375000000000002</v>
      </c>
      <c r="L484" s="33">
        <f>IF(H484&lt;=120,(1-VLOOKUP(H484,'Mortality Data'!$F$5:$H$125,3,FALSE))^(YEAR(E484)-Mortality_Table_Year),1)</f>
        <v>0.83769496946833599</v>
      </c>
      <c r="M484" s="88">
        <f t="shared" ref="M484" si="2530">MIN(I484*J484*Male_Mortality_Blend+K484*L484*(1-Male_Mortality_Blend),1)</f>
        <v>0.32399050262671703</v>
      </c>
      <c r="N484" s="18">
        <f t="shared" si="2369"/>
        <v>3.2102429405300392E-2</v>
      </c>
      <c r="O484" s="18">
        <f t="shared" si="2391"/>
        <v>1.6201810492713322E-2</v>
      </c>
      <c r="P484" s="89">
        <f t="shared" si="2382"/>
        <v>5.3736830567805913E-4</v>
      </c>
      <c r="Q484" s="88">
        <f t="shared" ref="Q484" si="2531">MIN((I484*J484*Male_Mortality_Blend+K484*L484*(1-Male_Mortality_Blend))*(1-Mortality_Margin),1)</f>
        <v>0.30779097749538115</v>
      </c>
      <c r="R484" s="18">
        <f t="shared" si="2445"/>
        <v>3.0190491193767599E-2</v>
      </c>
      <c r="S484" s="18">
        <f t="shared" si="2384"/>
        <v>2.0366219263632693E-2</v>
      </c>
      <c r="T484" s="89">
        <f t="shared" si="2385"/>
        <v>6.3400715062682939E-4</v>
      </c>
      <c r="V484" s="73">
        <f t="shared" si="2371"/>
        <v>99970.879123787483</v>
      </c>
      <c r="W484" s="74">
        <f t="shared" ref="W484" si="2532">V484*Fee_Percent</f>
        <v>4998.5439561893745</v>
      </c>
      <c r="X484" s="75">
        <f t="shared" si="2400"/>
        <v>104969.42307997686</v>
      </c>
      <c r="Y484" s="74">
        <f t="shared" si="2373"/>
        <v>125666.74848646509</v>
      </c>
      <c r="Z484" s="75">
        <f t="shared" si="2374"/>
        <v>1999.4175824757497</v>
      </c>
      <c r="AA484" s="82">
        <f t="shared" si="2375"/>
        <v>-22696.74298896399</v>
      </c>
      <c r="AC484" s="80">
        <f t="shared" ref="AC484" si="2533">AC483/(1+NAER_Rate)^(1/12)</f>
        <v>0.17319463326503759</v>
      </c>
      <c r="AD484" s="82">
        <f t="shared" si="2377"/>
        <v>18180.140734379165</v>
      </c>
      <c r="AE484" s="74">
        <f t="shared" si="2378"/>
        <v>21764.806417723037</v>
      </c>
      <c r="AF484" s="75">
        <f t="shared" si="2379"/>
        <v>346.28839494055552</v>
      </c>
      <c r="AH484" s="113">
        <v>478</v>
      </c>
      <c r="AI484" s="114">
        <f>(SUM(AE485:$AE$913)+SUM(AF485:$AF$913)-SUM(AD485:$AD$913))*(1+NAER_Rate)^(AH484/12)</f>
        <v>714096.97506692796</v>
      </c>
      <c r="AJ484" s="115">
        <f t="shared" si="2366"/>
        <v>714096.97506692796</v>
      </c>
    </row>
    <row r="485" spans="5:36" x14ac:dyDescent="0.35">
      <c r="E485" s="66">
        <f t="shared" si="2395"/>
        <v>60022</v>
      </c>
      <c r="F485">
        <f t="shared" si="2473"/>
        <v>40</v>
      </c>
      <c r="G485">
        <f t="shared" si="2388"/>
        <v>479</v>
      </c>
      <c r="H485">
        <f t="shared" ref="H485" si="2534">ROUNDDOWN(YEARFRAC(E485,DOB,1),0)</f>
        <v>104</v>
      </c>
      <c r="I485" s="31">
        <f>IF(H485&lt;=120,VLOOKUP(H485,'Mortality Data'!$B$6:$D$125,2,FALSE),1)</f>
        <v>0.41415000000000002</v>
      </c>
      <c r="J485" s="17">
        <f>IF(H485&lt;=120,(1-VLOOKUP(H485,'Mortality Data'!$F$5:$H$125,2,FALSE))^(YEAR(E485)-Mortality_Table_Year),1)</f>
        <v>0.82038921915366081</v>
      </c>
      <c r="K485">
        <f>IF(H485&lt;=120,VLOOKUP(H485,'Mortality Data'!$B$5:$D$125,3,FALSE),1)</f>
        <v>0.36375000000000002</v>
      </c>
      <c r="L485" s="33">
        <f>IF(H485&lt;=120,(1-VLOOKUP(H485,'Mortality Data'!$F$5:$H$125,3,FALSE))^(YEAR(E485)-Mortality_Table_Year),1)</f>
        <v>0.83769496946833599</v>
      </c>
      <c r="M485" s="88">
        <f t="shared" ref="M485" si="2535">MIN(I485*J485*Male_Mortality_Blend+K485*L485*(1-Male_Mortality_Blend),1)</f>
        <v>0.32399050262671703</v>
      </c>
      <c r="N485" s="18">
        <f t="shared" si="2369"/>
        <v>3.2102429405300392E-2</v>
      </c>
      <c r="O485" s="18">
        <f t="shared" si="2391"/>
        <v>1.5681693015132937E-2</v>
      </c>
      <c r="P485" s="89">
        <f t="shared" si="2382"/>
        <v>5.2011747758038546E-4</v>
      </c>
      <c r="Q485" s="88">
        <f t="shared" ref="Q485" si="2536">MIN((I485*J485*Male_Mortality_Blend+K485*L485*(1-Male_Mortality_Blend))*(1-Mortality_Margin),1)</f>
        <v>0.30779097749538115</v>
      </c>
      <c r="R485" s="18">
        <f t="shared" si="2445"/>
        <v>3.0190491193767599E-2</v>
      </c>
      <c r="S485" s="18">
        <f t="shared" si="2384"/>
        <v>1.975135310030365E-2</v>
      </c>
      <c r="T485" s="89">
        <f t="shared" si="2385"/>
        <v>6.1486616332904337E-4</v>
      </c>
      <c r="V485" s="73">
        <f t="shared" si="2371"/>
        <v>96761.571034130277</v>
      </c>
      <c r="W485" s="74">
        <f t="shared" ref="W485" si="2537">V485*Fee_Percent</f>
        <v>4838.0785517065142</v>
      </c>
      <c r="X485" s="75">
        <f t="shared" si="2400"/>
        <v>101599.64958583679</v>
      </c>
      <c r="Y485" s="74">
        <f t="shared" si="2373"/>
        <v>121872.80762293506</v>
      </c>
      <c r="Z485" s="75">
        <f t="shared" si="2374"/>
        <v>1935.2314206826056</v>
      </c>
      <c r="AA485" s="82">
        <f t="shared" si="2375"/>
        <v>-22208.389457780882</v>
      </c>
      <c r="AC485" s="80">
        <f t="shared" ref="AC485" si="2538">AC484/(1+NAER_Rate)^(1/12)</f>
        <v>0.17256050629436293</v>
      </c>
      <c r="AD485" s="82">
        <f t="shared" si="2377"/>
        <v>17532.086971861856</v>
      </c>
      <c r="AE485" s="74">
        <f t="shared" si="2378"/>
        <v>21030.433386929166</v>
      </c>
      <c r="AF485" s="75">
        <f t="shared" si="2379"/>
        <v>333.94451374974966</v>
      </c>
      <c r="AH485" s="113">
        <v>479</v>
      </c>
      <c r="AI485" s="114">
        <f>(SUM(AE486:$AE$913)+SUM(AF486:$AF$913)-SUM(AD486:$AD$913))*(1+NAER_Rate)^(AH485/12)</f>
        <v>694512.75588594726</v>
      </c>
      <c r="AJ485" s="115">
        <f t="shared" si="2366"/>
        <v>694512.75588594726</v>
      </c>
    </row>
    <row r="486" spans="5:36" x14ac:dyDescent="0.35">
      <c r="E486" s="66">
        <f t="shared" si="2395"/>
        <v>60053</v>
      </c>
      <c r="F486">
        <f t="shared" si="2473"/>
        <v>40</v>
      </c>
      <c r="G486">
        <f t="shared" si="2388"/>
        <v>480</v>
      </c>
      <c r="H486">
        <f t="shared" ref="H486" si="2539">ROUNDDOWN(YEARFRAC(E486,DOB,1),0)</f>
        <v>104</v>
      </c>
      <c r="I486" s="31">
        <f>IF(H486&lt;=120,VLOOKUP(H486,'Mortality Data'!$B$6:$D$125,2,FALSE),1)</f>
        <v>0.41415000000000002</v>
      </c>
      <c r="J486" s="17">
        <f>IF(H486&lt;=120,(1-VLOOKUP(H486,'Mortality Data'!$F$5:$H$125,2,FALSE))^(YEAR(E486)-Mortality_Table_Year),1)</f>
        <v>0.82038921915366081</v>
      </c>
      <c r="K486">
        <f>IF(H486&lt;=120,VLOOKUP(H486,'Mortality Data'!$B$5:$D$125,3,FALSE),1)</f>
        <v>0.36375000000000002</v>
      </c>
      <c r="L486" s="33">
        <f>IF(H486&lt;=120,(1-VLOOKUP(H486,'Mortality Data'!$F$5:$H$125,3,FALSE))^(YEAR(E486)-Mortality_Table_Year),1)</f>
        <v>0.83769496946833599</v>
      </c>
      <c r="M486" s="88">
        <f t="shared" ref="M486" si="2540">MIN(I486*J486*Male_Mortality_Blend+K486*L486*(1-Male_Mortality_Blend),1)</f>
        <v>0.32399050262671703</v>
      </c>
      <c r="N486" s="18">
        <f t="shared" si="2369"/>
        <v>3.2102429405300392E-2</v>
      </c>
      <c r="O486" s="18">
        <f t="shared" si="2391"/>
        <v>1.5178272572159038E-2</v>
      </c>
      <c r="P486" s="89">
        <f t="shared" si="2382"/>
        <v>5.034204429738981E-4</v>
      </c>
      <c r="Q486" s="88">
        <f t="shared" ref="Q486" si="2541">MIN((I486*J486*Male_Mortality_Blend+K486*L486*(1-Male_Mortality_Blend))*(1-Mortality_Margin),1)</f>
        <v>0.30779097749538115</v>
      </c>
      <c r="R486" s="18">
        <f t="shared" si="2445"/>
        <v>3.0190491193767599E-2</v>
      </c>
      <c r="S486" s="18">
        <f t="shared" si="2384"/>
        <v>1.9155050048463938E-2</v>
      </c>
      <c r="T486" s="89">
        <f t="shared" si="2385"/>
        <v>5.9630305183971249E-4</v>
      </c>
      <c r="V486" s="73">
        <f t="shared" si="2371"/>
        <v>93655.289530861133</v>
      </c>
      <c r="W486" s="74">
        <f t="shared" ref="W486" si="2542">V486*Fee_Percent</f>
        <v>4682.7644765430568</v>
      </c>
      <c r="X486" s="75">
        <f t="shared" si="2400"/>
        <v>98338.054007404193</v>
      </c>
      <c r="Y486" s="74">
        <f t="shared" si="2373"/>
        <v>118193.40769763509</v>
      </c>
      <c r="Z486" s="75">
        <f t="shared" si="2374"/>
        <v>1873.1057906172227</v>
      </c>
      <c r="AA486" s="82">
        <f t="shared" si="2375"/>
        <v>-21728.45948084812</v>
      </c>
      <c r="AC486" s="80">
        <f t="shared" ref="AC486" si="2543">AC485/(1+NAER_Rate)^(1/12)</f>
        <v>0.17192870108740205</v>
      </c>
      <c r="AD486" s="82">
        <f t="shared" si="2377"/>
        <v>16907.133892955793</v>
      </c>
      <c r="AE486" s="74">
        <f t="shared" si="2378"/>
        <v>20320.839062548148</v>
      </c>
      <c r="AF486" s="75">
        <f t="shared" si="2379"/>
        <v>322.04064558011038</v>
      </c>
      <c r="AH486" s="113">
        <v>480</v>
      </c>
      <c r="AI486" s="114">
        <f>(SUM(AE487:$AE$913)+SUM(AF487:$AF$913)-SUM(AD487:$AD$913))*(1+NAER_Rate)^(AH486/12)</f>
        <v>675336.4984091525</v>
      </c>
      <c r="AJ486" s="115">
        <f t="shared" si="2366"/>
        <v>675336.4984091525</v>
      </c>
    </row>
    <row r="487" spans="5:36" x14ac:dyDescent="0.35">
      <c r="E487" s="66">
        <f t="shared" si="2395"/>
        <v>60083</v>
      </c>
      <c r="F487">
        <f t="shared" si="2473"/>
        <v>41</v>
      </c>
      <c r="G487">
        <f t="shared" si="2388"/>
        <v>481</v>
      </c>
      <c r="H487">
        <f t="shared" ref="H487" si="2544">ROUNDDOWN(YEARFRAC(E487,DOB,1),0)</f>
        <v>104</v>
      </c>
      <c r="I487" s="31">
        <f>IF(H487&lt;=120,VLOOKUP(H487,'Mortality Data'!$B$6:$D$125,2,FALSE),1)</f>
        <v>0.41415000000000002</v>
      </c>
      <c r="J487" s="17">
        <f>IF(H487&lt;=120,(1-VLOOKUP(H487,'Mortality Data'!$F$5:$H$125,2,FALSE))^(YEAR(E487)-Mortality_Table_Year),1)</f>
        <v>0.82038921915366081</v>
      </c>
      <c r="K487">
        <f>IF(H487&lt;=120,VLOOKUP(H487,'Mortality Data'!$B$5:$D$125,3,FALSE),1)</f>
        <v>0.36375000000000002</v>
      </c>
      <c r="L487" s="33">
        <f>IF(H487&lt;=120,(1-VLOOKUP(H487,'Mortality Data'!$F$5:$H$125,3,FALSE))^(YEAR(E487)-Mortality_Table_Year),1)</f>
        <v>0.83769496946833599</v>
      </c>
      <c r="M487" s="88">
        <f t="shared" ref="M487" si="2545">MIN(I487*J487*Male_Mortality_Blend+K487*L487*(1-Male_Mortality_Blend),1)</f>
        <v>0.32399050262671703</v>
      </c>
      <c r="N487" s="18">
        <f t="shared" si="2369"/>
        <v>3.2102429405300392E-2</v>
      </c>
      <c r="O487" s="18">
        <f t="shared" si="2391"/>
        <v>1.4691013148416896E-2</v>
      </c>
      <c r="P487" s="89">
        <f t="shared" si="2382"/>
        <v>4.8725942374214237E-4</v>
      </c>
      <c r="Q487" s="88">
        <f t="shared" ref="Q487" si="2546">MIN((I487*J487*Male_Mortality_Blend+K487*L487*(1-Male_Mortality_Blend))*(1-Mortality_Margin),1)</f>
        <v>0.30779097749538115</v>
      </c>
      <c r="R487" s="18">
        <f t="shared" si="2445"/>
        <v>3.0190491193767599E-2</v>
      </c>
      <c r="S487" s="18">
        <f t="shared" si="2384"/>
        <v>1.8576749678659608E-2</v>
      </c>
      <c r="T487" s="89">
        <f t="shared" si="2385"/>
        <v>5.7830036980432986E-4</v>
      </c>
      <c r="V487" s="73">
        <f t="shared" si="2371"/>
        <v>90648.727210263707</v>
      </c>
      <c r="W487" s="74">
        <f t="shared" ref="W487" si="2547">V487*Fee_Percent</f>
        <v>4532.4363605131857</v>
      </c>
      <c r="X487" s="75">
        <f t="shared" si="2400"/>
        <v>95181.163570776887</v>
      </c>
      <c r="Y487" s="74">
        <f t="shared" si="2373"/>
        <v>114625.09066337826</v>
      </c>
      <c r="Z487" s="75">
        <f t="shared" si="2374"/>
        <v>1812.9745442052742</v>
      </c>
      <c r="AA487" s="82">
        <f t="shared" si="2375"/>
        <v>-21256.901636806651</v>
      </c>
      <c r="AC487" s="80">
        <f t="shared" ref="AC487" si="2548">AC486/(1+NAER_Rate)^(1/12)</f>
        <v>0.17129920914335464</v>
      </c>
      <c r="AD487" s="82">
        <f t="shared" si="2377"/>
        <v>16304.458045018358</v>
      </c>
      <c r="AE487" s="74">
        <f t="shared" si="2378"/>
        <v>19635.18737862202</v>
      </c>
      <c r="AF487" s="75">
        <f t="shared" si="2379"/>
        <v>310.56110561939732</v>
      </c>
      <c r="AH487" s="113">
        <v>481</v>
      </c>
      <c r="AI487" s="114">
        <f>(SUM(AE488:$AE$913)+SUM(AF488:$AF$913)-SUM(AD488:$AD$913))*(1+NAER_Rate)^(AH487/12)</f>
        <v>656561.32968515984</v>
      </c>
      <c r="AJ487" s="115">
        <f t="shared" si="2366"/>
        <v>656561.32968515984</v>
      </c>
    </row>
    <row r="488" spans="5:36" x14ac:dyDescent="0.35">
      <c r="E488" s="66">
        <f t="shared" si="2395"/>
        <v>60114</v>
      </c>
      <c r="F488">
        <f t="shared" si="2473"/>
        <v>41</v>
      </c>
      <c r="G488">
        <f t="shared" si="2388"/>
        <v>482</v>
      </c>
      <c r="H488">
        <f t="shared" ref="H488" si="2549">ROUNDDOWN(YEARFRAC(E488,DOB,1),0)</f>
        <v>104</v>
      </c>
      <c r="I488" s="31">
        <f>IF(H488&lt;=120,VLOOKUP(H488,'Mortality Data'!$B$6:$D$125,2,FALSE),1)</f>
        <v>0.41415000000000002</v>
      </c>
      <c r="J488" s="17">
        <f>IF(H488&lt;=120,(1-VLOOKUP(H488,'Mortality Data'!$F$5:$H$125,2,FALSE))^(YEAR(E488)-Mortality_Table_Year),1)</f>
        <v>0.82038921915366081</v>
      </c>
      <c r="K488">
        <f>IF(H488&lt;=120,VLOOKUP(H488,'Mortality Data'!$B$5:$D$125,3,FALSE),1)</f>
        <v>0.36375000000000002</v>
      </c>
      <c r="L488" s="33">
        <f>IF(H488&lt;=120,(1-VLOOKUP(H488,'Mortality Data'!$F$5:$H$125,3,FALSE))^(YEAR(E488)-Mortality_Table_Year),1)</f>
        <v>0.83769496946833599</v>
      </c>
      <c r="M488" s="88">
        <f t="shared" ref="M488" si="2550">MIN(I488*J488*Male_Mortality_Blend+K488*L488*(1-Male_Mortality_Blend),1)</f>
        <v>0.32399050262671703</v>
      </c>
      <c r="N488" s="18">
        <f t="shared" si="2369"/>
        <v>3.2102429405300392E-2</v>
      </c>
      <c r="O488" s="18">
        <f t="shared" si="2391"/>
        <v>1.4219395935927503E-2</v>
      </c>
      <c r="P488" s="89">
        <f t="shared" si="2382"/>
        <v>4.7161721248939296E-4</v>
      </c>
      <c r="Q488" s="88">
        <f t="shared" ref="Q488" si="2551">MIN((I488*J488*Male_Mortality_Blend+K488*L488*(1-Male_Mortality_Blend))*(1-Mortality_Margin),1)</f>
        <v>0.30779097749538115</v>
      </c>
      <c r="R488" s="18">
        <f t="shared" si="2445"/>
        <v>3.0190491193767599E-2</v>
      </c>
      <c r="S488" s="18">
        <f t="shared" si="2384"/>
        <v>1.801590848107721E-2</v>
      </c>
      <c r="T488" s="89">
        <f t="shared" si="2385"/>
        <v>5.6084119758239778E-4</v>
      </c>
      <c r="V488" s="73">
        <f t="shared" si="2371"/>
        <v>87738.682844315888</v>
      </c>
      <c r="W488" s="74">
        <f t="shared" ref="W488" si="2552">V488*Fee_Percent</f>
        <v>4386.934142215795</v>
      </c>
      <c r="X488" s="75">
        <f t="shared" si="2400"/>
        <v>92125.616986531677</v>
      </c>
      <c r="Y488" s="74">
        <f t="shared" si="2373"/>
        <v>111164.50287312071</v>
      </c>
      <c r="Z488" s="75">
        <f t="shared" si="2374"/>
        <v>1754.7736568863179</v>
      </c>
      <c r="AA488" s="82">
        <f t="shared" si="2375"/>
        <v>-20793.659543475354</v>
      </c>
      <c r="AC488" s="80">
        <f t="shared" ref="AC488" si="2553">AC487/(1+NAER_Rate)^(1/12)</f>
        <v>0.17067202199254486</v>
      </c>
      <c r="AD488" s="82">
        <f t="shared" si="2377"/>
        <v>15723.265328402098</v>
      </c>
      <c r="AE488" s="74">
        <f t="shared" si="2378"/>
        <v>18972.670479151573</v>
      </c>
      <c r="AF488" s="75">
        <f t="shared" si="2379"/>
        <v>299.49076816004003</v>
      </c>
      <c r="AH488" s="113">
        <v>482</v>
      </c>
      <c r="AI488" s="114">
        <f>(SUM(AE489:$AE$913)+SUM(AF489:$AF$913)-SUM(AD489:$AD$913))*(1+NAER_Rate)^(AH488/12)</f>
        <v>638180.40788797522</v>
      </c>
      <c r="AJ488" s="115">
        <f t="shared" si="2366"/>
        <v>638180.40788797522</v>
      </c>
    </row>
    <row r="489" spans="5:36" x14ac:dyDescent="0.35">
      <c r="E489" s="66">
        <f t="shared" si="2395"/>
        <v>60145</v>
      </c>
      <c r="F489">
        <f t="shared" si="2473"/>
        <v>41</v>
      </c>
      <c r="G489">
        <f t="shared" si="2388"/>
        <v>483</v>
      </c>
      <c r="H489">
        <f t="shared" ref="H489" si="2554">ROUNDDOWN(YEARFRAC(E489,DOB,1),0)</f>
        <v>104</v>
      </c>
      <c r="I489" s="31">
        <f>IF(H489&lt;=120,VLOOKUP(H489,'Mortality Data'!$B$6:$D$125,2,FALSE),1)</f>
        <v>0.41415000000000002</v>
      </c>
      <c r="J489" s="17">
        <f>IF(H489&lt;=120,(1-VLOOKUP(H489,'Mortality Data'!$F$5:$H$125,2,FALSE))^(YEAR(E489)-Mortality_Table_Year),1)</f>
        <v>0.82038921915366081</v>
      </c>
      <c r="K489">
        <f>IF(H489&lt;=120,VLOOKUP(H489,'Mortality Data'!$B$5:$D$125,3,FALSE),1)</f>
        <v>0.36375000000000002</v>
      </c>
      <c r="L489" s="33">
        <f>IF(H489&lt;=120,(1-VLOOKUP(H489,'Mortality Data'!$F$5:$H$125,3,FALSE))^(YEAR(E489)-Mortality_Table_Year),1)</f>
        <v>0.83769496946833599</v>
      </c>
      <c r="M489" s="88">
        <f t="shared" ref="M489" si="2555">MIN(I489*J489*Male_Mortality_Blend+K489*L489*(1-Male_Mortality_Blend),1)</f>
        <v>0.32399050262671703</v>
      </c>
      <c r="N489" s="18">
        <f t="shared" si="2369"/>
        <v>3.2102429405300392E-2</v>
      </c>
      <c r="O489" s="18">
        <f t="shared" si="2391"/>
        <v>1.3762918781708376E-2</v>
      </c>
      <c r="P489" s="89">
        <f t="shared" si="2382"/>
        <v>4.5647715421912732E-4</v>
      </c>
      <c r="Q489" s="88">
        <f t="shared" ref="Q489" si="2556">MIN((I489*J489*Male_Mortality_Blend+K489*L489*(1-Male_Mortality_Blend))*(1-Mortality_Margin),1)</f>
        <v>0.30779097749538115</v>
      </c>
      <c r="R489" s="18">
        <f t="shared" si="2445"/>
        <v>3.0190491193767599E-2</v>
      </c>
      <c r="S489" s="18">
        <f t="shared" si="2384"/>
        <v>1.7471999354731524E-2</v>
      </c>
      <c r="T489" s="89">
        <f t="shared" si="2385"/>
        <v>5.4390912634568606E-4</v>
      </c>
      <c r="V489" s="73">
        <f t="shared" si="2371"/>
        <v>84922.057972192197</v>
      </c>
      <c r="W489" s="74">
        <f t="shared" ref="W489" si="2557">V489*Fee_Percent</f>
        <v>4246.1028986096098</v>
      </c>
      <c r="X489" s="75">
        <f t="shared" si="2400"/>
        <v>89168.160870801803</v>
      </c>
      <c r="Y489" s="74">
        <f t="shared" si="2373"/>
        <v>107808.39192807021</v>
      </c>
      <c r="Z489" s="75">
        <f t="shared" si="2374"/>
        <v>1698.4411594438441</v>
      </c>
      <c r="AA489" s="82">
        <f t="shared" si="2375"/>
        <v>-20338.67221671225</v>
      </c>
      <c r="AC489" s="80">
        <f t="shared" ref="AC489" si="2558">AC488/(1+NAER_Rate)^(1/12)</f>
        <v>0.17004713119630735</v>
      </c>
      <c r="AD489" s="82">
        <f t="shared" si="2377"/>
        <v>15162.789950130673</v>
      </c>
      <c r="AE489" s="74">
        <f t="shared" si="2378"/>
        <v>18332.507766255476</v>
      </c>
      <c r="AF489" s="75">
        <f t="shared" si="2379"/>
        <v>288.81504666915572</v>
      </c>
      <c r="AH489" s="113">
        <v>483</v>
      </c>
      <c r="AI489" s="114">
        <f>(SUM(AE490:$AE$913)+SUM(AF490:$AF$913)-SUM(AD490:$AD$913))*(1+NAER_Rate)^(AH489/12)</f>
        <v>620186.9270333451</v>
      </c>
      <c r="AJ489" s="115">
        <f t="shared" si="2366"/>
        <v>620186.9270333451</v>
      </c>
    </row>
    <row r="490" spans="5:36" x14ac:dyDescent="0.35">
      <c r="E490" s="66">
        <f t="shared" si="2395"/>
        <v>60175</v>
      </c>
      <c r="F490">
        <f t="shared" si="2473"/>
        <v>41</v>
      </c>
      <c r="G490">
        <f t="shared" si="2388"/>
        <v>484</v>
      </c>
      <c r="H490">
        <f t="shared" ref="H490" si="2559">ROUNDDOWN(YEARFRAC(E490,DOB,1),0)</f>
        <v>104</v>
      </c>
      <c r="I490" s="31">
        <f>IF(H490&lt;=120,VLOOKUP(H490,'Mortality Data'!$B$6:$D$125,2,FALSE),1)</f>
        <v>0.41415000000000002</v>
      </c>
      <c r="J490" s="17">
        <f>IF(H490&lt;=120,(1-VLOOKUP(H490,'Mortality Data'!$F$5:$H$125,2,FALSE))^(YEAR(E490)-Mortality_Table_Year),1)</f>
        <v>0.82038921915366081</v>
      </c>
      <c r="K490">
        <f>IF(H490&lt;=120,VLOOKUP(H490,'Mortality Data'!$B$5:$D$125,3,FALSE),1)</f>
        <v>0.36375000000000002</v>
      </c>
      <c r="L490" s="33">
        <f>IF(H490&lt;=120,(1-VLOOKUP(H490,'Mortality Data'!$F$5:$H$125,3,FALSE))^(YEAR(E490)-Mortality_Table_Year),1)</f>
        <v>0.83769496946833599</v>
      </c>
      <c r="M490" s="88">
        <f t="shared" ref="M490" si="2560">MIN(I490*J490*Male_Mortality_Blend+K490*L490*(1-Male_Mortality_Blend),1)</f>
        <v>0.32399050262671703</v>
      </c>
      <c r="N490" s="18">
        <f t="shared" si="2369"/>
        <v>3.2102429405300392E-2</v>
      </c>
      <c r="O490" s="18">
        <f t="shared" si="2391"/>
        <v>1.33210956531077E-2</v>
      </c>
      <c r="P490" s="89">
        <f t="shared" si="2382"/>
        <v>4.4182312860067616E-4</v>
      </c>
      <c r="Q490" s="88">
        <f t="shared" ref="Q490" si="2561">MIN((I490*J490*Male_Mortality_Blend+K490*L490*(1-Male_Mortality_Blend))*(1-Mortality_Margin),1)</f>
        <v>0.30779097749538115</v>
      </c>
      <c r="R490" s="18">
        <f t="shared" si="2445"/>
        <v>3.0190491193767599E-2</v>
      </c>
      <c r="S490" s="18">
        <f t="shared" si="2384"/>
        <v>1.6944511112074987E-2</v>
      </c>
      <c r="T490" s="89">
        <f t="shared" si="2385"/>
        <v>5.2748824265653679E-4</v>
      </c>
      <c r="V490" s="73">
        <f t="shared" si="2371"/>
        <v>82195.85360118706</v>
      </c>
      <c r="W490" s="74">
        <f t="shared" ref="W490" si="2562">V490*Fee_Percent</f>
        <v>4109.7926800593532</v>
      </c>
      <c r="X490" s="75">
        <f t="shared" si="2400"/>
        <v>86305.646281246416</v>
      </c>
      <c r="Y490" s="74">
        <f t="shared" si="2373"/>
        <v>104553.60362095154</v>
      </c>
      <c r="Z490" s="75">
        <f t="shared" si="2374"/>
        <v>1643.9170720237412</v>
      </c>
      <c r="AA490" s="82">
        <f t="shared" si="2375"/>
        <v>-19891.874411728873</v>
      </c>
      <c r="AC490" s="80">
        <f t="shared" ref="AC490" si="2563">AC489/(1+NAER_Rate)^(1/12)</f>
        <v>0.16942452834687369</v>
      </c>
      <c r="AD490" s="82">
        <f t="shared" si="2377"/>
        <v>14622.293414872287</v>
      </c>
      <c r="AE490" s="74">
        <f t="shared" si="2378"/>
        <v>17713.9449804457</v>
      </c>
      <c r="AF490" s="75">
        <f t="shared" si="2379"/>
        <v>278.51987456899593</v>
      </c>
      <c r="AH490" s="113">
        <v>484</v>
      </c>
      <c r="AI490" s="114">
        <f>(SUM(AE491:$AE$913)+SUM(AF491:$AF$913)-SUM(AD491:$AD$913))*(1+NAER_Rate)^(AH490/12)</f>
        <v>602574.12137110741</v>
      </c>
      <c r="AJ490" s="115">
        <f t="shared" si="2366"/>
        <v>602574.12137110741</v>
      </c>
    </row>
    <row r="491" spans="5:36" x14ac:dyDescent="0.35">
      <c r="E491" s="66">
        <f t="shared" si="2395"/>
        <v>60206</v>
      </c>
      <c r="F491">
        <f t="shared" si="2473"/>
        <v>41</v>
      </c>
      <c r="G491">
        <f t="shared" si="2388"/>
        <v>485</v>
      </c>
      <c r="H491">
        <f t="shared" ref="H491" si="2564">ROUNDDOWN(YEARFRAC(E491,DOB,1),0)</f>
        <v>104</v>
      </c>
      <c r="I491" s="31">
        <f>IF(H491&lt;=120,VLOOKUP(H491,'Mortality Data'!$B$6:$D$125,2,FALSE),1)</f>
        <v>0.41415000000000002</v>
      </c>
      <c r="J491" s="17">
        <f>IF(H491&lt;=120,(1-VLOOKUP(H491,'Mortality Data'!$F$5:$H$125,2,FALSE))^(YEAR(E491)-Mortality_Table_Year),1)</f>
        <v>0.82038921915366081</v>
      </c>
      <c r="K491">
        <f>IF(H491&lt;=120,VLOOKUP(H491,'Mortality Data'!$B$5:$D$125,3,FALSE),1)</f>
        <v>0.36375000000000002</v>
      </c>
      <c r="L491" s="33">
        <f>IF(H491&lt;=120,(1-VLOOKUP(H491,'Mortality Data'!$F$5:$H$125,3,FALSE))^(YEAR(E491)-Mortality_Table_Year),1)</f>
        <v>0.83769496946833599</v>
      </c>
      <c r="M491" s="88">
        <f t="shared" ref="M491" si="2565">MIN(I491*J491*Male_Mortality_Blend+K491*L491*(1-Male_Mortality_Blend),1)</f>
        <v>0.32399050262671703</v>
      </c>
      <c r="N491" s="18">
        <f t="shared" si="2369"/>
        <v>3.2102429405300392E-2</v>
      </c>
      <c r="O491" s="18">
        <f t="shared" si="2391"/>
        <v>1.2893456120302555E-2</v>
      </c>
      <c r="P491" s="89">
        <f t="shared" si="2382"/>
        <v>4.2763953280514425E-4</v>
      </c>
      <c r="Q491" s="88">
        <f t="shared" ref="Q491" si="2566">MIN((I491*J491*Male_Mortality_Blend+K491*L491*(1-Male_Mortality_Blend))*(1-Mortality_Margin),1)</f>
        <v>0.30779097749538115</v>
      </c>
      <c r="R491" s="18">
        <f t="shared" si="2445"/>
        <v>3.0190491193767599E-2</v>
      </c>
      <c r="S491" s="18">
        <f t="shared" si="2384"/>
        <v>1.643294799856319E-2</v>
      </c>
      <c r="T491" s="89">
        <f t="shared" si="2385"/>
        <v>5.1156311351179679E-4</v>
      </c>
      <c r="V491" s="73">
        <f t="shared" si="2371"/>
        <v>79557.167013546554</v>
      </c>
      <c r="W491" s="74">
        <f t="shared" ref="W491" si="2567">V491*Fee_Percent</f>
        <v>3977.858350677328</v>
      </c>
      <c r="X491" s="75">
        <f t="shared" si="2400"/>
        <v>83535.025364223882</v>
      </c>
      <c r="Y491" s="74">
        <f t="shared" si="2373"/>
        <v>101397.07897155655</v>
      </c>
      <c r="Z491" s="75">
        <f t="shared" si="2374"/>
        <v>1591.143340270931</v>
      </c>
      <c r="AA491" s="82">
        <f t="shared" si="2375"/>
        <v>-19453.196947603603</v>
      </c>
      <c r="AC491" s="80">
        <f t="shared" ref="AC491" si="2568">AC490/(1+NAER_Rate)^(1/12)</f>
        <v>0.16880420506725927</v>
      </c>
      <c r="AD491" s="82">
        <f t="shared" si="2377"/>
        <v>14101.063551881152</v>
      </c>
      <c r="AE491" s="74">
        <f t="shared" si="2378"/>
        <v>17116.253311935714</v>
      </c>
      <c r="AF491" s="75">
        <f t="shared" si="2379"/>
        <v>268.59168670249812</v>
      </c>
      <c r="AH491" s="113">
        <v>485</v>
      </c>
      <c r="AI491" s="114">
        <f>(SUM(AE492:$AE$913)+SUM(AF492:$AF$913)-SUM(AD492:$AD$913))*(1+NAER_Rate)^(AH491/12)</f>
        <v>585335.26946917898</v>
      </c>
      <c r="AJ491" s="115">
        <f t="shared" si="2366"/>
        <v>585335.26946917898</v>
      </c>
    </row>
    <row r="492" spans="5:36" x14ac:dyDescent="0.35">
      <c r="E492" s="66">
        <f t="shared" si="2395"/>
        <v>60236</v>
      </c>
      <c r="F492">
        <f t="shared" si="2473"/>
        <v>41</v>
      </c>
      <c r="G492">
        <f t="shared" si="2388"/>
        <v>486</v>
      </c>
      <c r="H492">
        <f t="shared" ref="H492" si="2569">ROUNDDOWN(YEARFRAC(E492,DOB,1),0)</f>
        <v>104</v>
      </c>
      <c r="I492" s="31">
        <f>IF(H492&lt;=120,VLOOKUP(H492,'Mortality Data'!$B$6:$D$125,2,FALSE),1)</f>
        <v>0.41415000000000002</v>
      </c>
      <c r="J492" s="17">
        <f>IF(H492&lt;=120,(1-VLOOKUP(H492,'Mortality Data'!$F$5:$H$125,2,FALSE))^(YEAR(E492)-Mortality_Table_Year),1)</f>
        <v>0.82038921915366081</v>
      </c>
      <c r="K492">
        <f>IF(H492&lt;=120,VLOOKUP(H492,'Mortality Data'!$B$5:$D$125,3,FALSE),1)</f>
        <v>0.36375000000000002</v>
      </c>
      <c r="L492" s="33">
        <f>IF(H492&lt;=120,(1-VLOOKUP(H492,'Mortality Data'!$F$5:$H$125,3,FALSE))^(YEAR(E492)-Mortality_Table_Year),1)</f>
        <v>0.83769496946833599</v>
      </c>
      <c r="M492" s="88">
        <f t="shared" ref="M492" si="2570">MIN(I492*J492*Male_Mortality_Blend+K492*L492*(1-Male_Mortality_Blend),1)</f>
        <v>0.32399050262671703</v>
      </c>
      <c r="N492" s="18">
        <f t="shared" si="2369"/>
        <v>3.2102429405300392E-2</v>
      </c>
      <c r="O492" s="18">
        <f t="shared" si="2391"/>
        <v>1.2479544855410205E-2</v>
      </c>
      <c r="P492" s="89">
        <f t="shared" si="2382"/>
        <v>4.1391126489235056E-4</v>
      </c>
      <c r="Q492" s="88">
        <f t="shared" ref="Q492" si="2571">MIN((I492*J492*Male_Mortality_Blend+K492*L492*(1-Male_Mortality_Blend))*(1-Mortality_Margin),1)</f>
        <v>0.30779097749538115</v>
      </c>
      <c r="R492" s="18">
        <f t="shared" si="2445"/>
        <v>3.0190491193767599E-2</v>
      </c>
      <c r="S492" s="18">
        <f t="shared" si="2384"/>
        <v>1.5936829226724927E-2</v>
      </c>
      <c r="T492" s="89">
        <f t="shared" si="2385"/>
        <v>4.9611877183826369E-4</v>
      </c>
      <c r="V492" s="73">
        <f t="shared" si="2371"/>
        <v>77003.188675808487</v>
      </c>
      <c r="W492" s="74">
        <f t="shared" ref="W492" si="2572">V492*Fee_Percent</f>
        <v>3850.1594337904244</v>
      </c>
      <c r="X492" s="75">
        <f t="shared" si="2400"/>
        <v>80853.348109598912</v>
      </c>
      <c r="Y492" s="74">
        <f t="shared" si="2373"/>
        <v>98335.851351792007</v>
      </c>
      <c r="Z492" s="75">
        <f t="shared" si="2374"/>
        <v>1540.0637735161697</v>
      </c>
      <c r="AA492" s="82">
        <f t="shared" si="2375"/>
        <v>-19022.567015709268</v>
      </c>
      <c r="AC492" s="80">
        <f t="shared" ref="AC492" si="2573">AC491/(1+NAER_Rate)^(1/12)</f>
        <v>0.16818615301115059</v>
      </c>
      <c r="AD492" s="82">
        <f t="shared" si="2377"/>
        <v>13598.413576624826</v>
      </c>
      <c r="AE492" s="74">
        <f t="shared" si="2378"/>
        <v>16538.728541934248</v>
      </c>
      <c r="AF492" s="75">
        <f t="shared" si="2379"/>
        <v>259.0174014595205</v>
      </c>
      <c r="AH492" s="113">
        <v>486</v>
      </c>
      <c r="AI492" s="114">
        <f>(SUM(AE493:$AE$913)+SUM(AF493:$AF$913)-SUM(AD493:$AD$913))*(1+NAER_Rate)^(AH492/12)</f>
        <v>568463.69800412224</v>
      </c>
      <c r="AJ492" s="115">
        <f t="shared" si="2366"/>
        <v>568463.69800412224</v>
      </c>
    </row>
    <row r="493" spans="5:36" x14ac:dyDescent="0.35">
      <c r="E493" s="66">
        <f t="shared" si="2395"/>
        <v>60267</v>
      </c>
      <c r="F493">
        <f t="shared" si="2473"/>
        <v>41</v>
      </c>
      <c r="G493">
        <f t="shared" si="2388"/>
        <v>487</v>
      </c>
      <c r="H493">
        <f t="shared" ref="H493" si="2574">ROUNDDOWN(YEARFRAC(E493,DOB,1),0)</f>
        <v>105</v>
      </c>
      <c r="I493" s="31">
        <f>IF(H493&lt;=120,VLOOKUP(H493,'Mortality Data'!$B$6:$D$125,2,FALSE),1)</f>
        <v>0.43131000000000003</v>
      </c>
      <c r="J493" s="17">
        <f>IF(H493&lt;=120,(1-VLOOKUP(H493,'Mortality Data'!$F$5:$H$125,2,FALSE))^(YEAR(E493)-Mortality_Table_Year),1)</f>
        <v>0.83769496946833599</v>
      </c>
      <c r="K493">
        <f>IF(H493&lt;=120,VLOOKUP(H493,'Mortality Data'!$B$5:$D$125,3,FALSE),1)</f>
        <v>0.38242999999999999</v>
      </c>
      <c r="L493" s="33">
        <f>IF(H493&lt;=120,(1-VLOOKUP(H493,'Mortality Data'!$F$5:$H$125,3,FALSE))^(YEAR(E493)-Mortality_Table_Year),1)</f>
        <v>0.85090875456859716</v>
      </c>
      <c r="M493" s="88">
        <f t="shared" ref="M493" si="2575">MIN(I493*J493*Male_Mortality_Blend+K493*L493*(1-Male_Mortality_Blend),1)</f>
        <v>0.34515428525911429</v>
      </c>
      <c r="N493" s="18">
        <f t="shared" si="2369"/>
        <v>3.4664563152472905E-2</v>
      </c>
      <c r="O493" s="18">
        <f t="shared" si="2391"/>
        <v>1.204694688465572E-2</v>
      </c>
      <c r="P493" s="89">
        <f t="shared" si="2382"/>
        <v>4.3259797075448532E-4</v>
      </c>
      <c r="Q493" s="88">
        <f t="shared" ref="Q493" si="2576">MIN((I493*J493*Male_Mortality_Blend+K493*L493*(1-Male_Mortality_Blend))*(1-Mortality_Margin),1)</f>
        <v>0.32789657099615854</v>
      </c>
      <c r="R493" s="18">
        <f t="shared" si="2445"/>
        <v>3.2569721113400063E-2</v>
      </c>
      <c r="S493" s="18">
        <f t="shared" si="2384"/>
        <v>1.5417771143378613E-2</v>
      </c>
      <c r="T493" s="89">
        <f t="shared" si="2385"/>
        <v>5.1905808334631355E-4</v>
      </c>
      <c r="V493" s="73">
        <f t="shared" si="2371"/>
        <v>74333.906779014127</v>
      </c>
      <c r="W493" s="74">
        <f t="shared" ref="W493" si="2577">V493*Fee_Percent</f>
        <v>3716.6953389507066</v>
      </c>
      <c r="X493" s="75">
        <f t="shared" si="2400"/>
        <v>78050.602117964838</v>
      </c>
      <c r="Y493" s="74">
        <f t="shared" si="2373"/>
        <v>95133.080097815371</v>
      </c>
      <c r="Z493" s="75">
        <f t="shared" si="2374"/>
        <v>1486.6781355802825</v>
      </c>
      <c r="AA493" s="82">
        <f t="shared" si="2375"/>
        <v>-18569.156115430815</v>
      </c>
      <c r="AC493" s="80">
        <f t="shared" ref="AC493" si="2578">AC492/(1+NAER_Rate)^(1/12)</f>
        <v>0.16757036386279298</v>
      </c>
      <c r="AD493" s="82">
        <f t="shared" si="2377"/>
        <v>13078.967796617448</v>
      </c>
      <c r="AE493" s="74">
        <f t="shared" si="2378"/>
        <v>15941.48484737915</v>
      </c>
      <c r="AF493" s="75">
        <f t="shared" si="2379"/>
        <v>249.12319612604662</v>
      </c>
      <c r="AH493" s="113">
        <v>487</v>
      </c>
      <c r="AI493" s="114">
        <f>(SUM(AE494:$AE$913)+SUM(AF494:$AF$913)-SUM(AD494:$AD$913))*(1+NAER_Rate)^(AH493/12)</f>
        <v>551983.53762992495</v>
      </c>
      <c r="AJ493" s="115">
        <f t="shared" si="2366"/>
        <v>551983.53762992495</v>
      </c>
    </row>
    <row r="494" spans="5:36" x14ac:dyDescent="0.35">
      <c r="E494" s="66">
        <f t="shared" si="2395"/>
        <v>60298</v>
      </c>
      <c r="F494">
        <f t="shared" si="2473"/>
        <v>41</v>
      </c>
      <c r="G494">
        <f t="shared" si="2388"/>
        <v>488</v>
      </c>
      <c r="H494">
        <f t="shared" ref="H494" si="2579">ROUNDDOWN(YEARFRAC(E494,DOB,1),0)</f>
        <v>105</v>
      </c>
      <c r="I494" s="31">
        <f>IF(H494&lt;=120,VLOOKUP(H494,'Mortality Data'!$B$6:$D$125,2,FALSE),1)</f>
        <v>0.43131000000000003</v>
      </c>
      <c r="J494" s="17">
        <f>IF(H494&lt;=120,(1-VLOOKUP(H494,'Mortality Data'!$F$5:$H$125,2,FALSE))^(YEAR(E494)-Mortality_Table_Year),1)</f>
        <v>0.83484680657214372</v>
      </c>
      <c r="K494">
        <f>IF(H494&lt;=120,VLOOKUP(H494,'Mortality Data'!$B$5:$D$125,3,FALSE),1)</f>
        <v>0.38242999999999999</v>
      </c>
      <c r="L494" s="33">
        <f>IF(H494&lt;=120,(1-VLOOKUP(H494,'Mortality Data'!$F$5:$H$125,3,FALSE))^(YEAR(E494)-Mortality_Table_Year),1)</f>
        <v>0.84827093742943449</v>
      </c>
      <c r="M494" s="88">
        <f t="shared" ref="M494" si="2580">MIN(I494*J494*Male_Mortality_Blend+K494*L494*(1-Male_Mortality_Blend),1)</f>
        <v>0.34402469144895964</v>
      </c>
      <c r="N494" s="18">
        <f t="shared" si="2369"/>
        <v>3.452590762092822E-2</v>
      </c>
      <c r="O494" s="18">
        <f t="shared" si="2391"/>
        <v>1.1631015109401868E-2</v>
      </c>
      <c r="P494" s="89">
        <f t="shared" si="2382"/>
        <v>4.1593177525385203E-4</v>
      </c>
      <c r="Q494" s="88">
        <f t="shared" ref="Q494" si="2581">MIN((I494*J494*Male_Mortality_Blend+K494*L494*(1-Male_Mortality_Blend))*(1-Mortality_Margin),1)</f>
        <v>0.32682345687651165</v>
      </c>
      <c r="R494" s="18">
        <f t="shared" si="2445"/>
        <v>3.2441094563818829E-2</v>
      </c>
      <c r="S494" s="18">
        <f t="shared" si="2384"/>
        <v>1.4917601771752951E-2</v>
      </c>
      <c r="T494" s="89">
        <f t="shared" si="2385"/>
        <v>5.001693716256625E-4</v>
      </c>
      <c r="V494" s="73">
        <f t="shared" si="2371"/>
        <v>71767.461180459199</v>
      </c>
      <c r="W494" s="74">
        <f t="shared" ref="W494" si="2582">V494*Fee_Percent</f>
        <v>3588.3730590229602</v>
      </c>
      <c r="X494" s="75">
        <f t="shared" si="2400"/>
        <v>75355.834239482152</v>
      </c>
      <c r="Y494" s="74">
        <f t="shared" si="2373"/>
        <v>92046.85885021479</v>
      </c>
      <c r="Z494" s="75">
        <f t="shared" si="2374"/>
        <v>1435.349223609184</v>
      </c>
      <c r="AA494" s="82">
        <f t="shared" si="2375"/>
        <v>-18126.373834341823</v>
      </c>
      <c r="AC494" s="80">
        <f t="shared" ref="AC494" si="2583">AC493/(1+NAER_Rate)^(1/12)</f>
        <v>0.16695682933687869</v>
      </c>
      <c r="AD494" s="82">
        <f t="shared" si="2377"/>
        <v>12581.171156659342</v>
      </c>
      <c r="AE494" s="74">
        <f t="shared" si="2378"/>
        <v>15367.851704051072</v>
      </c>
      <c r="AF494" s="75">
        <f t="shared" si="2379"/>
        <v>239.64135536493987</v>
      </c>
      <c r="AH494" s="113">
        <v>488</v>
      </c>
      <c r="AI494" s="114">
        <f>(SUM(AE495:$AE$913)+SUM(AF495:$AF$913)-SUM(AD495:$AD$913))*(1+NAER_Rate)^(AH494/12)</f>
        <v>535885.59808855271</v>
      </c>
      <c r="AJ494" s="115">
        <f t="shared" si="2366"/>
        <v>535885.59808855271</v>
      </c>
    </row>
    <row r="495" spans="5:36" x14ac:dyDescent="0.35">
      <c r="E495" s="66">
        <f t="shared" si="2395"/>
        <v>60326</v>
      </c>
      <c r="F495">
        <f t="shared" si="2473"/>
        <v>41</v>
      </c>
      <c r="G495">
        <f t="shared" si="2388"/>
        <v>489</v>
      </c>
      <c r="H495">
        <f t="shared" ref="H495" si="2584">ROUNDDOWN(YEARFRAC(E495,DOB,1),0)</f>
        <v>105</v>
      </c>
      <c r="I495" s="31">
        <f>IF(H495&lt;=120,VLOOKUP(H495,'Mortality Data'!$B$6:$D$125,2,FALSE),1)</f>
        <v>0.43131000000000003</v>
      </c>
      <c r="J495" s="17">
        <f>IF(H495&lt;=120,(1-VLOOKUP(H495,'Mortality Data'!$F$5:$H$125,2,FALSE))^(YEAR(E495)-Mortality_Table_Year),1)</f>
        <v>0.83484680657214372</v>
      </c>
      <c r="K495">
        <f>IF(H495&lt;=120,VLOOKUP(H495,'Mortality Data'!$B$5:$D$125,3,FALSE),1)</f>
        <v>0.38242999999999999</v>
      </c>
      <c r="L495" s="33">
        <f>IF(H495&lt;=120,(1-VLOOKUP(H495,'Mortality Data'!$F$5:$H$125,3,FALSE))^(YEAR(E495)-Mortality_Table_Year),1)</f>
        <v>0.84827093742943449</v>
      </c>
      <c r="M495" s="88">
        <f t="shared" ref="M495" si="2585">MIN(I495*J495*Male_Mortality_Blend+K495*L495*(1-Male_Mortality_Blend),1)</f>
        <v>0.34402469144895964</v>
      </c>
      <c r="N495" s="18">
        <f t="shared" si="2369"/>
        <v>3.452590762092822E-2</v>
      </c>
      <c r="O495" s="18">
        <f t="shared" si="2391"/>
        <v>1.1229443756197038E-2</v>
      </c>
      <c r="P495" s="89">
        <f t="shared" si="2382"/>
        <v>4.0157135320482984E-4</v>
      </c>
      <c r="Q495" s="88">
        <f t="shared" ref="Q495" si="2586">MIN((I495*J495*Male_Mortality_Blend+K495*L495*(1-Male_Mortality_Blend))*(1-Mortality_Margin),1)</f>
        <v>0.32682345687651165</v>
      </c>
      <c r="R495" s="18">
        <f t="shared" si="2445"/>
        <v>3.2441094563818829E-2</v>
      </c>
      <c r="S495" s="18">
        <f t="shared" si="2384"/>
        <v>1.4433658442010121E-2</v>
      </c>
      <c r="T495" s="89">
        <f t="shared" si="2385"/>
        <v>4.839433297428291E-4</v>
      </c>
      <c r="V495" s="73">
        <f t="shared" si="2371"/>
        <v>69289.624445554116</v>
      </c>
      <c r="W495" s="74">
        <f t="shared" ref="W495" si="2587">V495*Fee_Percent</f>
        <v>3464.4812222777059</v>
      </c>
      <c r="X495" s="75">
        <f t="shared" si="2400"/>
        <v>72754.105667831827</v>
      </c>
      <c r="Y495" s="74">
        <f t="shared" si="2373"/>
        <v>89060.757997952489</v>
      </c>
      <c r="Z495" s="75">
        <f t="shared" si="2374"/>
        <v>1385.7924889110823</v>
      </c>
      <c r="AA495" s="82">
        <f t="shared" si="2375"/>
        <v>-17692.444819031749</v>
      </c>
      <c r="AC495" s="80">
        <f t="shared" ref="AC495" si="2588">AC494/(1+NAER_Rate)^(1/12)</f>
        <v>0.16634554117843542</v>
      </c>
      <c r="AD495" s="82">
        <f t="shared" si="2377"/>
        <v>12102.321080268561</v>
      </c>
      <c r="AE495" s="74">
        <f t="shared" si="2378"/>
        <v>14814.859986931076</v>
      </c>
      <c r="AF495" s="75">
        <f t="shared" si="2379"/>
        <v>230.52040152892494</v>
      </c>
      <c r="AH495" s="113">
        <v>489</v>
      </c>
      <c r="AI495" s="114">
        <f>(SUM(AE496:$AE$913)+SUM(AF496:$AF$913)-SUM(AD496:$AD$913))*(1+NAER_Rate)^(AH495/12)</f>
        <v>520162.4307029366</v>
      </c>
      <c r="AJ495" s="115">
        <f t="shared" si="2366"/>
        <v>520162.4307029366</v>
      </c>
    </row>
    <row r="496" spans="5:36" x14ac:dyDescent="0.35">
      <c r="E496" s="66">
        <f t="shared" si="2395"/>
        <v>60357</v>
      </c>
      <c r="F496">
        <f t="shared" si="2473"/>
        <v>41</v>
      </c>
      <c r="G496">
        <f t="shared" si="2388"/>
        <v>490</v>
      </c>
      <c r="H496">
        <f t="shared" ref="H496" si="2589">ROUNDDOWN(YEARFRAC(E496,DOB,1),0)</f>
        <v>105</v>
      </c>
      <c r="I496" s="31">
        <f>IF(H496&lt;=120,VLOOKUP(H496,'Mortality Data'!$B$6:$D$125,2,FALSE),1)</f>
        <v>0.43131000000000003</v>
      </c>
      <c r="J496" s="17">
        <f>IF(H496&lt;=120,(1-VLOOKUP(H496,'Mortality Data'!$F$5:$H$125,2,FALSE))^(YEAR(E496)-Mortality_Table_Year),1)</f>
        <v>0.83484680657214372</v>
      </c>
      <c r="K496">
        <f>IF(H496&lt;=120,VLOOKUP(H496,'Mortality Data'!$B$5:$D$125,3,FALSE),1)</f>
        <v>0.38242999999999999</v>
      </c>
      <c r="L496" s="33">
        <f>IF(H496&lt;=120,(1-VLOOKUP(H496,'Mortality Data'!$F$5:$H$125,3,FALSE))^(YEAR(E496)-Mortality_Table_Year),1)</f>
        <v>0.84827093742943449</v>
      </c>
      <c r="M496" s="88">
        <f t="shared" ref="M496" si="2590">MIN(I496*J496*Male_Mortality_Blend+K496*L496*(1-Male_Mortality_Blend),1)</f>
        <v>0.34402469144895964</v>
      </c>
      <c r="N496" s="18">
        <f t="shared" si="2369"/>
        <v>3.452590762092822E-2</v>
      </c>
      <c r="O496" s="18">
        <f t="shared" si="2391"/>
        <v>1.084173701843617E-2</v>
      </c>
      <c r="P496" s="89">
        <f t="shared" si="2382"/>
        <v>3.8770673776086784E-4</v>
      </c>
      <c r="Q496" s="88">
        <f t="shared" ref="Q496" si="2591">MIN((I496*J496*Male_Mortality_Blend+K496*L496*(1-Male_Mortality_Blend))*(1-Mortality_Margin),1)</f>
        <v>0.32682345687651165</v>
      </c>
      <c r="R496" s="18">
        <f t="shared" si="2445"/>
        <v>3.2441094563818829E-2</v>
      </c>
      <c r="S496" s="18">
        <f t="shared" si="2384"/>
        <v>1.3965414763591009E-2</v>
      </c>
      <c r="T496" s="89">
        <f t="shared" si="2385"/>
        <v>4.6824367841911269E-4</v>
      </c>
      <c r="V496" s="73">
        <f t="shared" si="2371"/>
        <v>66897.337272858102</v>
      </c>
      <c r="W496" s="74">
        <f t="shared" ref="W496" si="2592">V496*Fee_Percent</f>
        <v>3344.8668636429052</v>
      </c>
      <c r="X496" s="75">
        <f t="shared" si="2400"/>
        <v>70242.204136501008</v>
      </c>
      <c r="Y496" s="74">
        <f t="shared" si="2373"/>
        <v>86171.529525815524</v>
      </c>
      <c r="Z496" s="75">
        <f t="shared" si="2374"/>
        <v>1337.946745457162</v>
      </c>
      <c r="AA496" s="82">
        <f t="shared" si="2375"/>
        <v>-17267.272134771672</v>
      </c>
      <c r="AC496" s="80">
        <f t="shared" ref="AC496" si="2593">AC495/(1+NAER_Rate)^(1/12)</f>
        <v>0.16573649116271524</v>
      </c>
      <c r="AD496" s="82">
        <f t="shared" si="2377"/>
        <v>11641.69644511884</v>
      </c>
      <c r="AE496" s="74">
        <f t="shared" si="2378"/>
        <v>14281.76694173298</v>
      </c>
      <c r="AF496" s="75">
        <f t="shared" si="2379"/>
        <v>221.74659895464455</v>
      </c>
      <c r="AH496" s="113">
        <v>490</v>
      </c>
      <c r="AI496" s="114">
        <f>(SUM(AE497:$AE$913)+SUM(AF497:$AF$913)-SUM(AD497:$AD$913))*(1+NAER_Rate)^(AH496/12)</f>
        <v>504806.65635826747</v>
      </c>
      <c r="AJ496" s="115">
        <f t="shared" si="2366"/>
        <v>504806.65635826747</v>
      </c>
    </row>
    <row r="497" spans="5:36" x14ac:dyDescent="0.35">
      <c r="E497" s="66">
        <f t="shared" si="2395"/>
        <v>60387</v>
      </c>
      <c r="F497">
        <f t="shared" si="2473"/>
        <v>41</v>
      </c>
      <c r="G497">
        <f t="shared" si="2388"/>
        <v>491</v>
      </c>
      <c r="H497">
        <f t="shared" ref="H497" si="2594">ROUNDDOWN(YEARFRAC(E497,DOB,1),0)</f>
        <v>105</v>
      </c>
      <c r="I497" s="31">
        <f>IF(H497&lt;=120,VLOOKUP(H497,'Mortality Data'!$B$6:$D$125,2,FALSE),1)</f>
        <v>0.43131000000000003</v>
      </c>
      <c r="J497" s="17">
        <f>IF(H497&lt;=120,(1-VLOOKUP(H497,'Mortality Data'!$F$5:$H$125,2,FALSE))^(YEAR(E497)-Mortality_Table_Year),1)</f>
        <v>0.83484680657214372</v>
      </c>
      <c r="K497">
        <f>IF(H497&lt;=120,VLOOKUP(H497,'Mortality Data'!$B$5:$D$125,3,FALSE),1)</f>
        <v>0.38242999999999999</v>
      </c>
      <c r="L497" s="33">
        <f>IF(H497&lt;=120,(1-VLOOKUP(H497,'Mortality Data'!$F$5:$H$125,3,FALSE))^(YEAR(E497)-Mortality_Table_Year),1)</f>
        <v>0.84827093742943449</v>
      </c>
      <c r="M497" s="88">
        <f t="shared" ref="M497" si="2595">MIN(I497*J497*Male_Mortality_Blend+K497*L497*(1-Male_Mortality_Blend),1)</f>
        <v>0.34402469144895964</v>
      </c>
      <c r="N497" s="18">
        <f t="shared" si="2369"/>
        <v>3.452590762092822E-2</v>
      </c>
      <c r="O497" s="18">
        <f t="shared" si="2391"/>
        <v>1.0467416207687244E-2</v>
      </c>
      <c r="P497" s="89">
        <f t="shared" si="2382"/>
        <v>3.7432081074892549E-4</v>
      </c>
      <c r="Q497" s="88">
        <f t="shared" ref="Q497" si="2596">MIN((I497*J497*Male_Mortality_Blend+K497*L497*(1-Male_Mortality_Blend))*(1-Mortality_Margin),1)</f>
        <v>0.32682345687651165</v>
      </c>
      <c r="R497" s="18">
        <f t="shared" si="2445"/>
        <v>3.2441094563818829E-2</v>
      </c>
      <c r="S497" s="18">
        <f t="shared" si="2384"/>
        <v>1.3512361422622401E-2</v>
      </c>
      <c r="T497" s="89">
        <f t="shared" si="2385"/>
        <v>4.5305334096860765E-4</v>
      </c>
      <c r="V497" s="73">
        <f t="shared" si="2371"/>
        <v>64587.645986089323</v>
      </c>
      <c r="W497" s="74">
        <f t="shared" ref="W497" si="2597">V497*Fee_Percent</f>
        <v>3229.3822993044664</v>
      </c>
      <c r="X497" s="75">
        <f t="shared" si="2400"/>
        <v>67817.028285393782</v>
      </c>
      <c r="Y497" s="74">
        <f t="shared" si="2373"/>
        <v>83376.030787759635</v>
      </c>
      <c r="Z497" s="75">
        <f t="shared" si="2374"/>
        <v>1291.7529197217864</v>
      </c>
      <c r="AA497" s="82">
        <f t="shared" si="2375"/>
        <v>-16850.755422087634</v>
      </c>
      <c r="AC497" s="80">
        <f t="shared" ref="AC497" si="2598">AC496/(1+NAER_Rate)^(1/12)</f>
        <v>0.16512967109508397</v>
      </c>
      <c r="AD497" s="82">
        <f t="shared" si="2377"/>
        <v>11198.603575413083</v>
      </c>
      <c r="AE497" s="74">
        <f t="shared" si="2378"/>
        <v>13767.856541196345</v>
      </c>
      <c r="AF497" s="75">
        <f t="shared" si="2379"/>
        <v>213.30673476977299</v>
      </c>
      <c r="AH497" s="113">
        <v>491</v>
      </c>
      <c r="AI497" s="114">
        <f>(SUM(AE498:$AE$913)+SUM(AF498:$AF$913)-SUM(AD498:$AD$913))*(1+NAER_Rate)^(AH497/12)</f>
        <v>489810.96918236924</v>
      </c>
      <c r="AJ497" s="115">
        <f t="shared" si="2366"/>
        <v>489810.96918236924</v>
      </c>
    </row>
    <row r="498" spans="5:36" x14ac:dyDescent="0.35">
      <c r="E498" s="66">
        <f t="shared" si="2395"/>
        <v>60418</v>
      </c>
      <c r="F498">
        <f t="shared" si="2473"/>
        <v>41</v>
      </c>
      <c r="G498">
        <f t="shared" si="2388"/>
        <v>492</v>
      </c>
      <c r="H498">
        <f t="shared" ref="H498" si="2599">ROUNDDOWN(YEARFRAC(E498,DOB,1),0)</f>
        <v>105</v>
      </c>
      <c r="I498" s="31">
        <f>IF(H498&lt;=120,VLOOKUP(H498,'Mortality Data'!$B$6:$D$125,2,FALSE),1)</f>
        <v>0.43131000000000003</v>
      </c>
      <c r="J498" s="17">
        <f>IF(H498&lt;=120,(1-VLOOKUP(H498,'Mortality Data'!$F$5:$H$125,2,FALSE))^(YEAR(E498)-Mortality_Table_Year),1)</f>
        <v>0.83484680657214372</v>
      </c>
      <c r="K498">
        <f>IF(H498&lt;=120,VLOOKUP(H498,'Mortality Data'!$B$5:$D$125,3,FALSE),1)</f>
        <v>0.38242999999999999</v>
      </c>
      <c r="L498" s="33">
        <f>IF(H498&lt;=120,(1-VLOOKUP(H498,'Mortality Data'!$F$5:$H$125,3,FALSE))^(YEAR(E498)-Mortality_Table_Year),1)</f>
        <v>0.84827093742943449</v>
      </c>
      <c r="M498" s="88">
        <f t="shared" ref="M498" si="2600">MIN(I498*J498*Male_Mortality_Blend+K498*L498*(1-Male_Mortality_Blend),1)</f>
        <v>0.34402469144895964</v>
      </c>
      <c r="N498" s="18">
        <f t="shared" si="2369"/>
        <v>3.452590762092822E-2</v>
      </c>
      <c r="O498" s="18">
        <f t="shared" si="2391"/>
        <v>1.0106019162670827E-2</v>
      </c>
      <c r="P498" s="89">
        <f t="shared" si="2382"/>
        <v>3.6139704501641709E-4</v>
      </c>
      <c r="Q498" s="88">
        <f t="shared" ref="Q498" si="2601">MIN((I498*J498*Male_Mortality_Blend+K498*L498*(1-Male_Mortality_Blend))*(1-Mortality_Margin),1)</f>
        <v>0.32682345687651165</v>
      </c>
      <c r="R498" s="18">
        <f t="shared" si="2445"/>
        <v>3.2441094563818829E-2</v>
      </c>
      <c r="S498" s="18">
        <f t="shared" si="2384"/>
        <v>1.307400562793061E-2</v>
      </c>
      <c r="T498" s="89">
        <f t="shared" si="2385"/>
        <v>4.3835579469179119E-4</v>
      </c>
      <c r="V498" s="73">
        <f t="shared" si="2371"/>
        <v>62357.698887320388</v>
      </c>
      <c r="W498" s="74">
        <f t="shared" ref="W498" si="2602">V498*Fee_Percent</f>
        <v>3117.8849443660197</v>
      </c>
      <c r="X498" s="75">
        <f t="shared" si="2400"/>
        <v>65475.58383168641</v>
      </c>
      <c r="Y498" s="74">
        <f t="shared" si="2373"/>
        <v>80671.221088618055</v>
      </c>
      <c r="Z498" s="75">
        <f t="shared" si="2374"/>
        <v>1247.1539777464077</v>
      </c>
      <c r="AA498" s="82">
        <f t="shared" si="2375"/>
        <v>-16442.79123467805</v>
      </c>
      <c r="AC498" s="80">
        <f t="shared" ref="AC498" si="2603">AC497/(1+NAER_Rate)^(1/12)</f>
        <v>0.16452507281091089</v>
      </c>
      <c r="AD498" s="82">
        <f t="shared" si="2377"/>
        <v>10772.375197245106</v>
      </c>
      <c r="AE498" s="74">
        <f t="shared" si="2378"/>
        <v>13272.438523349976</v>
      </c>
      <c r="AF498" s="75">
        <f t="shared" si="2379"/>
        <v>205.18809899514486</v>
      </c>
      <c r="AH498" s="113">
        <v>492</v>
      </c>
      <c r="AI498" s="114">
        <f>(SUM(AE499:$AE$913)+SUM(AF499:$AF$913)-SUM(AD499:$AD$913))*(1+NAER_Rate)^(AH498/12)</f>
        <v>475168.1399016793</v>
      </c>
      <c r="AJ498" s="115">
        <f t="shared" si="2366"/>
        <v>475168.1399016793</v>
      </c>
    </row>
    <row r="499" spans="5:36" x14ac:dyDescent="0.35">
      <c r="E499" s="66">
        <f t="shared" si="2395"/>
        <v>60448</v>
      </c>
      <c r="F499">
        <f t="shared" si="2473"/>
        <v>42</v>
      </c>
      <c r="G499">
        <f t="shared" si="2388"/>
        <v>493</v>
      </c>
      <c r="H499">
        <f t="shared" ref="H499" si="2604">ROUNDDOWN(YEARFRAC(E499,DOB,1),0)</f>
        <v>105</v>
      </c>
      <c r="I499" s="31">
        <f>IF(H499&lt;=120,VLOOKUP(H499,'Mortality Data'!$B$6:$D$125,2,FALSE),1)</f>
        <v>0.43131000000000003</v>
      </c>
      <c r="J499" s="17">
        <f>IF(H499&lt;=120,(1-VLOOKUP(H499,'Mortality Data'!$F$5:$H$125,2,FALSE))^(YEAR(E499)-Mortality_Table_Year),1)</f>
        <v>0.83484680657214372</v>
      </c>
      <c r="K499">
        <f>IF(H499&lt;=120,VLOOKUP(H499,'Mortality Data'!$B$5:$D$125,3,FALSE),1)</f>
        <v>0.38242999999999999</v>
      </c>
      <c r="L499" s="33">
        <f>IF(H499&lt;=120,(1-VLOOKUP(H499,'Mortality Data'!$F$5:$H$125,3,FALSE))^(YEAR(E499)-Mortality_Table_Year),1)</f>
        <v>0.84827093742943449</v>
      </c>
      <c r="M499" s="88">
        <f t="shared" ref="M499" si="2605">MIN(I499*J499*Male_Mortality_Blend+K499*L499*(1-Male_Mortality_Blend),1)</f>
        <v>0.34402469144895964</v>
      </c>
      <c r="N499" s="18">
        <f t="shared" si="2369"/>
        <v>3.452590762092822E-2</v>
      </c>
      <c r="O499" s="18">
        <f t="shared" si="2391"/>
        <v>9.7570996786451245E-3</v>
      </c>
      <c r="P499" s="89">
        <f t="shared" si="2382"/>
        <v>3.4891948402570282E-4</v>
      </c>
      <c r="Q499" s="88">
        <f t="shared" ref="Q499" si="2606">MIN((I499*J499*Male_Mortality_Blend+K499*L499*(1-Male_Mortality_Blend))*(1-Mortality_Margin),1)</f>
        <v>0.32682345687651165</v>
      </c>
      <c r="R499" s="18">
        <f t="shared" si="2445"/>
        <v>3.2441094563818829E-2</v>
      </c>
      <c r="S499" s="18">
        <f t="shared" si="2384"/>
        <v>1.2649870575027013E-2</v>
      </c>
      <c r="T499" s="89">
        <f t="shared" si="2385"/>
        <v>4.2413505290359726E-4</v>
      </c>
      <c r="V499" s="73">
        <f t="shared" si="2371"/>
        <v>60204.742736083106</v>
      </c>
      <c r="W499" s="74">
        <f t="shared" ref="W499" si="2607">V499*Fee_Percent</f>
        <v>3010.2371368041554</v>
      </c>
      <c r="X499" s="75">
        <f t="shared" si="2400"/>
        <v>63214.979872887263</v>
      </c>
      <c r="Y499" s="74">
        <f t="shared" si="2373"/>
        <v>78054.158376703461</v>
      </c>
      <c r="Z499" s="75">
        <f t="shared" si="2374"/>
        <v>1204.0948547216622</v>
      </c>
      <c r="AA499" s="82">
        <f t="shared" si="2375"/>
        <v>-16043.273358537866</v>
      </c>
      <c r="AC499" s="80">
        <f t="shared" ref="AC499" si="2608">AC498/(1+NAER_Rate)^(1/12)</f>
        <v>0.16392268817545882</v>
      </c>
      <c r="AD499" s="82">
        <f t="shared" si="2377"/>
        <v>10362.369433721204</v>
      </c>
      <c r="AE499" s="74">
        <f t="shared" si="2378"/>
        <v>12794.847464382239</v>
      </c>
      <c r="AF499" s="75">
        <f t="shared" si="2379"/>
        <v>197.37846540421342</v>
      </c>
      <c r="AH499" s="113">
        <v>493</v>
      </c>
      <c r="AI499" s="114">
        <f>(SUM(AE500:$AE$913)+SUM(AF500:$AF$913)-SUM(AD500:$AD$913))*(1+NAER_Rate)^(AH499/12)</f>
        <v>460871.01889044221</v>
      </c>
      <c r="AJ499" s="115">
        <f t="shared" si="2366"/>
        <v>460871.01889044221</v>
      </c>
    </row>
    <row r="500" spans="5:36" x14ac:dyDescent="0.35">
      <c r="E500" s="66">
        <f t="shared" si="2395"/>
        <v>60479</v>
      </c>
      <c r="F500">
        <f t="shared" si="2473"/>
        <v>42</v>
      </c>
      <c r="G500">
        <f t="shared" si="2388"/>
        <v>494</v>
      </c>
      <c r="H500">
        <f t="shared" ref="H500" si="2609">ROUNDDOWN(YEARFRAC(E500,DOB,1),0)</f>
        <v>105</v>
      </c>
      <c r="I500" s="31">
        <f>IF(H500&lt;=120,VLOOKUP(H500,'Mortality Data'!$B$6:$D$125,2,FALSE),1)</f>
        <v>0.43131000000000003</v>
      </c>
      <c r="J500" s="17">
        <f>IF(H500&lt;=120,(1-VLOOKUP(H500,'Mortality Data'!$F$5:$H$125,2,FALSE))^(YEAR(E500)-Mortality_Table_Year),1)</f>
        <v>0.83484680657214372</v>
      </c>
      <c r="K500">
        <f>IF(H500&lt;=120,VLOOKUP(H500,'Mortality Data'!$B$5:$D$125,3,FALSE),1)</f>
        <v>0.38242999999999999</v>
      </c>
      <c r="L500" s="33">
        <f>IF(H500&lt;=120,(1-VLOOKUP(H500,'Mortality Data'!$F$5:$H$125,3,FALSE))^(YEAR(E500)-Mortality_Table_Year),1)</f>
        <v>0.84827093742943449</v>
      </c>
      <c r="M500" s="88">
        <f t="shared" ref="M500" si="2610">MIN(I500*J500*Male_Mortality_Blend+K500*L500*(1-Male_Mortality_Blend),1)</f>
        <v>0.34402469144895964</v>
      </c>
      <c r="N500" s="18">
        <f t="shared" si="2369"/>
        <v>3.452590762092822E-2</v>
      </c>
      <c r="O500" s="18">
        <f t="shared" si="2391"/>
        <v>9.4202269564920352E-3</v>
      </c>
      <c r="P500" s="89">
        <f t="shared" si="2382"/>
        <v>3.3687272215308928E-4</v>
      </c>
      <c r="Q500" s="88">
        <f t="shared" ref="Q500" si="2611">MIN((I500*J500*Male_Mortality_Blend+K500*L500*(1-Male_Mortality_Blend))*(1-Mortality_Margin),1)</f>
        <v>0.32682345687651165</v>
      </c>
      <c r="R500" s="18">
        <f t="shared" si="2445"/>
        <v>3.2441094563818829E-2</v>
      </c>
      <c r="S500" s="18">
        <f t="shared" si="2384"/>
        <v>1.2239494927482492E-2</v>
      </c>
      <c r="T500" s="89">
        <f t="shared" si="2385"/>
        <v>4.1037564754452076E-4</v>
      </c>
      <c r="V500" s="73">
        <f t="shared" si="2371"/>
        <v>58126.119350035355</v>
      </c>
      <c r="W500" s="74">
        <f t="shared" ref="W500" si="2612">V500*Fee_Percent</f>
        <v>2906.305967501768</v>
      </c>
      <c r="X500" s="75">
        <f t="shared" si="2400"/>
        <v>61032.42531753712</v>
      </c>
      <c r="Y500" s="74">
        <f t="shared" si="2373"/>
        <v>75521.996043705527</v>
      </c>
      <c r="Z500" s="75">
        <f t="shared" si="2374"/>
        <v>1162.5223870007071</v>
      </c>
      <c r="AA500" s="82">
        <f t="shared" si="2375"/>
        <v>-15652.09311316911</v>
      </c>
      <c r="AC500" s="80">
        <f t="shared" ref="AC500" si="2613">AC499/(1+NAER_Rate)^(1/12)</f>
        <v>0.16332250908377483</v>
      </c>
      <c r="AD500" s="82">
        <f t="shared" si="2377"/>
        <v>9967.9688383282646</v>
      </c>
      <c r="AE500" s="74">
        <f t="shared" si="2378"/>
        <v>12334.441884872902</v>
      </c>
      <c r="AF500" s="75">
        <f t="shared" si="2379"/>
        <v>189.86607311101457</v>
      </c>
      <c r="AH500" s="113">
        <v>494</v>
      </c>
      <c r="AI500" s="114">
        <f>(SUM(AE501:$AE$913)+SUM(AF501:$AF$913)-SUM(AD501:$AD$913))*(1+NAER_Rate)^(AH500/12)</f>
        <v>446912.53892988077</v>
      </c>
      <c r="AJ500" s="115">
        <f t="shared" si="2366"/>
        <v>446912.53892988077</v>
      </c>
    </row>
    <row r="501" spans="5:36" x14ac:dyDescent="0.35">
      <c r="E501" s="66">
        <f t="shared" si="2395"/>
        <v>60510</v>
      </c>
      <c r="F501">
        <f t="shared" si="2473"/>
        <v>42</v>
      </c>
      <c r="G501">
        <f t="shared" si="2388"/>
        <v>495</v>
      </c>
      <c r="H501">
        <f t="shared" ref="H501" si="2614">ROUNDDOWN(YEARFRAC(E501,DOB,1),0)</f>
        <v>105</v>
      </c>
      <c r="I501" s="31">
        <f>IF(H501&lt;=120,VLOOKUP(H501,'Mortality Data'!$B$6:$D$125,2,FALSE),1)</f>
        <v>0.43131000000000003</v>
      </c>
      <c r="J501" s="17">
        <f>IF(H501&lt;=120,(1-VLOOKUP(H501,'Mortality Data'!$F$5:$H$125,2,FALSE))^(YEAR(E501)-Mortality_Table_Year),1)</f>
        <v>0.83484680657214372</v>
      </c>
      <c r="K501">
        <f>IF(H501&lt;=120,VLOOKUP(H501,'Mortality Data'!$B$5:$D$125,3,FALSE),1)</f>
        <v>0.38242999999999999</v>
      </c>
      <c r="L501" s="33">
        <f>IF(H501&lt;=120,(1-VLOOKUP(H501,'Mortality Data'!$F$5:$H$125,3,FALSE))^(YEAR(E501)-Mortality_Table_Year),1)</f>
        <v>0.84827093742943449</v>
      </c>
      <c r="M501" s="88">
        <f t="shared" ref="M501" si="2615">MIN(I501*J501*Male_Mortality_Blend+K501*L501*(1-Male_Mortality_Blend),1)</f>
        <v>0.34402469144895964</v>
      </c>
      <c r="N501" s="18">
        <f t="shared" si="2369"/>
        <v>3.452590762092822E-2</v>
      </c>
      <c r="O501" s="18">
        <f t="shared" si="2391"/>
        <v>9.0949850708240132E-3</v>
      </c>
      <c r="P501" s="89">
        <f t="shared" si="2382"/>
        <v>3.2524188566802198E-4</v>
      </c>
      <c r="Q501" s="88">
        <f t="shared" ref="Q501" si="2616">MIN((I501*J501*Male_Mortality_Blend+K501*L501*(1-Male_Mortality_Blend))*(1-Mortality_Margin),1)</f>
        <v>0.32682345687651165</v>
      </c>
      <c r="R501" s="18">
        <f t="shared" si="2445"/>
        <v>3.2441094563818829E-2</v>
      </c>
      <c r="S501" s="18">
        <f t="shared" si="2384"/>
        <v>1.1842432315126652E-2</v>
      </c>
      <c r="T501" s="89">
        <f t="shared" si="2385"/>
        <v>3.9706261235583976E-4</v>
      </c>
      <c r="V501" s="73">
        <f t="shared" si="2371"/>
        <v>56119.262322992989</v>
      </c>
      <c r="W501" s="74">
        <f t="shared" ref="W501" si="2617">V501*Fee_Percent</f>
        <v>2805.9631161496495</v>
      </c>
      <c r="X501" s="75">
        <f t="shared" si="2400"/>
        <v>58925.22543914264</v>
      </c>
      <c r="Y501" s="74">
        <f t="shared" si="2373"/>
        <v>73071.979828403331</v>
      </c>
      <c r="Z501" s="75">
        <f t="shared" si="2374"/>
        <v>1122.3852464598599</v>
      </c>
      <c r="AA501" s="82">
        <f t="shared" si="2375"/>
        <v>-15269.139635720552</v>
      </c>
      <c r="AC501" s="80">
        <f t="shared" ref="AC501" si="2618">AC500/(1+NAER_Rate)^(1/12)</f>
        <v>0.16272452746058103</v>
      </c>
      <c r="AD501" s="82">
        <f t="shared" si="2377"/>
        <v>9588.5794650926946</v>
      </c>
      <c r="AE501" s="74">
        <f t="shared" si="2378"/>
        <v>11890.60338818604</v>
      </c>
      <c r="AF501" s="75">
        <f t="shared" si="2379"/>
        <v>182.63960885890847</v>
      </c>
      <c r="AH501" s="113">
        <v>495</v>
      </c>
      <c r="AI501" s="114">
        <f>(SUM(AE502:$AE$913)+SUM(AF502:$AF$913)-SUM(AD502:$AD$913))*(1+NAER_Rate)^(AH501/12)</f>
        <v>433285.71769339358</v>
      </c>
      <c r="AJ501" s="115">
        <f t="shared" si="2366"/>
        <v>433285.71769339358</v>
      </c>
    </row>
    <row r="502" spans="5:36" x14ac:dyDescent="0.35">
      <c r="E502" s="66">
        <f t="shared" si="2395"/>
        <v>60540</v>
      </c>
      <c r="F502">
        <f t="shared" si="2473"/>
        <v>42</v>
      </c>
      <c r="G502">
        <f t="shared" si="2388"/>
        <v>496</v>
      </c>
      <c r="H502">
        <f t="shared" ref="H502" si="2619">ROUNDDOWN(YEARFRAC(E502,DOB,1),0)</f>
        <v>105</v>
      </c>
      <c r="I502" s="31">
        <f>IF(H502&lt;=120,VLOOKUP(H502,'Mortality Data'!$B$6:$D$125,2,FALSE),1)</f>
        <v>0.43131000000000003</v>
      </c>
      <c r="J502" s="17">
        <f>IF(H502&lt;=120,(1-VLOOKUP(H502,'Mortality Data'!$F$5:$H$125,2,FALSE))^(YEAR(E502)-Mortality_Table_Year),1)</f>
        <v>0.83484680657214372</v>
      </c>
      <c r="K502">
        <f>IF(H502&lt;=120,VLOOKUP(H502,'Mortality Data'!$B$5:$D$125,3,FALSE),1)</f>
        <v>0.38242999999999999</v>
      </c>
      <c r="L502" s="33">
        <f>IF(H502&lt;=120,(1-VLOOKUP(H502,'Mortality Data'!$F$5:$H$125,3,FALSE))^(YEAR(E502)-Mortality_Table_Year),1)</f>
        <v>0.84827093742943449</v>
      </c>
      <c r="M502" s="88">
        <f t="shared" ref="M502" si="2620">MIN(I502*J502*Male_Mortality_Blend+K502*L502*(1-Male_Mortality_Blend),1)</f>
        <v>0.34402469144895964</v>
      </c>
      <c r="N502" s="18">
        <f t="shared" si="2369"/>
        <v>3.452590762092822E-2</v>
      </c>
      <c r="O502" s="18">
        <f t="shared" si="2391"/>
        <v>8.7809724564550228E-3</v>
      </c>
      <c r="P502" s="89">
        <f t="shared" si="2382"/>
        <v>3.1401261436899038E-4</v>
      </c>
      <c r="Q502" s="88">
        <f t="shared" ref="Q502" si="2621">MIN((I502*J502*Male_Mortality_Blend+K502*L502*(1-Male_Mortality_Blend))*(1-Mortality_Margin),1)</f>
        <v>0.32682345687651165</v>
      </c>
      <c r="R502" s="18">
        <f t="shared" si="2445"/>
        <v>3.2441094563818829E-2</v>
      </c>
      <c r="S502" s="18">
        <f t="shared" si="2384"/>
        <v>1.1458250848526004E-2</v>
      </c>
      <c r="T502" s="89">
        <f t="shared" si="2385"/>
        <v>3.8418146660064781E-4</v>
      </c>
      <c r="V502" s="73">
        <f t="shared" si="2371"/>
        <v>54181.693856274695</v>
      </c>
      <c r="W502" s="74">
        <f t="shared" ref="W502" si="2622">V502*Fee_Percent</f>
        <v>2709.0846928137348</v>
      </c>
      <c r="X502" s="75">
        <f t="shared" si="2400"/>
        <v>56890.778549088427</v>
      </c>
      <c r="Y502" s="74">
        <f t="shared" si="2373"/>
        <v>70701.444820824632</v>
      </c>
      <c r="Z502" s="75">
        <f t="shared" si="2374"/>
        <v>1083.6338771254939</v>
      </c>
      <c r="AA502" s="82">
        <f t="shared" si="2375"/>
        <v>-14894.300148861701</v>
      </c>
      <c r="AC502" s="80">
        <f t="shared" ref="AC502" si="2623">AC501/(1+NAER_Rate)^(1/12)</f>
        <v>0.16212873526016602</v>
      </c>
      <c r="AD502" s="82">
        <f t="shared" si="2377"/>
        <v>9223.6299741298899</v>
      </c>
      <c r="AE502" s="74">
        <f t="shared" si="2378"/>
        <v>11462.735829866713</v>
      </c>
      <c r="AF502" s="75">
        <f t="shared" si="2379"/>
        <v>175.68818998342647</v>
      </c>
      <c r="AH502" s="113">
        <v>496</v>
      </c>
      <c r="AI502" s="114">
        <f>(SUM(AE503:$AE$913)+SUM(AF503:$AF$913)-SUM(AD503:$AD$913))*(1+NAER_Rate)^(AH502/12)</f>
        <v>419983.65997298685</v>
      </c>
      <c r="AJ502" s="115">
        <f t="shared" si="2366"/>
        <v>419983.65997298685</v>
      </c>
    </row>
    <row r="503" spans="5:36" x14ac:dyDescent="0.35">
      <c r="E503" s="66">
        <f t="shared" si="2395"/>
        <v>60571</v>
      </c>
      <c r="F503">
        <f t="shared" si="2473"/>
        <v>42</v>
      </c>
      <c r="G503">
        <f t="shared" si="2388"/>
        <v>497</v>
      </c>
      <c r="H503">
        <f t="shared" ref="H503" si="2624">ROUNDDOWN(YEARFRAC(E503,DOB,1),0)</f>
        <v>105</v>
      </c>
      <c r="I503" s="31">
        <f>IF(H503&lt;=120,VLOOKUP(H503,'Mortality Data'!$B$6:$D$125,2,FALSE),1)</f>
        <v>0.43131000000000003</v>
      </c>
      <c r="J503" s="17">
        <f>IF(H503&lt;=120,(1-VLOOKUP(H503,'Mortality Data'!$F$5:$H$125,2,FALSE))^(YEAR(E503)-Mortality_Table_Year),1)</f>
        <v>0.83484680657214372</v>
      </c>
      <c r="K503">
        <f>IF(H503&lt;=120,VLOOKUP(H503,'Mortality Data'!$B$5:$D$125,3,FALSE),1)</f>
        <v>0.38242999999999999</v>
      </c>
      <c r="L503" s="33">
        <f>IF(H503&lt;=120,(1-VLOOKUP(H503,'Mortality Data'!$F$5:$H$125,3,FALSE))^(YEAR(E503)-Mortality_Table_Year),1)</f>
        <v>0.84827093742943449</v>
      </c>
      <c r="M503" s="88">
        <f t="shared" ref="M503" si="2625">MIN(I503*J503*Male_Mortality_Blend+K503*L503*(1-Male_Mortality_Blend),1)</f>
        <v>0.34402469144895964</v>
      </c>
      <c r="N503" s="18">
        <f t="shared" si="2369"/>
        <v>3.452590762092822E-2</v>
      </c>
      <c r="O503" s="18">
        <f t="shared" si="2391"/>
        <v>8.4778014126015416E-3</v>
      </c>
      <c r="P503" s="89">
        <f t="shared" si="2382"/>
        <v>3.0317104385348126E-4</v>
      </c>
      <c r="Q503" s="88">
        <f t="shared" ref="Q503" si="2626">MIN((I503*J503*Male_Mortality_Blend+K503*L503*(1-Male_Mortality_Blend))*(1-Mortality_Margin),1)</f>
        <v>0.32682345687651165</v>
      </c>
      <c r="R503" s="18">
        <f t="shared" si="2445"/>
        <v>3.2441094563818829E-2</v>
      </c>
      <c r="S503" s="18">
        <f t="shared" si="2384"/>
        <v>1.1086532649213015E-2</v>
      </c>
      <c r="T503" s="89">
        <f t="shared" si="2385"/>
        <v>3.7171819931298977E-4</v>
      </c>
      <c r="V503" s="73">
        <f t="shared" si="2371"/>
        <v>52311.021699447541</v>
      </c>
      <c r="W503" s="74">
        <f t="shared" ref="W503" si="2627">V503*Fee_Percent</f>
        <v>2615.5510849723773</v>
      </c>
      <c r="X503" s="75">
        <f t="shared" si="2400"/>
        <v>54926.572784419921</v>
      </c>
      <c r="Y503" s="74">
        <f t="shared" si="2373"/>
        <v>68407.812563593645</v>
      </c>
      <c r="Z503" s="75">
        <f t="shared" si="2374"/>
        <v>1046.2204339889508</v>
      </c>
      <c r="AA503" s="82">
        <f t="shared" si="2375"/>
        <v>-14527.460213162682</v>
      </c>
      <c r="AC503" s="80">
        <f t="shared" ref="AC503" si="2628">AC502/(1+NAER_Rate)^(1/12)</f>
        <v>0.1615351244662766</v>
      </c>
      <c r="AD503" s="82">
        <f t="shared" si="2377"/>
        <v>8872.5707712372732</v>
      </c>
      <c r="AE503" s="74">
        <f t="shared" si="2378"/>
        <v>11050.264516925819</v>
      </c>
      <c r="AF503" s="75">
        <f t="shared" si="2379"/>
        <v>169.00134802356709</v>
      </c>
      <c r="AH503" s="113">
        <v>497</v>
      </c>
      <c r="AI503" s="114">
        <f>(SUM(AE504:$AE$913)+SUM(AF504:$AF$913)-SUM(AD504:$AD$913))*(1+NAER_Rate)^(AH503/12)</f>
        <v>406999.55966152379</v>
      </c>
      <c r="AJ503" s="115">
        <f t="shared" si="2366"/>
        <v>406999.55966152379</v>
      </c>
    </row>
    <row r="504" spans="5:36" x14ac:dyDescent="0.35">
      <c r="E504" s="66">
        <f t="shared" si="2395"/>
        <v>60601</v>
      </c>
      <c r="F504">
        <f t="shared" si="2473"/>
        <v>42</v>
      </c>
      <c r="G504">
        <f t="shared" si="2388"/>
        <v>498</v>
      </c>
      <c r="H504">
        <f t="shared" ref="H504" si="2629">ROUNDDOWN(YEARFRAC(E504,DOB,1),0)</f>
        <v>105</v>
      </c>
      <c r="I504" s="31">
        <f>IF(H504&lt;=120,VLOOKUP(H504,'Mortality Data'!$B$6:$D$125,2,FALSE),1)</f>
        <v>0.43131000000000003</v>
      </c>
      <c r="J504" s="17">
        <f>IF(H504&lt;=120,(1-VLOOKUP(H504,'Mortality Data'!$F$5:$H$125,2,FALSE))^(YEAR(E504)-Mortality_Table_Year),1)</f>
        <v>0.83484680657214372</v>
      </c>
      <c r="K504">
        <f>IF(H504&lt;=120,VLOOKUP(H504,'Mortality Data'!$B$5:$D$125,3,FALSE),1)</f>
        <v>0.38242999999999999</v>
      </c>
      <c r="L504" s="33">
        <f>IF(H504&lt;=120,(1-VLOOKUP(H504,'Mortality Data'!$F$5:$H$125,3,FALSE))^(YEAR(E504)-Mortality_Table_Year),1)</f>
        <v>0.84827093742943449</v>
      </c>
      <c r="M504" s="88">
        <f t="shared" ref="M504" si="2630">MIN(I504*J504*Male_Mortality_Blend+K504*L504*(1-Male_Mortality_Blend),1)</f>
        <v>0.34402469144895964</v>
      </c>
      <c r="N504" s="18">
        <f t="shared" si="2369"/>
        <v>3.452590762092822E-2</v>
      </c>
      <c r="O504" s="18">
        <f t="shared" si="2391"/>
        <v>8.1850976242014862E-3</v>
      </c>
      <c r="P504" s="89">
        <f t="shared" si="2382"/>
        <v>2.9270378840005537E-4</v>
      </c>
      <c r="Q504" s="88">
        <f t="shared" ref="Q504" si="2631">MIN((I504*J504*Male_Mortality_Blend+K504*L504*(1-Male_Mortality_Blend))*(1-Mortality_Margin),1)</f>
        <v>0.32682345687651165</v>
      </c>
      <c r="R504" s="18">
        <f t="shared" si="2445"/>
        <v>3.2441094563818829E-2</v>
      </c>
      <c r="S504" s="18">
        <f t="shared" si="2384"/>
        <v>1.072687339515503E-2</v>
      </c>
      <c r="T504" s="89">
        <f t="shared" si="2385"/>
        <v>3.5965925405798474E-4</v>
      </c>
      <c r="V504" s="73">
        <f t="shared" si="2371"/>
        <v>50504.93619669605</v>
      </c>
      <c r="W504" s="74">
        <f t="shared" ref="W504" si="2632">V504*Fee_Percent</f>
        <v>2525.2468098348027</v>
      </c>
      <c r="X504" s="75">
        <f t="shared" si="2400"/>
        <v>53030.183006530853</v>
      </c>
      <c r="Y504" s="74">
        <f t="shared" si="2373"/>
        <v>66188.58824731411</v>
      </c>
      <c r="Z504" s="75">
        <f t="shared" si="2374"/>
        <v>1010.0987239339211</v>
      </c>
      <c r="AA504" s="82">
        <f t="shared" si="2375"/>
        <v>-14168.503964717172</v>
      </c>
      <c r="AC504" s="80">
        <f t="shared" ref="AC504" si="2633">AC503/(1+NAER_Rate)^(1/12)</f>
        <v>0.16094368709200993</v>
      </c>
      <c r="AD504" s="82">
        <f t="shared" si="2377"/>
        <v>8534.8731802351231</v>
      </c>
      <c r="AE504" s="74">
        <f t="shared" si="2378"/>
        <v>10652.635435937607</v>
      </c>
      <c r="AF504" s="75">
        <f t="shared" si="2379"/>
        <v>162.56901295685952</v>
      </c>
      <c r="AH504" s="113">
        <v>498</v>
      </c>
      <c r="AI504" s="114">
        <f>(SUM(AE505:$AE$913)+SUM(AF505:$AF$913)-SUM(AD505:$AD$913))*(1+NAER_Rate)^(AH504/12)</f>
        <v>394326.70150462509</v>
      </c>
      <c r="AJ504" s="115">
        <f t="shared" si="2366"/>
        <v>394326.70150462509</v>
      </c>
    </row>
    <row r="505" spans="5:36" x14ac:dyDescent="0.35">
      <c r="E505" s="66">
        <f t="shared" si="2395"/>
        <v>60632</v>
      </c>
      <c r="F505">
        <f t="shared" si="2473"/>
        <v>42</v>
      </c>
      <c r="G505">
        <f t="shared" si="2388"/>
        <v>499</v>
      </c>
      <c r="H505">
        <f t="shared" ref="H505" si="2634">ROUNDDOWN(YEARFRAC(E505,DOB,1),0)</f>
        <v>106</v>
      </c>
      <c r="I505" s="31">
        <f>IF(H505&lt;=120,VLOOKUP(H505,'Mortality Data'!$B$6:$D$125,2,FALSE),1)</f>
        <v>0.44771</v>
      </c>
      <c r="J505" s="17">
        <f>IF(H505&lt;=120,(1-VLOOKUP(H505,'Mortality Data'!$F$5:$H$125,2,FALSE))^(YEAR(E505)-Mortality_Table_Year),1)</f>
        <v>0.84827093742943449</v>
      </c>
      <c r="K505">
        <f>IF(H505&lt;=120,VLOOKUP(H505,'Mortality Data'!$B$5:$D$125,3,FALSE),1)</f>
        <v>0.40065000000000001</v>
      </c>
      <c r="L505" s="33">
        <f>IF(H505&lt;=120,(1-VLOOKUP(H505,'Mortality Data'!$F$5:$H$125,3,FALSE))^(YEAR(E505)-Mortality_Table_Year),1)</f>
        <v>0.86190678808727372</v>
      </c>
      <c r="M505" s="88">
        <f t="shared" ref="M505" si="2635">MIN(I505*J505*Male_Mortality_Blend+K505*L505*(1-Male_Mortality_Blend),1)</f>
        <v>0.36427398935931743</v>
      </c>
      <c r="N505" s="18">
        <f t="shared" si="2369"/>
        <v>3.7045356483397351E-2</v>
      </c>
      <c r="O505" s="18">
        <f t="shared" si="2391"/>
        <v>7.8818777648615342E-3</v>
      </c>
      <c r="P505" s="89">
        <f t="shared" si="2382"/>
        <v>3.0321985933995203E-4</v>
      </c>
      <c r="Q505" s="88">
        <f t="shared" ref="Q505" si="2636">MIN((I505*J505*Male_Mortality_Blend+K505*L505*(1-Male_Mortality_Blend))*(1-Mortality_Margin),1)</f>
        <v>0.34606028989135157</v>
      </c>
      <c r="R505" s="18">
        <f t="shared" si="2445"/>
        <v>3.4775932066122728E-2</v>
      </c>
      <c r="S505" s="18">
        <f t="shared" si="2384"/>
        <v>1.0353836374683218E-2</v>
      </c>
      <c r="T505" s="89">
        <f t="shared" si="2385"/>
        <v>3.7303702047181142E-4</v>
      </c>
      <c r="V505" s="73">
        <f t="shared" si="2371"/>
        <v>48633.96283111821</v>
      </c>
      <c r="W505" s="74">
        <f t="shared" ref="W505" si="2637">V505*Fee_Percent</f>
        <v>2431.6981415559108</v>
      </c>
      <c r="X505" s="75">
        <f t="shared" si="2400"/>
        <v>51065.660972674123</v>
      </c>
      <c r="Y505" s="74">
        <f t="shared" si="2373"/>
        <v>63886.818398872936</v>
      </c>
      <c r="Z505" s="75">
        <f t="shared" si="2374"/>
        <v>972.67925662236416</v>
      </c>
      <c r="AA505" s="82">
        <f t="shared" si="2375"/>
        <v>-13793.83668282118</v>
      </c>
      <c r="AC505" s="80">
        <f t="shared" ref="AC505" si="2638">AC504/(1+NAER_Rate)^(1/12)</f>
        <v>0.160354415179706</v>
      </c>
      <c r="AD505" s="82">
        <f t="shared" si="2377"/>
        <v>8188.6042010382953</v>
      </c>
      <c r="AE505" s="74">
        <f t="shared" si="2378"/>
        <v>10244.533402043351</v>
      </c>
      <c r="AF505" s="75">
        <f t="shared" si="2379"/>
        <v>155.97341335311037</v>
      </c>
      <c r="AH505" s="113">
        <v>499</v>
      </c>
      <c r="AI505" s="114">
        <f>(SUM(AE506:$AE$913)+SUM(AF506:$AF$913)-SUM(AD506:$AD$913))*(1+NAER_Rate)^(AH505/12)</f>
        <v>381981.94029133715</v>
      </c>
      <c r="AJ505" s="115">
        <f t="shared" si="2366"/>
        <v>381981.94029133715</v>
      </c>
    </row>
    <row r="506" spans="5:36" x14ac:dyDescent="0.35">
      <c r="E506" s="66">
        <f t="shared" si="2395"/>
        <v>60663</v>
      </c>
      <c r="F506">
        <f t="shared" si="2473"/>
        <v>42</v>
      </c>
      <c r="G506">
        <f t="shared" si="2388"/>
        <v>500</v>
      </c>
      <c r="H506">
        <f t="shared" ref="H506" si="2639">ROUNDDOWN(YEARFRAC(E506,DOB,1),0)</f>
        <v>106</v>
      </c>
      <c r="I506" s="31">
        <f>IF(H506&lt;=120,VLOOKUP(H506,'Mortality Data'!$B$6:$D$125,2,FALSE),1)</f>
        <v>0.44771</v>
      </c>
      <c r="J506" s="17">
        <f>IF(H506&lt;=120,(1-VLOOKUP(H506,'Mortality Data'!$F$5:$H$125,2,FALSE))^(YEAR(E506)-Mortality_Table_Year),1)</f>
        <v>0.84564129752340322</v>
      </c>
      <c r="K506">
        <f>IF(H506&lt;=120,VLOOKUP(H506,'Mortality Data'!$B$5:$D$125,3,FALSE),1)</f>
        <v>0.40065000000000001</v>
      </c>
      <c r="L506" s="33">
        <f>IF(H506&lt;=120,(1-VLOOKUP(H506,'Mortality Data'!$F$5:$H$125,3,FALSE))^(YEAR(E506)-Mortality_Table_Year),1)</f>
        <v>0.85949344908062941</v>
      </c>
      <c r="M506" s="88">
        <f t="shared" ref="M506" si="2640">MIN(I506*J506*Male_Mortality_Blend+K506*L506*(1-Male_Mortality_Blend),1)</f>
        <v>0.36319135859118096</v>
      </c>
      <c r="N506" s="18">
        <f t="shared" si="2369"/>
        <v>3.6908805062067285E-2</v>
      </c>
      <c r="O506" s="18">
        <f t="shared" si="2391"/>
        <v>7.5909670749152169E-3</v>
      </c>
      <c r="P506" s="89">
        <f t="shared" si="2382"/>
        <v>2.9091068994631722E-4</v>
      </c>
      <c r="Q506" s="88">
        <f t="shared" ref="Q506" si="2641">MIN((I506*J506*Male_Mortality_Blend+K506*L506*(1-Male_Mortality_Blend))*(1-Mortality_Margin),1)</f>
        <v>0.34503179066162187</v>
      </c>
      <c r="R506" s="18">
        <f t="shared" si="2445"/>
        <v>3.464951657530746E-2</v>
      </c>
      <c r="S506" s="18">
        <f t="shared" si="2384"/>
        <v>9.9950809496006116E-3</v>
      </c>
      <c r="T506" s="89">
        <f t="shared" si="2385"/>
        <v>3.587554250826068E-4</v>
      </c>
      <c r="V506" s="73">
        <f t="shared" si="2371"/>
        <v>46838.941377588635</v>
      </c>
      <c r="W506" s="74">
        <f t="shared" ref="W506" si="2642">V506*Fee_Percent</f>
        <v>2341.9470688794318</v>
      </c>
      <c r="X506" s="75">
        <f t="shared" si="2400"/>
        <v>49180.888446468067</v>
      </c>
      <c r="Y506" s="74">
        <f t="shared" si="2373"/>
        <v>61673.17102581753</v>
      </c>
      <c r="Z506" s="75">
        <f t="shared" si="2374"/>
        <v>936.77882755177268</v>
      </c>
      <c r="AA506" s="82">
        <f t="shared" si="2375"/>
        <v>-13429.061406901237</v>
      </c>
      <c r="AC506" s="80">
        <f t="shared" ref="AC506" si="2643">AC505/(1+NAER_Rate)^(1/12)</f>
        <v>0.15976730080084064</v>
      </c>
      <c r="AD506" s="82">
        <f t="shared" si="2377"/>
        <v>7857.497798079452</v>
      </c>
      <c r="AE506" s="74">
        <f t="shared" si="2378"/>
        <v>9853.3560666234789</v>
      </c>
      <c r="AF506" s="75">
        <f t="shared" si="2379"/>
        <v>149.66662472532289</v>
      </c>
      <c r="AH506" s="113">
        <v>500</v>
      </c>
      <c r="AI506" s="114">
        <f>(SUM(AE507:$AE$913)+SUM(AF507:$AF$913)-SUM(AD507:$AD$913))*(1+NAER_Rate)^(AH506/12)</f>
        <v>369956.58970941592</v>
      </c>
      <c r="AJ506" s="115">
        <f t="shared" si="2366"/>
        <v>369956.58970941592</v>
      </c>
    </row>
    <row r="507" spans="5:36" x14ac:dyDescent="0.35">
      <c r="E507" s="66">
        <f t="shared" si="2395"/>
        <v>60691</v>
      </c>
      <c r="F507">
        <f t="shared" si="2473"/>
        <v>42</v>
      </c>
      <c r="G507">
        <f t="shared" si="2388"/>
        <v>501</v>
      </c>
      <c r="H507">
        <f t="shared" ref="H507" si="2644">ROUNDDOWN(YEARFRAC(E507,DOB,1),0)</f>
        <v>106</v>
      </c>
      <c r="I507" s="31">
        <f>IF(H507&lt;=120,VLOOKUP(H507,'Mortality Data'!$B$6:$D$125,2,FALSE),1)</f>
        <v>0.44771</v>
      </c>
      <c r="J507" s="17">
        <f>IF(H507&lt;=120,(1-VLOOKUP(H507,'Mortality Data'!$F$5:$H$125,2,FALSE))^(YEAR(E507)-Mortality_Table_Year),1)</f>
        <v>0.84564129752340322</v>
      </c>
      <c r="K507">
        <f>IF(H507&lt;=120,VLOOKUP(H507,'Mortality Data'!$B$5:$D$125,3,FALSE),1)</f>
        <v>0.40065000000000001</v>
      </c>
      <c r="L507" s="33">
        <f>IF(H507&lt;=120,(1-VLOOKUP(H507,'Mortality Data'!$F$5:$H$125,3,FALSE))^(YEAR(E507)-Mortality_Table_Year),1)</f>
        <v>0.85949344908062941</v>
      </c>
      <c r="M507" s="88">
        <f t="shared" ref="M507" si="2645">MIN(I507*J507*Male_Mortality_Blend+K507*L507*(1-Male_Mortality_Blend),1)</f>
        <v>0.36319135859118096</v>
      </c>
      <c r="N507" s="18">
        <f t="shared" si="2369"/>
        <v>3.6908805062067285E-2</v>
      </c>
      <c r="O507" s="18">
        <f t="shared" si="2391"/>
        <v>7.3107935509145999E-3</v>
      </c>
      <c r="P507" s="89">
        <f t="shared" si="2382"/>
        <v>2.8017352400061708E-4</v>
      </c>
      <c r="Q507" s="88">
        <f t="shared" ref="Q507" si="2646">MIN((I507*J507*Male_Mortality_Blend+K507*L507*(1-Male_Mortality_Blend))*(1-Mortality_Margin),1)</f>
        <v>0.34503179066162187</v>
      </c>
      <c r="R507" s="18">
        <f t="shared" si="2445"/>
        <v>3.464951657530746E-2</v>
      </c>
      <c r="S507" s="18">
        <f t="shared" si="2384"/>
        <v>9.6487562265658855E-3</v>
      </c>
      <c r="T507" s="89">
        <f t="shared" si="2385"/>
        <v>3.4632472303472613E-4</v>
      </c>
      <c r="V507" s="73">
        <f t="shared" si="2371"/>
        <v>45110.172020969621</v>
      </c>
      <c r="W507" s="74">
        <f t="shared" ref="W507" si="2647">V507*Fee_Percent</f>
        <v>2255.5086010484811</v>
      </c>
      <c r="X507" s="75">
        <f t="shared" si="2400"/>
        <v>47365.680622018102</v>
      </c>
      <c r="Y507" s="74">
        <f t="shared" si="2373"/>
        <v>59536.225464106697</v>
      </c>
      <c r="Z507" s="75">
        <f t="shared" si="2374"/>
        <v>902.20344041939245</v>
      </c>
      <c r="AA507" s="82">
        <f t="shared" si="2375"/>
        <v>-13072.748282507986</v>
      </c>
      <c r="AC507" s="80">
        <f t="shared" ref="AC507" si="2648">AC506/(1+NAER_Rate)^(1/12)</f>
        <v>0.15918233605591886</v>
      </c>
      <c r="AD507" s="82">
        <f t="shared" si="2377"/>
        <v>7539.7796902914097</v>
      </c>
      <c r="AE507" s="74">
        <f t="shared" si="2378"/>
        <v>9477.1154493283866</v>
      </c>
      <c r="AF507" s="75">
        <f t="shared" si="2379"/>
        <v>143.61485124364589</v>
      </c>
      <c r="AH507" s="113">
        <v>501</v>
      </c>
      <c r="AI507" s="114">
        <f>(SUM(AE508:$AE$913)+SUM(AF508:$AF$913)-SUM(AD508:$AD$913))*(1+NAER_Rate)^(AH507/12)</f>
        <v>358243.3613805265</v>
      </c>
      <c r="AJ507" s="115">
        <f t="shared" si="2366"/>
        <v>358243.3613805265</v>
      </c>
    </row>
    <row r="508" spans="5:36" x14ac:dyDescent="0.35">
      <c r="E508" s="66">
        <f t="shared" si="2395"/>
        <v>60722</v>
      </c>
      <c r="F508">
        <f t="shared" si="2473"/>
        <v>42</v>
      </c>
      <c r="G508">
        <f t="shared" si="2388"/>
        <v>502</v>
      </c>
      <c r="H508">
        <f t="shared" ref="H508" si="2649">ROUNDDOWN(YEARFRAC(E508,DOB,1),0)</f>
        <v>106</v>
      </c>
      <c r="I508" s="31">
        <f>IF(H508&lt;=120,VLOOKUP(H508,'Mortality Data'!$B$6:$D$125,2,FALSE),1)</f>
        <v>0.44771</v>
      </c>
      <c r="J508" s="17">
        <f>IF(H508&lt;=120,(1-VLOOKUP(H508,'Mortality Data'!$F$5:$H$125,2,FALSE))^(YEAR(E508)-Mortality_Table_Year),1)</f>
        <v>0.84564129752340322</v>
      </c>
      <c r="K508">
        <f>IF(H508&lt;=120,VLOOKUP(H508,'Mortality Data'!$B$5:$D$125,3,FALSE),1)</f>
        <v>0.40065000000000001</v>
      </c>
      <c r="L508" s="33">
        <f>IF(H508&lt;=120,(1-VLOOKUP(H508,'Mortality Data'!$F$5:$H$125,3,FALSE))^(YEAR(E508)-Mortality_Table_Year),1)</f>
        <v>0.85949344908062941</v>
      </c>
      <c r="M508" s="88">
        <f t="shared" ref="M508" si="2650">MIN(I508*J508*Male_Mortality_Blend+K508*L508*(1-Male_Mortality_Blend),1)</f>
        <v>0.36319135859118096</v>
      </c>
      <c r="N508" s="18">
        <f t="shared" si="2369"/>
        <v>3.6908805062067285E-2</v>
      </c>
      <c r="O508" s="18">
        <f t="shared" si="2391"/>
        <v>7.0409608968948741E-3</v>
      </c>
      <c r="P508" s="89">
        <f t="shared" si="2382"/>
        <v>2.6983265401972576E-4</v>
      </c>
      <c r="Q508" s="88">
        <f t="shared" ref="Q508" si="2651">MIN((I508*J508*Male_Mortality_Blend+K508*L508*(1-Male_Mortality_Blend))*(1-Mortality_Margin),1)</f>
        <v>0.34503179066162187</v>
      </c>
      <c r="R508" s="18">
        <f t="shared" si="2445"/>
        <v>3.464951657530746E-2</v>
      </c>
      <c r="S508" s="18">
        <f t="shared" si="2384"/>
        <v>9.3144314877623893E-3</v>
      </c>
      <c r="T508" s="89">
        <f t="shared" si="2385"/>
        <v>3.3432473880349624E-4</v>
      </c>
      <c r="V508" s="73">
        <f t="shared" si="2371"/>
        <v>43445.20947553133</v>
      </c>
      <c r="W508" s="74">
        <f t="shared" ref="W508" si="2652">V508*Fee_Percent</f>
        <v>2172.2604737765664</v>
      </c>
      <c r="X508" s="75">
        <f t="shared" si="2400"/>
        <v>45617.469949307895</v>
      </c>
      <c r="Y508" s="74">
        <f t="shared" si="2373"/>
        <v>57473.324033056888</v>
      </c>
      <c r="Z508" s="75">
        <f t="shared" si="2374"/>
        <v>868.90418951062657</v>
      </c>
      <c r="AA508" s="82">
        <f t="shared" si="2375"/>
        <v>-12724.75827325962</v>
      </c>
      <c r="AC508" s="80">
        <f t="shared" ref="AC508" si="2653">AC507/(1+NAER_Rate)^(1/12)</f>
        <v>0.15859951307436845</v>
      </c>
      <c r="AD508" s="82">
        <f t="shared" si="2377"/>
        <v>7234.9085216448675</v>
      </c>
      <c r="AE508" s="74">
        <f t="shared" si="2378"/>
        <v>9115.24120640822</v>
      </c>
      <c r="AF508" s="75">
        <f t="shared" si="2379"/>
        <v>137.80778136466415</v>
      </c>
      <c r="AH508" s="113">
        <v>502</v>
      </c>
      <c r="AI508" s="114">
        <f>(SUM(AE509:$AE$913)+SUM(AF509:$AF$913)-SUM(AD509:$AD$913))*(1+NAER_Rate)^(AH508/12)</f>
        <v>346835.07917931234</v>
      </c>
      <c r="AJ508" s="115">
        <f t="shared" si="2366"/>
        <v>346835.07917931234</v>
      </c>
    </row>
    <row r="509" spans="5:36" x14ac:dyDescent="0.35">
      <c r="E509" s="66">
        <f t="shared" si="2395"/>
        <v>60752</v>
      </c>
      <c r="F509">
        <f t="shared" si="2473"/>
        <v>42</v>
      </c>
      <c r="G509">
        <f t="shared" si="2388"/>
        <v>503</v>
      </c>
      <c r="H509">
        <f t="shared" ref="H509" si="2654">ROUNDDOWN(YEARFRAC(E509,DOB,1),0)</f>
        <v>106</v>
      </c>
      <c r="I509" s="31">
        <f>IF(H509&lt;=120,VLOOKUP(H509,'Mortality Data'!$B$6:$D$125,2,FALSE),1)</f>
        <v>0.44771</v>
      </c>
      <c r="J509" s="17">
        <f>IF(H509&lt;=120,(1-VLOOKUP(H509,'Mortality Data'!$F$5:$H$125,2,FALSE))^(YEAR(E509)-Mortality_Table_Year),1)</f>
        <v>0.84564129752340322</v>
      </c>
      <c r="K509">
        <f>IF(H509&lt;=120,VLOOKUP(H509,'Mortality Data'!$B$5:$D$125,3,FALSE),1)</f>
        <v>0.40065000000000001</v>
      </c>
      <c r="L509" s="33">
        <f>IF(H509&lt;=120,(1-VLOOKUP(H509,'Mortality Data'!$F$5:$H$125,3,FALSE))^(YEAR(E509)-Mortality_Table_Year),1)</f>
        <v>0.85949344908062941</v>
      </c>
      <c r="M509" s="88">
        <f t="shared" ref="M509" si="2655">MIN(I509*J509*Male_Mortality_Blend+K509*L509*(1-Male_Mortality_Blend),1)</f>
        <v>0.36319135859118096</v>
      </c>
      <c r="N509" s="18">
        <f t="shared" si="2369"/>
        <v>3.6908805062067285E-2</v>
      </c>
      <c r="O509" s="18">
        <f t="shared" si="2391"/>
        <v>6.7810874437017428E-3</v>
      </c>
      <c r="P509" s="89">
        <f t="shared" si="2382"/>
        <v>2.5987345319313133E-4</v>
      </c>
      <c r="Q509" s="88">
        <f t="shared" ref="Q509" si="2656">MIN((I509*J509*Male_Mortality_Blend+K509*L509*(1-Male_Mortality_Blend))*(1-Mortality_Margin),1)</f>
        <v>0.34503179066162187</v>
      </c>
      <c r="R509" s="18">
        <f t="shared" si="2445"/>
        <v>3.464951657530746E-2</v>
      </c>
      <c r="S509" s="18">
        <f t="shared" si="2384"/>
        <v>8.9916909395376006E-3</v>
      </c>
      <c r="T509" s="89">
        <f t="shared" si="2385"/>
        <v>3.2274054822478866E-4</v>
      </c>
      <c r="V509" s="73">
        <f t="shared" si="2371"/>
        <v>41841.698708118267</v>
      </c>
      <c r="W509" s="74">
        <f t="shared" ref="W509" si="2657">V509*Fee_Percent</f>
        <v>2092.0849354059133</v>
      </c>
      <c r="X509" s="75">
        <f t="shared" si="2400"/>
        <v>43933.783643524177</v>
      </c>
      <c r="Y509" s="74">
        <f t="shared" si="2373"/>
        <v>55481.901139335467</v>
      </c>
      <c r="Z509" s="75">
        <f t="shared" si="2374"/>
        <v>836.83397416236539</v>
      </c>
      <c r="AA509" s="82">
        <f t="shared" si="2375"/>
        <v>-12384.951469973654</v>
      </c>
      <c r="AC509" s="80">
        <f t="shared" ref="AC509" si="2658">AC508/(1+NAER_Rate)^(1/12)</f>
        <v>0.15801882401443423</v>
      </c>
      <c r="AD509" s="82">
        <f t="shared" si="2377"/>
        <v>6942.3648258542762</v>
      </c>
      <c r="AE509" s="74">
        <f t="shared" si="2378"/>
        <v>8767.1847721228896</v>
      </c>
      <c r="AF509" s="75">
        <f t="shared" si="2379"/>
        <v>132.23552049246243</v>
      </c>
      <c r="AH509" s="113">
        <v>503</v>
      </c>
      <c r="AI509" s="114">
        <f>(SUM(AE510:$AE$913)+SUM(AF510:$AF$913)-SUM(AD510:$AD$913))*(1+NAER_Rate)^(AH509/12)</f>
        <v>335724.68051870872</v>
      </c>
      <c r="AJ509" s="115">
        <f t="shared" si="2366"/>
        <v>335724.68051870872</v>
      </c>
    </row>
    <row r="510" spans="5:36" x14ac:dyDescent="0.35">
      <c r="E510" s="66">
        <f t="shared" si="2395"/>
        <v>60783</v>
      </c>
      <c r="F510">
        <f t="shared" si="2473"/>
        <v>42</v>
      </c>
      <c r="G510">
        <f t="shared" si="2388"/>
        <v>504</v>
      </c>
      <c r="H510">
        <f t="shared" ref="H510" si="2659">ROUNDDOWN(YEARFRAC(E510,DOB,1),0)</f>
        <v>106</v>
      </c>
      <c r="I510" s="31">
        <f>IF(H510&lt;=120,VLOOKUP(H510,'Mortality Data'!$B$6:$D$125,2,FALSE),1)</f>
        <v>0.44771</v>
      </c>
      <c r="J510" s="17">
        <f>IF(H510&lt;=120,(1-VLOOKUP(H510,'Mortality Data'!$F$5:$H$125,2,FALSE))^(YEAR(E510)-Mortality_Table_Year),1)</f>
        <v>0.84564129752340322</v>
      </c>
      <c r="K510">
        <f>IF(H510&lt;=120,VLOOKUP(H510,'Mortality Data'!$B$5:$D$125,3,FALSE),1)</f>
        <v>0.40065000000000001</v>
      </c>
      <c r="L510" s="33">
        <f>IF(H510&lt;=120,(1-VLOOKUP(H510,'Mortality Data'!$F$5:$H$125,3,FALSE))^(YEAR(E510)-Mortality_Table_Year),1)</f>
        <v>0.85949344908062941</v>
      </c>
      <c r="M510" s="88">
        <f t="shared" ref="M510" si="2660">MIN(I510*J510*Male_Mortality_Blend+K510*L510*(1-Male_Mortality_Blend),1)</f>
        <v>0.36319135859118096</v>
      </c>
      <c r="N510" s="18">
        <f t="shared" si="2369"/>
        <v>3.6908805062067285E-2</v>
      </c>
      <c r="O510" s="18">
        <f t="shared" si="2391"/>
        <v>6.5308056091333225E-3</v>
      </c>
      <c r="P510" s="89">
        <f t="shared" si="2382"/>
        <v>2.5028183456842022E-4</v>
      </c>
      <c r="Q510" s="88">
        <f t="shared" ref="Q510" si="2661">MIN((I510*J510*Male_Mortality_Blend+K510*L510*(1-Male_Mortality_Blend))*(1-Mortality_Margin),1)</f>
        <v>0.34503179066162187</v>
      </c>
      <c r="R510" s="18">
        <f t="shared" si="2445"/>
        <v>3.464951657530746E-2</v>
      </c>
      <c r="S510" s="18">
        <f t="shared" si="2384"/>
        <v>8.680133195288051E-3</v>
      </c>
      <c r="T510" s="89">
        <f t="shared" si="2385"/>
        <v>3.1155774424954964E-4</v>
      </c>
      <c r="V510" s="73">
        <f t="shared" si="2371"/>
        <v>40297.371607034576</v>
      </c>
      <c r="W510" s="74">
        <f t="shared" ref="W510" si="2662">V510*Fee_Percent</f>
        <v>2014.868580351729</v>
      </c>
      <c r="X510" s="75">
        <f t="shared" si="2400"/>
        <v>42312.240187386305</v>
      </c>
      <c r="Y510" s="74">
        <f t="shared" si="2373"/>
        <v>53559.480086178497</v>
      </c>
      <c r="Z510" s="75">
        <f t="shared" si="2374"/>
        <v>805.94743214069149</v>
      </c>
      <c r="AA510" s="82">
        <f t="shared" si="2375"/>
        <v>-12053.18733093288</v>
      </c>
      <c r="AC510" s="80">
        <f t="shared" ref="AC510" si="2663">AC509/(1+NAER_Rate)^(1/12)</f>
        <v>0.15744026106307243</v>
      </c>
      <c r="AD510" s="82">
        <f t="shared" si="2377"/>
        <v>6661.6501412655252</v>
      </c>
      <c r="AE510" s="74">
        <f t="shared" si="2378"/>
        <v>8432.4185271703718</v>
      </c>
      <c r="AF510" s="75">
        <f t="shared" si="2379"/>
        <v>126.88857411934332</v>
      </c>
      <c r="AH510" s="113">
        <v>504</v>
      </c>
      <c r="AI510" s="114">
        <f>(SUM(AE511:$AE$913)+SUM(AF511:$AF$913)-SUM(AD511:$AD$913))*(1+NAER_Rate)^(AH510/12)</f>
        <v>324905.21739970456</v>
      </c>
      <c r="AJ510" s="115">
        <f t="shared" si="2366"/>
        <v>324905.21739970456</v>
      </c>
    </row>
    <row r="511" spans="5:36" x14ac:dyDescent="0.35">
      <c r="E511" s="66">
        <f t="shared" si="2395"/>
        <v>60813</v>
      </c>
      <c r="F511">
        <f t="shared" si="2473"/>
        <v>43</v>
      </c>
      <c r="G511">
        <f t="shared" si="2388"/>
        <v>505</v>
      </c>
      <c r="H511">
        <f t="shared" ref="H511" si="2664">ROUNDDOWN(YEARFRAC(E511,DOB,1),0)</f>
        <v>106</v>
      </c>
      <c r="I511" s="31">
        <f>IF(H511&lt;=120,VLOOKUP(H511,'Mortality Data'!$B$6:$D$125,2,FALSE),1)</f>
        <v>0.44771</v>
      </c>
      <c r="J511" s="17">
        <f>IF(H511&lt;=120,(1-VLOOKUP(H511,'Mortality Data'!$F$5:$H$125,2,FALSE))^(YEAR(E511)-Mortality_Table_Year),1)</f>
        <v>0.84564129752340322</v>
      </c>
      <c r="K511">
        <f>IF(H511&lt;=120,VLOOKUP(H511,'Mortality Data'!$B$5:$D$125,3,FALSE),1)</f>
        <v>0.40065000000000001</v>
      </c>
      <c r="L511" s="33">
        <f>IF(H511&lt;=120,(1-VLOOKUP(H511,'Mortality Data'!$F$5:$H$125,3,FALSE))^(YEAR(E511)-Mortality_Table_Year),1)</f>
        <v>0.85949344908062941</v>
      </c>
      <c r="M511" s="88">
        <f t="shared" ref="M511" si="2665">MIN(I511*J511*Male_Mortality_Blend+K511*L511*(1-Male_Mortality_Blend),1)</f>
        <v>0.36319135859118096</v>
      </c>
      <c r="N511" s="18">
        <f t="shared" si="2369"/>
        <v>3.6908805062067285E-2</v>
      </c>
      <c r="O511" s="18">
        <f t="shared" si="2391"/>
        <v>6.289761378007565E-3</v>
      </c>
      <c r="P511" s="89">
        <f t="shared" si="2382"/>
        <v>2.4104423112575758E-4</v>
      </c>
      <c r="Q511" s="88">
        <f t="shared" ref="Q511" si="2666">MIN((I511*J511*Male_Mortality_Blend+K511*L511*(1-Male_Mortality_Blend))*(1-Mortality_Margin),1)</f>
        <v>0.34503179066162187</v>
      </c>
      <c r="R511" s="18">
        <f t="shared" si="2445"/>
        <v>3.464951657530746E-2</v>
      </c>
      <c r="S511" s="18">
        <f t="shared" si="2384"/>
        <v>8.3793707762620413E-3</v>
      </c>
      <c r="T511" s="89">
        <f t="shared" si="2385"/>
        <v>3.0076241902600963E-4</v>
      </c>
      <c r="V511" s="73">
        <f t="shared" si="2371"/>
        <v>38810.043773876845</v>
      </c>
      <c r="W511" s="74">
        <f t="shared" ref="W511" si="2667">V511*Fee_Percent</f>
        <v>1940.5021886938423</v>
      </c>
      <c r="X511" s="75">
        <f t="shared" si="2400"/>
        <v>40750.545962570686</v>
      </c>
      <c r="Y511" s="74">
        <f t="shared" si="2373"/>
        <v>51703.669993167605</v>
      </c>
      <c r="Z511" s="75">
        <f t="shared" si="2374"/>
        <v>776.2008754775369</v>
      </c>
      <c r="AA511" s="82">
        <f t="shared" si="2375"/>
        <v>-11729.324906074457</v>
      </c>
      <c r="AC511" s="80">
        <f t="shared" ref="AC511" si="2668">AC510/(1+NAER_Rate)^(1/12)</f>
        <v>0.1568638164358456</v>
      </c>
      <c r="AD511" s="82">
        <f t="shared" si="2377"/>
        <v>6392.2861615331767</v>
      </c>
      <c r="AE511" s="74">
        <f t="shared" si="2378"/>
        <v>8110.4349988677814</v>
      </c>
      <c r="AF511" s="75">
        <f t="shared" si="2379"/>
        <v>121.757831648251</v>
      </c>
      <c r="AH511" s="113">
        <v>505</v>
      </c>
      <c r="AI511" s="114">
        <f>(SUM(AE512:$AE$913)+SUM(AF512:$AF$913)-SUM(AD512:$AD$913))*(1+NAER_Rate)^(AH511/12)</f>
        <v>314369.85724078288</v>
      </c>
      <c r="AJ511" s="115">
        <f t="shared" si="2366"/>
        <v>314369.85724078288</v>
      </c>
    </row>
    <row r="512" spans="5:36" x14ac:dyDescent="0.35">
      <c r="E512" s="66">
        <f t="shared" si="2395"/>
        <v>60844</v>
      </c>
      <c r="F512">
        <f t="shared" si="2473"/>
        <v>43</v>
      </c>
      <c r="G512">
        <f t="shared" si="2388"/>
        <v>506</v>
      </c>
      <c r="H512">
        <f t="shared" ref="H512" si="2669">ROUNDDOWN(YEARFRAC(E512,DOB,1),0)</f>
        <v>106</v>
      </c>
      <c r="I512" s="31">
        <f>IF(H512&lt;=120,VLOOKUP(H512,'Mortality Data'!$B$6:$D$125,2,FALSE),1)</f>
        <v>0.44771</v>
      </c>
      <c r="J512" s="17">
        <f>IF(H512&lt;=120,(1-VLOOKUP(H512,'Mortality Data'!$F$5:$H$125,2,FALSE))^(YEAR(E512)-Mortality_Table_Year),1)</f>
        <v>0.84564129752340322</v>
      </c>
      <c r="K512">
        <f>IF(H512&lt;=120,VLOOKUP(H512,'Mortality Data'!$B$5:$D$125,3,FALSE),1)</f>
        <v>0.40065000000000001</v>
      </c>
      <c r="L512" s="33">
        <f>IF(H512&lt;=120,(1-VLOOKUP(H512,'Mortality Data'!$F$5:$H$125,3,FALSE))^(YEAR(E512)-Mortality_Table_Year),1)</f>
        <v>0.85949344908062941</v>
      </c>
      <c r="M512" s="88">
        <f t="shared" ref="M512" si="2670">MIN(I512*J512*Male_Mortality_Blend+K512*L512*(1-Male_Mortality_Blend),1)</f>
        <v>0.36319135859118096</v>
      </c>
      <c r="N512" s="18">
        <f t="shared" si="2369"/>
        <v>3.6908805062067285E-2</v>
      </c>
      <c r="O512" s="18">
        <f t="shared" si="2391"/>
        <v>6.0576138014197638E-3</v>
      </c>
      <c r="P512" s="89">
        <f t="shared" si="2382"/>
        <v>2.321475765878012E-4</v>
      </c>
      <c r="Q512" s="88">
        <f t="shared" ref="Q512" si="2671">MIN((I512*J512*Male_Mortality_Blend+K512*L512*(1-Male_Mortality_Blend))*(1-Mortality_Margin),1)</f>
        <v>0.34503179066162187</v>
      </c>
      <c r="R512" s="18">
        <f t="shared" si="2445"/>
        <v>3.464951657530746E-2</v>
      </c>
      <c r="S512" s="18">
        <f t="shared" si="2384"/>
        <v>8.0890296296593032E-3</v>
      </c>
      <c r="T512" s="89">
        <f t="shared" si="2385"/>
        <v>2.9034114660273815E-4</v>
      </c>
      <c r="V512" s="73">
        <f t="shared" si="2371"/>
        <v>37377.611433776525</v>
      </c>
      <c r="W512" s="74">
        <f t="shared" ref="W512" si="2672">V512*Fee_Percent</f>
        <v>1868.8805716888264</v>
      </c>
      <c r="X512" s="75">
        <f t="shared" si="2400"/>
        <v>39246.492005465348</v>
      </c>
      <c r="Y512" s="74">
        <f t="shared" si="2373"/>
        <v>49912.162822735118</v>
      </c>
      <c r="Z512" s="75">
        <f t="shared" si="2374"/>
        <v>747.5522286755305</v>
      </c>
      <c r="AA512" s="82">
        <f t="shared" si="2375"/>
        <v>-11413.223045945299</v>
      </c>
      <c r="AC512" s="80">
        <f t="shared" ref="AC512" si="2673">AC511/(1+NAER_Rate)^(1/12)</f>
        <v>0.15628948237681786</v>
      </c>
      <c r="AD512" s="82">
        <f t="shared" si="2377"/>
        <v>6133.8139206400992</v>
      </c>
      <c r="AE512" s="74">
        <f t="shared" si="2378"/>
        <v>7800.7460918727238</v>
      </c>
      <c r="AF512" s="75">
        <f t="shared" si="2379"/>
        <v>116.83455086933525</v>
      </c>
      <c r="AH512" s="113">
        <v>506</v>
      </c>
      <c r="AI512" s="114">
        <f>(SUM(AE513:$AE$913)+SUM(AF513:$AF$913)-SUM(AD513:$AD$913))*(1+NAER_Rate)^(AH512/12)</f>
        <v>304111.88350143994</v>
      </c>
      <c r="AJ512" s="115">
        <f t="shared" si="2366"/>
        <v>304111.88350143994</v>
      </c>
    </row>
    <row r="513" spans="5:36" x14ac:dyDescent="0.35">
      <c r="E513" s="66">
        <f t="shared" si="2395"/>
        <v>60875</v>
      </c>
      <c r="F513">
        <f t="shared" si="2473"/>
        <v>43</v>
      </c>
      <c r="G513">
        <f t="shared" si="2388"/>
        <v>507</v>
      </c>
      <c r="H513">
        <f t="shared" ref="H513" si="2674">ROUNDDOWN(YEARFRAC(E513,DOB,1),0)</f>
        <v>106</v>
      </c>
      <c r="I513" s="31">
        <f>IF(H513&lt;=120,VLOOKUP(H513,'Mortality Data'!$B$6:$D$125,2,FALSE),1)</f>
        <v>0.44771</v>
      </c>
      <c r="J513" s="17">
        <f>IF(H513&lt;=120,(1-VLOOKUP(H513,'Mortality Data'!$F$5:$H$125,2,FALSE))^(YEAR(E513)-Mortality_Table_Year),1)</f>
        <v>0.84564129752340322</v>
      </c>
      <c r="K513">
        <f>IF(H513&lt;=120,VLOOKUP(H513,'Mortality Data'!$B$5:$D$125,3,FALSE),1)</f>
        <v>0.40065000000000001</v>
      </c>
      <c r="L513" s="33">
        <f>IF(H513&lt;=120,(1-VLOOKUP(H513,'Mortality Data'!$F$5:$H$125,3,FALSE))^(YEAR(E513)-Mortality_Table_Year),1)</f>
        <v>0.85949344908062941</v>
      </c>
      <c r="M513" s="88">
        <f t="shared" ref="M513" si="2675">MIN(I513*J513*Male_Mortality_Blend+K513*L513*(1-Male_Mortality_Blend),1)</f>
        <v>0.36319135859118096</v>
      </c>
      <c r="N513" s="18">
        <f t="shared" si="2369"/>
        <v>3.6908805062067285E-2</v>
      </c>
      <c r="O513" s="18">
        <f t="shared" si="2391"/>
        <v>5.834034514481873E-3</v>
      </c>
      <c r="P513" s="89">
        <f t="shared" si="2382"/>
        <v>2.2357928693789077E-4</v>
      </c>
      <c r="Q513" s="88">
        <f t="shared" ref="Q513" si="2676">MIN((I513*J513*Male_Mortality_Blend+K513*L513*(1-Male_Mortality_Blend))*(1-Mortality_Margin),1)</f>
        <v>0.34503179066162187</v>
      </c>
      <c r="R513" s="18">
        <f t="shared" si="2445"/>
        <v>3.464951657530746E-2</v>
      </c>
      <c r="S513" s="18">
        <f t="shared" si="2384"/>
        <v>7.8087486634282697E-3</v>
      </c>
      <c r="T513" s="89">
        <f t="shared" si="2385"/>
        <v>2.8028096623103349E-4</v>
      </c>
      <c r="V513" s="73">
        <f t="shared" si="2371"/>
        <v>35998.048459681573</v>
      </c>
      <c r="W513" s="74">
        <f t="shared" ref="W513" si="2677">V513*Fee_Percent</f>
        <v>1799.9024229840788</v>
      </c>
      <c r="X513" s="75">
        <f t="shared" si="2400"/>
        <v>37797.950882665653</v>
      </c>
      <c r="Y513" s="74">
        <f t="shared" si="2373"/>
        <v>48182.730509699308</v>
      </c>
      <c r="Z513" s="75">
        <f t="shared" si="2374"/>
        <v>719.96096919363151</v>
      </c>
      <c r="AA513" s="82">
        <f t="shared" si="2375"/>
        <v>-11104.74059622729</v>
      </c>
      <c r="AC513" s="80">
        <f t="shared" ref="AC513" si="2678">AC512/(1+NAER_Rate)^(1/12)</f>
        <v>0.15571725115845061</v>
      </c>
      <c r="AD513" s="82">
        <f t="shared" si="2377"/>
        <v>5885.7930108708279</v>
      </c>
      <c r="AE513" s="74">
        <f t="shared" si="2378"/>
        <v>7502.8823482787884</v>
      </c>
      <c r="AF513" s="75">
        <f t="shared" si="2379"/>
        <v>112.11034306420625</v>
      </c>
      <c r="AH513" s="113">
        <v>507</v>
      </c>
      <c r="AI513" s="114">
        <f>(SUM(AE514:$AE$913)+SUM(AF514:$AF$913)-SUM(AD514:$AD$913))*(1+NAER_Rate)^(AH513/12)</f>
        <v>294124.69611348899</v>
      </c>
      <c r="AJ513" s="115">
        <f t="shared" si="2366"/>
        <v>294124.69611348899</v>
      </c>
    </row>
    <row r="514" spans="5:36" x14ac:dyDescent="0.35">
      <c r="E514" s="66">
        <f t="shared" si="2395"/>
        <v>60905</v>
      </c>
      <c r="F514">
        <f t="shared" si="2473"/>
        <v>43</v>
      </c>
      <c r="G514">
        <f t="shared" si="2388"/>
        <v>508</v>
      </c>
      <c r="H514">
        <f t="shared" ref="H514" si="2679">ROUNDDOWN(YEARFRAC(E514,DOB,1),0)</f>
        <v>106</v>
      </c>
      <c r="I514" s="31">
        <f>IF(H514&lt;=120,VLOOKUP(H514,'Mortality Data'!$B$6:$D$125,2,FALSE),1)</f>
        <v>0.44771</v>
      </c>
      <c r="J514" s="17">
        <f>IF(H514&lt;=120,(1-VLOOKUP(H514,'Mortality Data'!$F$5:$H$125,2,FALSE))^(YEAR(E514)-Mortality_Table_Year),1)</f>
        <v>0.84564129752340322</v>
      </c>
      <c r="K514">
        <f>IF(H514&lt;=120,VLOOKUP(H514,'Mortality Data'!$B$5:$D$125,3,FALSE),1)</f>
        <v>0.40065000000000001</v>
      </c>
      <c r="L514" s="33">
        <f>IF(H514&lt;=120,(1-VLOOKUP(H514,'Mortality Data'!$F$5:$H$125,3,FALSE))^(YEAR(E514)-Mortality_Table_Year),1)</f>
        <v>0.85949344908062941</v>
      </c>
      <c r="M514" s="88">
        <f t="shared" ref="M514" si="2680">MIN(I514*J514*Male_Mortality_Blend+K514*L514*(1-Male_Mortality_Blend),1)</f>
        <v>0.36319135859118096</v>
      </c>
      <c r="N514" s="18">
        <f t="shared" si="2369"/>
        <v>3.6908805062067285E-2</v>
      </c>
      <c r="O514" s="18">
        <f t="shared" si="2391"/>
        <v>5.6187072718614896E-3</v>
      </c>
      <c r="P514" s="89">
        <f t="shared" si="2382"/>
        <v>2.1532724262038339E-4</v>
      </c>
      <c r="Q514" s="88">
        <f t="shared" ref="Q514" si="2681">MIN((I514*J514*Male_Mortality_Blend+K514*L514*(1-Male_Mortality_Blend))*(1-Mortality_Margin),1)</f>
        <v>0.34503179066162187</v>
      </c>
      <c r="R514" s="18">
        <f t="shared" si="2445"/>
        <v>3.464951657530746E-2</v>
      </c>
      <c r="S514" s="18">
        <f t="shared" si="2384"/>
        <v>7.5381792971824018E-3</v>
      </c>
      <c r="T514" s="89">
        <f t="shared" si="2385"/>
        <v>2.7056936624586785E-4</v>
      </c>
      <c r="V514" s="73">
        <f t="shared" si="2371"/>
        <v>34669.403506468334</v>
      </c>
      <c r="W514" s="74">
        <f t="shared" ref="W514" si="2682">V514*Fee_Percent</f>
        <v>1733.4701753234167</v>
      </c>
      <c r="X514" s="75">
        <f t="shared" si="2400"/>
        <v>36402.873681791752</v>
      </c>
      <c r="Y514" s="74">
        <f t="shared" si="2373"/>
        <v>46513.222190259912</v>
      </c>
      <c r="Z514" s="75">
        <f t="shared" si="2374"/>
        <v>693.38807012936672</v>
      </c>
      <c r="AA514" s="82">
        <f t="shared" si="2375"/>
        <v>-10803.736578597527</v>
      </c>
      <c r="AC514" s="80">
        <f t="shared" ref="AC514" si="2683">AC513/(1+NAER_Rate)^(1/12)</f>
        <v>0.15514711508149848</v>
      </c>
      <c r="AD514" s="82">
        <f t="shared" si="2377"/>
        <v>5647.8008324061975</v>
      </c>
      <c r="AE514" s="74">
        <f t="shared" si="2378"/>
        <v>7216.3922359635635</v>
      </c>
      <c r="AF514" s="75">
        <f t="shared" si="2379"/>
        <v>107.577158712499</v>
      </c>
      <c r="AH514" s="113">
        <v>508</v>
      </c>
      <c r="AI514" s="114">
        <f>(SUM(AE515:$AE$913)+SUM(AF515:$AF$913)-SUM(AD515:$AD$913))*(1+NAER_Rate)^(AH514/12)</f>
        <v>284401.81173307018</v>
      </c>
      <c r="AJ514" s="115">
        <f t="shared" si="2366"/>
        <v>284401.81173307018</v>
      </c>
    </row>
    <row r="515" spans="5:36" x14ac:dyDescent="0.35">
      <c r="E515" s="66">
        <f t="shared" si="2395"/>
        <v>60936</v>
      </c>
      <c r="F515">
        <f t="shared" si="2473"/>
        <v>43</v>
      </c>
      <c r="G515">
        <f t="shared" si="2388"/>
        <v>509</v>
      </c>
      <c r="H515">
        <f t="shared" ref="H515" si="2684">ROUNDDOWN(YEARFRAC(E515,DOB,1),0)</f>
        <v>106</v>
      </c>
      <c r="I515" s="31">
        <f>IF(H515&lt;=120,VLOOKUP(H515,'Mortality Data'!$B$6:$D$125,2,FALSE),1)</f>
        <v>0.44771</v>
      </c>
      <c r="J515" s="17">
        <f>IF(H515&lt;=120,(1-VLOOKUP(H515,'Mortality Data'!$F$5:$H$125,2,FALSE))^(YEAR(E515)-Mortality_Table_Year),1)</f>
        <v>0.84564129752340322</v>
      </c>
      <c r="K515">
        <f>IF(H515&lt;=120,VLOOKUP(H515,'Mortality Data'!$B$5:$D$125,3,FALSE),1)</f>
        <v>0.40065000000000001</v>
      </c>
      <c r="L515" s="33">
        <f>IF(H515&lt;=120,(1-VLOOKUP(H515,'Mortality Data'!$F$5:$H$125,3,FALSE))^(YEAR(E515)-Mortality_Table_Year),1)</f>
        <v>0.85949344908062941</v>
      </c>
      <c r="M515" s="88">
        <f t="shared" ref="M515" si="2685">MIN(I515*J515*Male_Mortality_Blend+K515*L515*(1-Male_Mortality_Blend),1)</f>
        <v>0.36319135859118096</v>
      </c>
      <c r="N515" s="18">
        <f t="shared" si="2369"/>
        <v>3.6908805062067285E-2</v>
      </c>
      <c r="O515" s="18">
        <f t="shared" si="2391"/>
        <v>5.411327500463534E-3</v>
      </c>
      <c r="P515" s="89">
        <f t="shared" si="2382"/>
        <v>2.0737977139795565E-4</v>
      </c>
      <c r="Q515" s="88">
        <f t="shared" ref="Q515" si="2686">MIN((I515*J515*Male_Mortality_Blend+K515*L515*(1-Male_Mortality_Blend))*(1-Mortality_Margin),1)</f>
        <v>0.34503179066162187</v>
      </c>
      <c r="R515" s="18">
        <f t="shared" si="2445"/>
        <v>3.464951657530746E-2</v>
      </c>
      <c r="S515" s="18">
        <f t="shared" si="2384"/>
        <v>7.2769850286770405E-3</v>
      </c>
      <c r="T515" s="89">
        <f t="shared" si="2385"/>
        <v>2.6119426850536136E-4</v>
      </c>
      <c r="V515" s="73">
        <f t="shared" si="2371"/>
        <v>33389.797250829943</v>
      </c>
      <c r="W515" s="74">
        <f t="shared" ref="W515" si="2687">V515*Fee_Percent</f>
        <v>1669.4898625414971</v>
      </c>
      <c r="X515" s="75">
        <f t="shared" si="2400"/>
        <v>35059.287113371436</v>
      </c>
      <c r="Y515" s="74">
        <f t="shared" si="2373"/>
        <v>44901.561527007543</v>
      </c>
      <c r="Z515" s="75">
        <f t="shared" si="2374"/>
        <v>667.79594501659892</v>
      </c>
      <c r="AA515" s="82">
        <f t="shared" si="2375"/>
        <v>-10510.070358652709</v>
      </c>
      <c r="AC515" s="80">
        <f t="shared" ref="AC515" si="2688">AC514/(1+NAER_Rate)^(1/12)</f>
        <v>0.15457906647490574</v>
      </c>
      <c r="AD515" s="82">
        <f t="shared" si="2377"/>
        <v>5419.4318732606498</v>
      </c>
      <c r="AE515" s="74">
        <f t="shared" si="2378"/>
        <v>6940.8414641103691</v>
      </c>
      <c r="AF515" s="75">
        <f t="shared" si="2379"/>
        <v>103.22727377639335</v>
      </c>
      <c r="AH515" s="113">
        <v>509</v>
      </c>
      <c r="AI515" s="114">
        <f>(SUM(AE516:$AE$913)+SUM(AF516:$AF$913)-SUM(AD516:$AD$913))*(1+NAER_Rate)^(AH515/12)</f>
        <v>274936.86382567603</v>
      </c>
      <c r="AJ515" s="115">
        <f t="shared" si="2366"/>
        <v>274936.86382567603</v>
      </c>
    </row>
    <row r="516" spans="5:36" x14ac:dyDescent="0.35">
      <c r="E516" s="66">
        <f t="shared" si="2395"/>
        <v>60966</v>
      </c>
      <c r="F516">
        <f t="shared" si="2473"/>
        <v>43</v>
      </c>
      <c r="G516">
        <f t="shared" si="2388"/>
        <v>510</v>
      </c>
      <c r="H516">
        <f t="shared" ref="H516" si="2689">ROUNDDOWN(YEARFRAC(E516,DOB,1),0)</f>
        <v>106</v>
      </c>
      <c r="I516" s="31">
        <f>IF(H516&lt;=120,VLOOKUP(H516,'Mortality Data'!$B$6:$D$125,2,FALSE),1)</f>
        <v>0.44771</v>
      </c>
      <c r="J516" s="17">
        <f>IF(H516&lt;=120,(1-VLOOKUP(H516,'Mortality Data'!$F$5:$H$125,2,FALSE))^(YEAR(E516)-Mortality_Table_Year),1)</f>
        <v>0.84564129752340322</v>
      </c>
      <c r="K516">
        <f>IF(H516&lt;=120,VLOOKUP(H516,'Mortality Data'!$B$5:$D$125,3,FALSE),1)</f>
        <v>0.40065000000000001</v>
      </c>
      <c r="L516" s="33">
        <f>IF(H516&lt;=120,(1-VLOOKUP(H516,'Mortality Data'!$F$5:$H$125,3,FALSE))^(YEAR(E516)-Mortality_Table_Year),1)</f>
        <v>0.85949344908062941</v>
      </c>
      <c r="M516" s="88">
        <f t="shared" ref="M516" si="2690">MIN(I516*J516*Male_Mortality_Blend+K516*L516*(1-Male_Mortality_Blend),1)</f>
        <v>0.36319135859118096</v>
      </c>
      <c r="N516" s="18">
        <f t="shared" si="2369"/>
        <v>3.6908805062067285E-2</v>
      </c>
      <c r="O516" s="18">
        <f t="shared" si="2391"/>
        <v>5.2116018686219215E-3</v>
      </c>
      <c r="P516" s="89">
        <f t="shared" si="2382"/>
        <v>1.9972563184161244E-4</v>
      </c>
      <c r="Q516" s="88">
        <f t="shared" ref="Q516" si="2691">MIN((I516*J516*Male_Mortality_Blend+K516*L516*(1-Male_Mortality_Blend))*(1-Mortality_Margin),1)</f>
        <v>0.34503179066162187</v>
      </c>
      <c r="R516" s="18">
        <f t="shared" si="2445"/>
        <v>3.464951657530746E-2</v>
      </c>
      <c r="S516" s="18">
        <f t="shared" si="2384"/>
        <v>7.0248410153076314E-3</v>
      </c>
      <c r="T516" s="89">
        <f t="shared" si="2385"/>
        <v>2.5214401336940903E-4</v>
      </c>
      <c r="V516" s="73">
        <f t="shared" si="2371"/>
        <v>32157.41973303711</v>
      </c>
      <c r="W516" s="74">
        <f t="shared" ref="W516" si="2692">V516*Fee_Percent</f>
        <v>1607.8709866518557</v>
      </c>
      <c r="X516" s="75">
        <f t="shared" si="2400"/>
        <v>33765.290719688965</v>
      </c>
      <c r="Y516" s="74">
        <f t="shared" si="2373"/>
        <v>43345.74412662031</v>
      </c>
      <c r="Z516" s="75">
        <f t="shared" si="2374"/>
        <v>643.14839466074216</v>
      </c>
      <c r="AA516" s="82">
        <f t="shared" si="2375"/>
        <v>-10223.601801592085</v>
      </c>
      <c r="AC516" s="80">
        <f t="shared" ref="AC516" si="2693">AC515/(1+NAER_Rate)^(1/12)</f>
        <v>0.15401309769570318</v>
      </c>
      <c r="AD516" s="82">
        <f t="shared" si="2377"/>
        <v>5200.2970183352763</v>
      </c>
      <c r="AE516" s="74">
        <f t="shared" si="2378"/>
        <v>6675.8123248661259</v>
      </c>
      <c r="AF516" s="75">
        <f t="shared" si="2379"/>
        <v>99.053276539719548</v>
      </c>
      <c r="AH516" s="113">
        <v>510</v>
      </c>
      <c r="AI516" s="114">
        <f>(SUM(AE517:$AE$913)+SUM(AF517:$AF$913)-SUM(AD517:$AD$913))*(1+NAER_Rate)^(AH516/12)</f>
        <v>265723.60259579768</v>
      </c>
      <c r="AJ516" s="115">
        <f t="shared" si="2366"/>
        <v>265723.60259579768</v>
      </c>
    </row>
    <row r="517" spans="5:36" x14ac:dyDescent="0.35">
      <c r="E517" s="66">
        <f t="shared" si="2395"/>
        <v>60997</v>
      </c>
      <c r="F517">
        <f t="shared" si="2473"/>
        <v>43</v>
      </c>
      <c r="G517">
        <f t="shared" si="2388"/>
        <v>511</v>
      </c>
      <c r="H517">
        <f t="shared" ref="H517" si="2694">ROUNDDOWN(YEARFRAC(E517,DOB,1),0)</f>
        <v>107</v>
      </c>
      <c r="I517" s="31">
        <f>IF(H517&lt;=120,VLOOKUP(H517,'Mortality Data'!$B$6:$D$125,2,FALSE),1)</f>
        <v>0.46328999999999998</v>
      </c>
      <c r="J517" s="17">
        <f>IF(H517&lt;=120,(1-VLOOKUP(H517,'Mortality Data'!$F$5:$H$125,2,FALSE))^(YEAR(E517)-Mortality_Table_Year),1)</f>
        <v>0.86416013578076589</v>
      </c>
      <c r="K517">
        <f>IF(H517&lt;=120,VLOOKUP(H517,'Mortality Data'!$B$5:$D$125,3,FALSE),1)</f>
        <v>0.41827999999999999</v>
      </c>
      <c r="L517" s="33">
        <f>IF(H517&lt;=120,(1-VLOOKUP(H517,'Mortality Data'!$F$5:$H$125,3,FALSE))^(YEAR(E517)-Mortality_Table_Year),1)</f>
        <v>0.87356823841475673</v>
      </c>
      <c r="M517" s="88">
        <f t="shared" ref="M517" si="2695">MIN(I517*J517*Male_Mortality_Blend+K517*L517*(1-Male_Mortality_Blend),1)</f>
        <v>0.38462446736208505</v>
      </c>
      <c r="N517" s="18">
        <f t="shared" si="2369"/>
        <v>3.9652628456642414E-2</v>
      </c>
      <c r="O517" s="18">
        <f t="shared" si="2391"/>
        <v>5.0049481560615131E-3</v>
      </c>
      <c r="P517" s="89">
        <f t="shared" si="2382"/>
        <v>2.0665371256040847E-4</v>
      </c>
      <c r="Q517" s="88">
        <f t="shared" ref="Q517" si="2696">MIN((I517*J517*Male_Mortality_Blend+K517*L517*(1-Male_Mortality_Blend))*(1-Mortality_Margin),1)</f>
        <v>0.36539324399398077</v>
      </c>
      <c r="R517" s="18">
        <f t="shared" si="2445"/>
        <v>3.7186751534156848E-2</v>
      </c>
      <c r="S517" s="18">
        <f t="shared" si="2384"/>
        <v>6.7636099979044321E-3</v>
      </c>
      <c r="T517" s="89">
        <f t="shared" si="2385"/>
        <v>2.6123101740319933E-4</v>
      </c>
      <c r="V517" s="73">
        <f t="shared" si="2371"/>
        <v>30882.293516238689</v>
      </c>
      <c r="W517" s="74">
        <f t="shared" ref="W517" si="2697">V517*Fee_Percent</f>
        <v>1544.1146758119346</v>
      </c>
      <c r="X517" s="75">
        <f t="shared" si="2400"/>
        <v>32426.408192050625</v>
      </c>
      <c r="Y517" s="74">
        <f t="shared" si="2373"/>
        <v>41733.856709720538</v>
      </c>
      <c r="Z517" s="75">
        <f t="shared" si="2374"/>
        <v>617.6458703247738</v>
      </c>
      <c r="AA517" s="82">
        <f t="shared" si="2375"/>
        <v>-9925.0943879946899</v>
      </c>
      <c r="AC517" s="80">
        <f t="shared" ref="AC517" si="2698">AC516/(1+NAER_Rate)^(1/12)</f>
        <v>0.15344920112890514</v>
      </c>
      <c r="AD517" s="82">
        <f t="shared" si="2377"/>
        <v>4975.8064325499536</v>
      </c>
      <c r="AE517" s="74">
        <f t="shared" si="2378"/>
        <v>6404.0269721348141</v>
      </c>
      <c r="AF517" s="75">
        <f t="shared" si="2379"/>
        <v>94.777265381903874</v>
      </c>
      <c r="AH517" s="113">
        <v>511</v>
      </c>
      <c r="AI517" s="114">
        <f>(SUM(AE518:$AE$913)+SUM(AF518:$AF$913)-SUM(AD518:$AD$913))*(1+NAER_Rate)^(AH517/12)</f>
        <v>256774.9918005403</v>
      </c>
      <c r="AJ517" s="115">
        <f t="shared" si="2366"/>
        <v>256774.9918005403</v>
      </c>
    </row>
    <row r="518" spans="5:36" x14ac:dyDescent="0.35">
      <c r="E518" s="66">
        <f t="shared" si="2395"/>
        <v>61028</v>
      </c>
      <c r="F518">
        <f t="shared" si="2473"/>
        <v>43</v>
      </c>
      <c r="G518">
        <f t="shared" si="2388"/>
        <v>512</v>
      </c>
      <c r="H518">
        <f t="shared" ref="H518" si="2699">ROUNDDOWN(YEARFRAC(E518,DOB,1),0)</f>
        <v>107</v>
      </c>
      <c r="I518" s="31">
        <f>IF(H518&lt;=120,VLOOKUP(H518,'Mortality Data'!$B$6:$D$125,2,FALSE),1)</f>
        <v>0.46328999999999998</v>
      </c>
      <c r="J518" s="17">
        <f>IF(H518&lt;=120,(1-VLOOKUP(H518,'Mortality Data'!$F$5:$H$125,2,FALSE))^(YEAR(E518)-Mortality_Table_Year),1)</f>
        <v>0.86182690341415791</v>
      </c>
      <c r="K518">
        <f>IF(H518&lt;=120,VLOOKUP(H518,'Mortality Data'!$B$5:$D$125,3,FALSE),1)</f>
        <v>0.41827999999999999</v>
      </c>
      <c r="L518" s="33">
        <f>IF(H518&lt;=120,(1-VLOOKUP(H518,'Mortality Data'!$F$5:$H$125,3,FALSE))^(YEAR(E518)-Mortality_Table_Year),1)</f>
        <v>0.87138431781871983</v>
      </c>
      <c r="M518" s="88">
        <f t="shared" ref="M518" si="2700">MIN(I518*J518*Male_Mortality_Blend+K518*L518*(1-Male_Mortality_Blend),1)</f>
        <v>0.38361886695125624</v>
      </c>
      <c r="N518" s="18">
        <f t="shared" si="2369"/>
        <v>3.952194901632311E-2</v>
      </c>
      <c r="O518" s="18">
        <f t="shared" si="2391"/>
        <v>4.8071428502083095E-3</v>
      </c>
      <c r="P518" s="89">
        <f t="shared" si="2382"/>
        <v>1.9780530585320356E-4</v>
      </c>
      <c r="Q518" s="88">
        <f t="shared" ref="Q518" si="2701">MIN((I518*J518*Male_Mortality_Blend+K518*L518*(1-Male_Mortality_Blend))*(1-Mortality_Margin),1)</f>
        <v>0.36443792360369343</v>
      </c>
      <c r="R518" s="18">
        <f t="shared" si="2445"/>
        <v>3.7066051969073421E-2</v>
      </c>
      <c r="S518" s="18">
        <f t="shared" si="2384"/>
        <v>6.5129096782235623E-3</v>
      </c>
      <c r="T518" s="89">
        <f t="shared" si="2385"/>
        <v>2.5070031968086985E-4</v>
      </c>
      <c r="V518" s="73">
        <f t="shared" si="2371"/>
        <v>29661.765086382777</v>
      </c>
      <c r="W518" s="74">
        <f t="shared" ref="W518" si="2702">V518*Fee_Percent</f>
        <v>1483.088254319139</v>
      </c>
      <c r="X518" s="75">
        <f t="shared" si="2400"/>
        <v>31144.853340701917</v>
      </c>
      <c r="Y518" s="74">
        <f t="shared" si="2373"/>
        <v>40186.947408048174</v>
      </c>
      <c r="Z518" s="75">
        <f t="shared" si="2374"/>
        <v>593.2353017276555</v>
      </c>
      <c r="AA518" s="82">
        <f t="shared" si="2375"/>
        <v>-9635.3293690739119</v>
      </c>
      <c r="AC518" s="80">
        <f t="shared" ref="AC518" si="2703">AC517/(1+NAER_Rate)^(1/12)</f>
        <v>0.1528873691874072</v>
      </c>
      <c r="AD518" s="82">
        <f t="shared" si="2377"/>
        <v>4761.654690987546</v>
      </c>
      <c r="AE518" s="74">
        <f t="shared" si="2378"/>
        <v>6144.0766648891777</v>
      </c>
      <c r="AF518" s="75">
        <f t="shared" si="2379"/>
        <v>90.698184590238967</v>
      </c>
      <c r="AH518" s="113">
        <v>512</v>
      </c>
      <c r="AI518" s="114">
        <f>(SUM(AE519:$AE$913)+SUM(AF519:$AF$913)-SUM(AD519:$AD$913))*(1+NAER_Rate)^(AH518/12)</f>
        <v>248083.26158513274</v>
      </c>
      <c r="AJ518" s="115">
        <f t="shared" ref="AJ518:AJ581" si="2704">MAX(AI518,0,SUM(Y519:Y530)*2%)</f>
        <v>248083.26158513274</v>
      </c>
    </row>
    <row r="519" spans="5:36" x14ac:dyDescent="0.35">
      <c r="E519" s="66">
        <f t="shared" si="2395"/>
        <v>61056</v>
      </c>
      <c r="F519">
        <f t="shared" si="2473"/>
        <v>43</v>
      </c>
      <c r="G519">
        <f t="shared" si="2388"/>
        <v>513</v>
      </c>
      <c r="H519">
        <f t="shared" ref="H519" si="2705">ROUNDDOWN(YEARFRAC(E519,DOB,1),0)</f>
        <v>107</v>
      </c>
      <c r="I519" s="31">
        <f>IF(H519&lt;=120,VLOOKUP(H519,'Mortality Data'!$B$6:$D$125,2,FALSE),1)</f>
        <v>0.46328999999999998</v>
      </c>
      <c r="J519" s="17">
        <f>IF(H519&lt;=120,(1-VLOOKUP(H519,'Mortality Data'!$F$5:$H$125,2,FALSE))^(YEAR(E519)-Mortality_Table_Year),1)</f>
        <v>0.86182690341415791</v>
      </c>
      <c r="K519">
        <f>IF(H519&lt;=120,VLOOKUP(H519,'Mortality Data'!$B$5:$D$125,3,FALSE),1)</f>
        <v>0.41827999999999999</v>
      </c>
      <c r="L519" s="33">
        <f>IF(H519&lt;=120,(1-VLOOKUP(H519,'Mortality Data'!$F$5:$H$125,3,FALSE))^(YEAR(E519)-Mortality_Table_Year),1)</f>
        <v>0.87138431781871983</v>
      </c>
      <c r="M519" s="88">
        <f t="shared" ref="M519" si="2706">MIN(I519*J519*Male_Mortality_Blend+K519*L519*(1-Male_Mortality_Blend),1)</f>
        <v>0.38361886695125624</v>
      </c>
      <c r="N519" s="18">
        <f t="shared" ref="N519:N582" si="2707">1-(1-M519)^(1/12)</f>
        <v>3.952194901632311E-2</v>
      </c>
      <c r="O519" s="18">
        <f t="shared" si="2391"/>
        <v>4.6171551955681948E-3</v>
      </c>
      <c r="P519" s="89">
        <f t="shared" si="2382"/>
        <v>1.8998765464011465E-4</v>
      </c>
      <c r="Q519" s="88">
        <f t="shared" ref="Q519" si="2708">MIN((I519*J519*Male_Mortality_Blend+K519*L519*(1-Male_Mortality_Blend))*(1-Mortality_Margin),1)</f>
        <v>0.36443792360369343</v>
      </c>
      <c r="R519" s="18">
        <f t="shared" si="2445"/>
        <v>3.7066051969073421E-2</v>
      </c>
      <c r="S519" s="18">
        <f t="shared" si="2384"/>
        <v>6.2715018296206461E-3</v>
      </c>
      <c r="T519" s="89">
        <f t="shared" si="2385"/>
        <v>2.4140784860291614E-4</v>
      </c>
      <c r="V519" s="73">
        <f t="shared" ref="V519:V582" si="2709">Payment_Amount*O519</f>
        <v>28489.474318904606</v>
      </c>
      <c r="W519" s="74">
        <f t="shared" ref="W519" si="2710">V519*Fee_Percent</f>
        <v>1424.4737159452304</v>
      </c>
      <c r="X519" s="75">
        <f t="shared" si="2400"/>
        <v>29913.948034849836</v>
      </c>
      <c r="Y519" s="74">
        <f t="shared" ref="Y519:Y582" si="2711">Payment_Amount*S519</f>
        <v>38697.375926943037</v>
      </c>
      <c r="Z519" s="75">
        <f t="shared" ref="Z519:Z582" si="2712">V519*Admin_Expense_Percent</f>
        <v>569.78948637809208</v>
      </c>
      <c r="AA519" s="82">
        <f t="shared" ref="AA519:AA582" si="2713">X519-SUM(Y519:Z519)</f>
        <v>-9353.2173784712904</v>
      </c>
      <c r="AC519" s="80">
        <f t="shared" ref="AC519" si="2714">AC518/(1+NAER_Rate)^(1/12)</f>
        <v>0.15232759431188395</v>
      </c>
      <c r="AD519" s="82">
        <f t="shared" ref="AD519:AD582" si="2715">X519*AC519</f>
        <v>4556.7197405193838</v>
      </c>
      <c r="AE519" s="74">
        <f t="shared" ref="AE519:AE582" si="2716">Payment_Amount*S519*AC519</f>
        <v>5894.6781811338433</v>
      </c>
      <c r="AF519" s="75">
        <f t="shared" ref="AF519:AF582" si="2717">Z519*AC519</f>
        <v>86.794661724178738</v>
      </c>
      <c r="AH519" s="113">
        <v>513</v>
      </c>
      <c r="AI519" s="114">
        <f>(SUM(AE520:$AE$913)+SUM(AF520:$AF$913)-SUM(AD520:$AD$913))*(1+NAER_Rate)^(AH519/12)</f>
        <v>239641.70290842658</v>
      </c>
      <c r="AJ519" s="115">
        <f t="shared" si="2704"/>
        <v>239641.70290842658</v>
      </c>
    </row>
    <row r="520" spans="5:36" x14ac:dyDescent="0.35">
      <c r="E520" s="66">
        <f t="shared" si="2395"/>
        <v>61087</v>
      </c>
      <c r="F520">
        <f t="shared" si="2473"/>
        <v>43</v>
      </c>
      <c r="G520">
        <f t="shared" si="2388"/>
        <v>514</v>
      </c>
      <c r="H520">
        <f t="shared" ref="H520" si="2718">ROUNDDOWN(YEARFRAC(E520,DOB,1),0)</f>
        <v>107</v>
      </c>
      <c r="I520" s="31">
        <f>IF(H520&lt;=120,VLOOKUP(H520,'Mortality Data'!$B$6:$D$125,2,FALSE),1)</f>
        <v>0.46328999999999998</v>
      </c>
      <c r="J520" s="17">
        <f>IF(H520&lt;=120,(1-VLOOKUP(H520,'Mortality Data'!$F$5:$H$125,2,FALSE))^(YEAR(E520)-Mortality_Table_Year),1)</f>
        <v>0.86182690341415791</v>
      </c>
      <c r="K520">
        <f>IF(H520&lt;=120,VLOOKUP(H520,'Mortality Data'!$B$5:$D$125,3,FALSE),1)</f>
        <v>0.41827999999999999</v>
      </c>
      <c r="L520" s="33">
        <f>IF(H520&lt;=120,(1-VLOOKUP(H520,'Mortality Data'!$F$5:$H$125,3,FALSE))^(YEAR(E520)-Mortality_Table_Year),1)</f>
        <v>0.87138431781871983</v>
      </c>
      <c r="M520" s="88">
        <f t="shared" ref="M520" si="2719">MIN(I520*J520*Male_Mortality_Blend+K520*L520*(1-Male_Mortality_Blend),1)</f>
        <v>0.38361886695125624</v>
      </c>
      <c r="N520" s="18">
        <f t="shared" si="2707"/>
        <v>3.952194901632311E-2</v>
      </c>
      <c r="O520" s="18">
        <f t="shared" si="2391"/>
        <v>4.4346762233284974E-3</v>
      </c>
      <c r="P520" s="89">
        <f t="shared" ref="P520:P583" si="2720">O519-O520</f>
        <v>1.8247897223969741E-4</v>
      </c>
      <c r="Q520" s="88">
        <f t="shared" ref="Q520" si="2721">MIN((I520*J520*Male_Mortality_Blend+K520*L520*(1-Male_Mortality_Blend))*(1-Mortality_Margin),1)</f>
        <v>0.36443792360369343</v>
      </c>
      <c r="R520" s="18">
        <f t="shared" si="2445"/>
        <v>3.7066051969073421E-2</v>
      </c>
      <c r="S520" s="18">
        <f t="shared" ref="S520:S583" si="2722">S519*(1-Q520)^(1/12)</f>
        <v>6.039042016879788E-3</v>
      </c>
      <c r="T520" s="89">
        <f t="shared" ref="T520:T583" si="2723">S519-S520</f>
        <v>2.3245981274085808E-4</v>
      </c>
      <c r="V520" s="73">
        <f t="shared" si="2709"/>
        <v>27363.514767371013</v>
      </c>
      <c r="W520" s="74">
        <f t="shared" ref="W520" si="2724">V520*Fee_Percent</f>
        <v>1368.1757383685508</v>
      </c>
      <c r="X520" s="75">
        <f t="shared" si="2400"/>
        <v>28731.690505739563</v>
      </c>
      <c r="Y520" s="74">
        <f t="shared" si="2711"/>
        <v>37263.016979768196</v>
      </c>
      <c r="Z520" s="75">
        <f t="shared" si="2712"/>
        <v>547.2702953474203</v>
      </c>
      <c r="AA520" s="82">
        <f t="shared" si="2713"/>
        <v>-9078.596769376054</v>
      </c>
      <c r="AC520" s="80">
        <f t="shared" ref="AC520" si="2725">AC519/(1+NAER_Rate)^(1/12)</f>
        <v>0.15176986897068739</v>
      </c>
      <c r="AD520" s="82">
        <f t="shared" si="2715"/>
        <v>4360.6049033624367</v>
      </c>
      <c r="AE520" s="74">
        <f t="shared" si="2716"/>
        <v>5655.4032044719188</v>
      </c>
      <c r="AF520" s="75">
        <f t="shared" si="2717"/>
        <v>83.059141016427375</v>
      </c>
      <c r="AH520" s="113">
        <v>514</v>
      </c>
      <c r="AI520" s="114">
        <f>(SUM(AE521:$AE$913)+SUM(AF521:$AF$913)-SUM(AD521:$AD$913))*(1+NAER_Rate)^(AH520/12)</f>
        <v>231443.7437216354</v>
      </c>
      <c r="AJ520" s="115">
        <f t="shared" si="2704"/>
        <v>231443.7437216354</v>
      </c>
    </row>
    <row r="521" spans="5:36" x14ac:dyDescent="0.35">
      <c r="E521" s="66">
        <f t="shared" si="2395"/>
        <v>61117</v>
      </c>
      <c r="F521">
        <f t="shared" si="2473"/>
        <v>43</v>
      </c>
      <c r="G521">
        <f t="shared" ref="G521:G584" si="2726">G520+1</f>
        <v>515</v>
      </c>
      <c r="H521">
        <f t="shared" ref="H521" si="2727">ROUNDDOWN(YEARFRAC(E521,DOB,1),0)</f>
        <v>107</v>
      </c>
      <c r="I521" s="31">
        <f>IF(H521&lt;=120,VLOOKUP(H521,'Mortality Data'!$B$6:$D$125,2,FALSE),1)</f>
        <v>0.46328999999999998</v>
      </c>
      <c r="J521" s="17">
        <f>IF(H521&lt;=120,(1-VLOOKUP(H521,'Mortality Data'!$F$5:$H$125,2,FALSE))^(YEAR(E521)-Mortality_Table_Year),1)</f>
        <v>0.86182690341415791</v>
      </c>
      <c r="K521">
        <f>IF(H521&lt;=120,VLOOKUP(H521,'Mortality Data'!$B$5:$D$125,3,FALSE),1)</f>
        <v>0.41827999999999999</v>
      </c>
      <c r="L521" s="33">
        <f>IF(H521&lt;=120,(1-VLOOKUP(H521,'Mortality Data'!$F$5:$H$125,3,FALSE))^(YEAR(E521)-Mortality_Table_Year),1)</f>
        <v>0.87138431781871983</v>
      </c>
      <c r="M521" s="88">
        <f t="shared" ref="M521" si="2728">MIN(I521*J521*Male_Mortality_Blend+K521*L521*(1-Male_Mortality_Blend),1)</f>
        <v>0.38361886695125624</v>
      </c>
      <c r="N521" s="18">
        <f t="shared" si="2707"/>
        <v>3.952194901632311E-2</v>
      </c>
      <c r="O521" s="18">
        <f t="shared" ref="O521:O584" si="2729">O520*(1-M521)^(1/12)</f>
        <v>4.2594091757262083E-3</v>
      </c>
      <c r="P521" s="89">
        <f t="shared" si="2720"/>
        <v>1.7526704760228908E-4</v>
      </c>
      <c r="Q521" s="88">
        <f t="shared" ref="Q521" si="2730">MIN((I521*J521*Male_Mortality_Blend+K521*L521*(1-Male_Mortality_Blend))*(1-Mortality_Margin),1)</f>
        <v>0.36443792360369343</v>
      </c>
      <c r="R521" s="18">
        <f t="shared" si="2445"/>
        <v>3.7066051969073421E-2</v>
      </c>
      <c r="S521" s="18">
        <f t="shared" si="2722"/>
        <v>5.815198571638704E-3</v>
      </c>
      <c r="T521" s="89">
        <f t="shared" si="2723"/>
        <v>2.2384344524108406E-4</v>
      </c>
      <c r="V521" s="73">
        <f t="shared" si="2709"/>
        <v>26282.055331827571</v>
      </c>
      <c r="W521" s="74">
        <f t="shared" ref="W521" si="2731">V521*Fee_Percent</f>
        <v>1314.1027665913787</v>
      </c>
      <c r="X521" s="75">
        <f t="shared" si="2400"/>
        <v>27596.15809841895</v>
      </c>
      <c r="Y521" s="74">
        <f t="shared" si="2711"/>
        <v>35881.824055871642</v>
      </c>
      <c r="Z521" s="75">
        <f t="shared" si="2712"/>
        <v>525.6411066365514</v>
      </c>
      <c r="AA521" s="82">
        <f t="shared" si="2713"/>
        <v>-8811.3070640892474</v>
      </c>
      <c r="AC521" s="80">
        <f t="shared" ref="AC521" si="2732">AC520/(1+NAER_Rate)^(1/12)</f>
        <v>0.15121418565974556</v>
      </c>
      <c r="AD521" s="82">
        <f t="shared" si="2715"/>
        <v>4172.9305741900143</v>
      </c>
      <c r="AE521" s="74">
        <f t="shared" si="2716"/>
        <v>5425.8408045948991</v>
      </c>
      <c r="AF521" s="75">
        <f t="shared" si="2717"/>
        <v>79.484391889333594</v>
      </c>
      <c r="AH521" s="113">
        <v>515</v>
      </c>
      <c r="AI521" s="114">
        <f>(SUM(AE522:$AE$913)+SUM(AF522:$AF$913)-SUM(AD522:$AD$913))*(1+NAER_Rate)^(AH521/12)</f>
        <v>223482.9483026471</v>
      </c>
      <c r="AJ521" s="115">
        <f t="shared" si="2704"/>
        <v>223482.9483026471</v>
      </c>
    </row>
    <row r="522" spans="5:36" x14ac:dyDescent="0.35">
      <c r="E522" s="66">
        <f t="shared" ref="E522:E585" si="2733">EOMONTH(E521,1)</f>
        <v>61148</v>
      </c>
      <c r="F522">
        <f t="shared" si="2473"/>
        <v>43</v>
      </c>
      <c r="G522">
        <f t="shared" si="2726"/>
        <v>516</v>
      </c>
      <c r="H522">
        <f t="shared" ref="H522" si="2734">ROUNDDOWN(YEARFRAC(E522,DOB,1),0)</f>
        <v>107</v>
      </c>
      <c r="I522" s="31">
        <f>IF(H522&lt;=120,VLOOKUP(H522,'Mortality Data'!$B$6:$D$125,2,FALSE),1)</f>
        <v>0.46328999999999998</v>
      </c>
      <c r="J522" s="17">
        <f>IF(H522&lt;=120,(1-VLOOKUP(H522,'Mortality Data'!$F$5:$H$125,2,FALSE))^(YEAR(E522)-Mortality_Table_Year),1)</f>
        <v>0.86182690341415791</v>
      </c>
      <c r="K522">
        <f>IF(H522&lt;=120,VLOOKUP(H522,'Mortality Data'!$B$5:$D$125,3,FALSE),1)</f>
        <v>0.41827999999999999</v>
      </c>
      <c r="L522" s="33">
        <f>IF(H522&lt;=120,(1-VLOOKUP(H522,'Mortality Data'!$F$5:$H$125,3,FALSE))^(YEAR(E522)-Mortality_Table_Year),1)</f>
        <v>0.87138431781871983</v>
      </c>
      <c r="M522" s="88">
        <f t="shared" ref="M522" si="2735">MIN(I522*J522*Male_Mortality_Blend+K522*L522*(1-Male_Mortality_Blend),1)</f>
        <v>0.38361886695125624</v>
      </c>
      <c r="N522" s="18">
        <f t="shared" si="2707"/>
        <v>3.952194901632311E-2</v>
      </c>
      <c r="O522" s="18">
        <f t="shared" si="2729"/>
        <v>4.0910690234434981E-3</v>
      </c>
      <c r="P522" s="89">
        <f t="shared" si="2720"/>
        <v>1.6834015228271021E-4</v>
      </c>
      <c r="Q522" s="88">
        <f t="shared" ref="Q522" si="2736">MIN((I522*J522*Male_Mortality_Blend+K522*L522*(1-Male_Mortality_Blend))*(1-Mortality_Margin),1)</f>
        <v>0.36443792360369343</v>
      </c>
      <c r="R522" s="18">
        <f t="shared" si="2445"/>
        <v>3.7066051969073421E-2</v>
      </c>
      <c r="S522" s="18">
        <f t="shared" si="2722"/>
        <v>5.5996521191718626E-3</v>
      </c>
      <c r="T522" s="89">
        <f t="shared" si="2723"/>
        <v>2.1554645246684139E-4</v>
      </c>
      <c r="V522" s="73">
        <f t="shared" si="2709"/>
        <v>25243.337280958898</v>
      </c>
      <c r="W522" s="74">
        <f t="shared" ref="W522" si="2737">V522*Fee_Percent</f>
        <v>1262.166864047945</v>
      </c>
      <c r="X522" s="75">
        <f t="shared" ref="X522:X585" si="2738">V522+W522</f>
        <v>26505.504145006842</v>
      </c>
      <c r="Y522" s="74">
        <f t="shared" si="2711"/>
        <v>34551.826500671559</v>
      </c>
      <c r="Z522" s="75">
        <f t="shared" si="2712"/>
        <v>504.86674561917795</v>
      </c>
      <c r="AA522" s="82">
        <f t="shared" si="2713"/>
        <v>-8551.1891012838933</v>
      </c>
      <c r="AC522" s="80">
        <f t="shared" ref="AC522" si="2739">AC521/(1+NAER_Rate)^(1/12)</f>
        <v>0.15066053690246153</v>
      </c>
      <c r="AD522" s="82">
        <f t="shared" si="2715"/>
        <v>3993.3334853571505</v>
      </c>
      <c r="AE522" s="74">
        <f t="shared" si="2716"/>
        <v>5205.5967315518756</v>
      </c>
      <c r="AF522" s="75">
        <f t="shared" si="2717"/>
        <v>76.063494959183814</v>
      </c>
      <c r="AH522" s="113">
        <v>516</v>
      </c>
      <c r="AI522" s="114">
        <f>(SUM(AE523:$AE$913)+SUM(AF523:$AF$913)-SUM(AD523:$AD$913))*(1+NAER_Rate)^(AH522/12)</f>
        <v>215753.01644062292</v>
      </c>
      <c r="AJ522" s="115">
        <f t="shared" si="2704"/>
        <v>215753.01644062292</v>
      </c>
    </row>
    <row r="523" spans="5:36" x14ac:dyDescent="0.35">
      <c r="E523" s="66">
        <f t="shared" si="2733"/>
        <v>61178</v>
      </c>
      <c r="F523">
        <f t="shared" si="2473"/>
        <v>44</v>
      </c>
      <c r="G523">
        <f t="shared" si="2726"/>
        <v>517</v>
      </c>
      <c r="H523">
        <f t="shared" ref="H523" si="2740">ROUNDDOWN(YEARFRAC(E523,DOB,1),0)</f>
        <v>107</v>
      </c>
      <c r="I523" s="31">
        <f>IF(H523&lt;=120,VLOOKUP(H523,'Mortality Data'!$B$6:$D$125,2,FALSE),1)</f>
        <v>0.46328999999999998</v>
      </c>
      <c r="J523" s="17">
        <f>IF(H523&lt;=120,(1-VLOOKUP(H523,'Mortality Data'!$F$5:$H$125,2,FALSE))^(YEAR(E523)-Mortality_Table_Year),1)</f>
        <v>0.86182690341415791</v>
      </c>
      <c r="K523">
        <f>IF(H523&lt;=120,VLOOKUP(H523,'Mortality Data'!$B$5:$D$125,3,FALSE),1)</f>
        <v>0.41827999999999999</v>
      </c>
      <c r="L523" s="33">
        <f>IF(H523&lt;=120,(1-VLOOKUP(H523,'Mortality Data'!$F$5:$H$125,3,FALSE))^(YEAR(E523)-Mortality_Table_Year),1)</f>
        <v>0.87138431781871983</v>
      </c>
      <c r="M523" s="88">
        <f t="shared" ref="M523" si="2741">MIN(I523*J523*Male_Mortality_Blend+K523*L523*(1-Male_Mortality_Blend),1)</f>
        <v>0.38361886695125624</v>
      </c>
      <c r="N523" s="18">
        <f t="shared" si="2707"/>
        <v>3.952194901632311E-2</v>
      </c>
      <c r="O523" s="18">
        <f t="shared" si="2729"/>
        <v>3.9293820020767055E-3</v>
      </c>
      <c r="P523" s="89">
        <f t="shared" si="2720"/>
        <v>1.6168702136679265E-4</v>
      </c>
      <c r="Q523" s="88">
        <f t="shared" ref="Q523" si="2742">MIN((I523*J523*Male_Mortality_Blend+K523*L523*(1-Male_Mortality_Blend))*(1-Mortality_Margin),1)</f>
        <v>0.36443792360369343</v>
      </c>
      <c r="R523" s="18">
        <f t="shared" si="2445"/>
        <v>3.7066051969073421E-2</v>
      </c>
      <c r="S523" s="18">
        <f t="shared" si="2722"/>
        <v>5.3920951227139063E-3</v>
      </c>
      <c r="T523" s="89">
        <f t="shared" si="2723"/>
        <v>2.0755699645795631E-4</v>
      </c>
      <c r="V523" s="73">
        <f t="shared" si="2709"/>
        <v>24245.671391938991</v>
      </c>
      <c r="W523" s="74">
        <f t="shared" ref="W523" si="2743">V523*Fee_Percent</f>
        <v>1212.2835695969495</v>
      </c>
      <c r="X523" s="75">
        <f t="shared" si="2738"/>
        <v>25457.954961535939</v>
      </c>
      <c r="Y523" s="74">
        <f t="shared" si="2711"/>
        <v>33271.126703971262</v>
      </c>
      <c r="Z523" s="75">
        <f t="shared" si="2712"/>
        <v>484.91342783877985</v>
      </c>
      <c r="AA523" s="82">
        <f t="shared" si="2713"/>
        <v>-8298.085170274102</v>
      </c>
      <c r="AC523" s="80">
        <f t="shared" ref="AC523" si="2744">AC522/(1+NAER_Rate)^(1/12)</f>
        <v>0.15010891524961287</v>
      </c>
      <c r="AD523" s="82">
        <f t="shared" si="2715"/>
        <v>3821.4660037496596</v>
      </c>
      <c r="AE523" s="74">
        <f t="shared" si="2716"/>
        <v>4994.2927386655538</v>
      </c>
      <c r="AF523" s="75">
        <f t="shared" si="2717"/>
        <v>72.789828642850665</v>
      </c>
      <c r="AH523" s="113">
        <v>517</v>
      </c>
      <c r="AI523" s="114">
        <f>(SUM(AE524:$AE$913)+SUM(AF524:$AF$913)-SUM(AD524:$AD$913))*(1+NAER_Rate)^(AH523/12)</f>
        <v>208247.78248333849</v>
      </c>
      <c r="AJ523" s="115">
        <f t="shared" si="2704"/>
        <v>208247.78248333849</v>
      </c>
    </row>
    <row r="524" spans="5:36" x14ac:dyDescent="0.35">
      <c r="E524" s="66">
        <f t="shared" si="2733"/>
        <v>61209</v>
      </c>
      <c r="F524">
        <f t="shared" si="2473"/>
        <v>44</v>
      </c>
      <c r="G524">
        <f t="shared" si="2726"/>
        <v>518</v>
      </c>
      <c r="H524">
        <f t="shared" ref="H524" si="2745">ROUNDDOWN(YEARFRAC(E524,DOB,1),0)</f>
        <v>107</v>
      </c>
      <c r="I524" s="31">
        <f>IF(H524&lt;=120,VLOOKUP(H524,'Mortality Data'!$B$6:$D$125,2,FALSE),1)</f>
        <v>0.46328999999999998</v>
      </c>
      <c r="J524" s="17">
        <f>IF(H524&lt;=120,(1-VLOOKUP(H524,'Mortality Data'!$F$5:$H$125,2,FALSE))^(YEAR(E524)-Mortality_Table_Year),1)</f>
        <v>0.86182690341415791</v>
      </c>
      <c r="K524">
        <f>IF(H524&lt;=120,VLOOKUP(H524,'Mortality Data'!$B$5:$D$125,3,FALSE),1)</f>
        <v>0.41827999999999999</v>
      </c>
      <c r="L524" s="33">
        <f>IF(H524&lt;=120,(1-VLOOKUP(H524,'Mortality Data'!$F$5:$H$125,3,FALSE))^(YEAR(E524)-Mortality_Table_Year),1)</f>
        <v>0.87138431781871983</v>
      </c>
      <c r="M524" s="88">
        <f t="shared" ref="M524" si="2746">MIN(I524*J524*Male_Mortality_Blend+K524*L524*(1-Male_Mortality_Blend),1)</f>
        <v>0.38361886695125624</v>
      </c>
      <c r="N524" s="18">
        <f t="shared" si="2707"/>
        <v>3.952194901632311E-2</v>
      </c>
      <c r="O524" s="18">
        <f t="shared" si="2729"/>
        <v>3.7740851669249725E-3</v>
      </c>
      <c r="P524" s="89">
        <f t="shared" si="2720"/>
        <v>1.5529683515173301E-4</v>
      </c>
      <c r="Q524" s="88">
        <f t="shared" ref="Q524" si="2747">MIN((I524*J524*Male_Mortality_Blend+K524*L524*(1-Male_Mortality_Blend))*(1-Mortality_Margin),1)</f>
        <v>0.36443792360369343</v>
      </c>
      <c r="R524" s="18">
        <f t="shared" si="2445"/>
        <v>3.7066051969073421E-2</v>
      </c>
      <c r="S524" s="18">
        <f t="shared" si="2722"/>
        <v>5.1922314446732057E-3</v>
      </c>
      <c r="T524" s="89">
        <f t="shared" si="2723"/>
        <v>1.9986367804070062E-4</v>
      </c>
      <c r="V524" s="73">
        <f t="shared" si="2709"/>
        <v>23287.435203320256</v>
      </c>
      <c r="W524" s="74">
        <f t="shared" ref="W524" si="2748">V524*Fee_Percent</f>
        <v>1164.3717601660128</v>
      </c>
      <c r="X524" s="75">
        <f t="shared" si="2738"/>
        <v>24451.80696348627</v>
      </c>
      <c r="Y524" s="74">
        <f t="shared" si="2711"/>
        <v>32037.897392492236</v>
      </c>
      <c r="Z524" s="75">
        <f t="shared" si="2712"/>
        <v>465.74870406640514</v>
      </c>
      <c r="AA524" s="82">
        <f t="shared" si="2713"/>
        <v>-8051.8391330723716</v>
      </c>
      <c r="AC524" s="80">
        <f t="shared" ref="AC524" si="2749">AC523/(1+NAER_Rate)^(1/12)</f>
        <v>0.1495593132792514</v>
      </c>
      <c r="AD524" s="82">
        <f t="shared" si="2715"/>
        <v>3656.9954578958241</v>
      </c>
      <c r="AE524" s="74">
        <f t="shared" si="2716"/>
        <v>4791.565932932258</v>
      </c>
      <c r="AF524" s="75">
        <f t="shared" si="2717"/>
        <v>69.657056340872842</v>
      </c>
      <c r="AH524" s="113">
        <v>518</v>
      </c>
      <c r="AI524" s="114">
        <f>(SUM(AE525:$AE$913)+SUM(AF525:$AF$913)-SUM(AD525:$AD$913))*(1+NAER_Rate)^(AH524/12)</f>
        <v>200961.21425895632</v>
      </c>
      <c r="AJ524" s="115">
        <f t="shared" si="2704"/>
        <v>200961.21425895632</v>
      </c>
    </row>
    <row r="525" spans="5:36" x14ac:dyDescent="0.35">
      <c r="E525" s="66">
        <f t="shared" si="2733"/>
        <v>61240</v>
      </c>
      <c r="F525">
        <f t="shared" si="2473"/>
        <v>44</v>
      </c>
      <c r="G525">
        <f t="shared" si="2726"/>
        <v>519</v>
      </c>
      <c r="H525">
        <f t="shared" ref="H525" si="2750">ROUNDDOWN(YEARFRAC(E525,DOB,1),0)</f>
        <v>107</v>
      </c>
      <c r="I525" s="31">
        <f>IF(H525&lt;=120,VLOOKUP(H525,'Mortality Data'!$B$6:$D$125,2,FALSE),1)</f>
        <v>0.46328999999999998</v>
      </c>
      <c r="J525" s="17">
        <f>IF(H525&lt;=120,(1-VLOOKUP(H525,'Mortality Data'!$F$5:$H$125,2,FALSE))^(YEAR(E525)-Mortality_Table_Year),1)</f>
        <v>0.86182690341415791</v>
      </c>
      <c r="K525">
        <f>IF(H525&lt;=120,VLOOKUP(H525,'Mortality Data'!$B$5:$D$125,3,FALSE),1)</f>
        <v>0.41827999999999999</v>
      </c>
      <c r="L525" s="33">
        <f>IF(H525&lt;=120,(1-VLOOKUP(H525,'Mortality Data'!$F$5:$H$125,3,FALSE))^(YEAR(E525)-Mortality_Table_Year),1)</f>
        <v>0.87138431781871983</v>
      </c>
      <c r="M525" s="88">
        <f t="shared" ref="M525" si="2751">MIN(I525*J525*Male_Mortality_Blend+K525*L525*(1-Male_Mortality_Blend),1)</f>
        <v>0.38361886695125624</v>
      </c>
      <c r="N525" s="18">
        <f t="shared" si="2707"/>
        <v>3.952194901632311E-2</v>
      </c>
      <c r="O525" s="18">
        <f t="shared" si="2729"/>
        <v>3.6249259653745023E-3</v>
      </c>
      <c r="P525" s="89">
        <f t="shared" si="2720"/>
        <v>1.4915920155047016E-4</v>
      </c>
      <c r="Q525" s="88">
        <f t="shared" ref="Q525" si="2752">MIN((I525*J525*Male_Mortality_Blend+K525*L525*(1-Male_Mortality_Blend))*(1-Mortality_Margin),1)</f>
        <v>0.36443792360369343</v>
      </c>
      <c r="R525" s="18">
        <f t="shared" si="2445"/>
        <v>3.7066051969073421E-2</v>
      </c>
      <c r="S525" s="18">
        <f t="shared" si="2722"/>
        <v>4.9997759241094918E-3</v>
      </c>
      <c r="T525" s="89">
        <f t="shared" si="2723"/>
        <v>1.9245552056371389E-4</v>
      </c>
      <c r="V525" s="73">
        <f t="shared" si="2709"/>
        <v>22367.070376493706</v>
      </c>
      <c r="W525" s="74">
        <f t="shared" ref="W525" si="2753">V525*Fee_Percent</f>
        <v>1118.3535188246854</v>
      </c>
      <c r="X525" s="75">
        <f t="shared" si="2738"/>
        <v>23485.423895318392</v>
      </c>
      <c r="Y525" s="74">
        <f t="shared" si="2711"/>
        <v>30850.379022762278</v>
      </c>
      <c r="Z525" s="75">
        <f t="shared" si="2712"/>
        <v>447.34140752987412</v>
      </c>
      <c r="AA525" s="82">
        <f t="shared" si="2713"/>
        <v>-7812.2965349737606</v>
      </c>
      <c r="AC525" s="80">
        <f t="shared" ref="AC525" si="2754">AC524/(1+NAER_Rate)^(1/12)</f>
        <v>0.14901172359660331</v>
      </c>
      <c r="AD525" s="82">
        <f t="shared" si="2715"/>
        <v>3499.6034940382469</v>
      </c>
      <c r="AE525" s="74">
        <f t="shared" si="2716"/>
        <v>4597.0681517903013</v>
      </c>
      <c r="AF525" s="75">
        <f t="shared" si="2717"/>
        <v>66.659114172157075</v>
      </c>
      <c r="AH525" s="113">
        <v>519</v>
      </c>
      <c r="AI525" s="114">
        <f>(SUM(AE526:$AE$913)+SUM(AF526:$AF$913)-SUM(AD526:$AD$913))*(1+NAER_Rate)^(AH525/12)</f>
        <v>193887.41188326484</v>
      </c>
      <c r="AJ525" s="115">
        <f t="shared" si="2704"/>
        <v>193887.41188326484</v>
      </c>
    </row>
    <row r="526" spans="5:36" x14ac:dyDescent="0.35">
      <c r="E526" s="66">
        <f t="shared" si="2733"/>
        <v>61270</v>
      </c>
      <c r="F526">
        <f t="shared" si="2473"/>
        <v>44</v>
      </c>
      <c r="G526">
        <f t="shared" si="2726"/>
        <v>520</v>
      </c>
      <c r="H526">
        <f t="shared" ref="H526" si="2755">ROUNDDOWN(YEARFRAC(E526,DOB,1),0)</f>
        <v>107</v>
      </c>
      <c r="I526" s="31">
        <f>IF(H526&lt;=120,VLOOKUP(H526,'Mortality Data'!$B$6:$D$125,2,FALSE),1)</f>
        <v>0.46328999999999998</v>
      </c>
      <c r="J526" s="17">
        <f>IF(H526&lt;=120,(1-VLOOKUP(H526,'Mortality Data'!$F$5:$H$125,2,FALSE))^(YEAR(E526)-Mortality_Table_Year),1)</f>
        <v>0.86182690341415791</v>
      </c>
      <c r="K526">
        <f>IF(H526&lt;=120,VLOOKUP(H526,'Mortality Data'!$B$5:$D$125,3,FALSE),1)</f>
        <v>0.41827999999999999</v>
      </c>
      <c r="L526" s="33">
        <f>IF(H526&lt;=120,(1-VLOOKUP(H526,'Mortality Data'!$F$5:$H$125,3,FALSE))^(YEAR(E526)-Mortality_Table_Year),1)</f>
        <v>0.87138431781871983</v>
      </c>
      <c r="M526" s="88">
        <f t="shared" ref="M526" si="2756">MIN(I526*J526*Male_Mortality_Blend+K526*L526*(1-Male_Mortality_Blend),1)</f>
        <v>0.38361886695125624</v>
      </c>
      <c r="N526" s="18">
        <f t="shared" si="2707"/>
        <v>3.952194901632311E-2</v>
      </c>
      <c r="O526" s="18">
        <f t="shared" si="2729"/>
        <v>3.4816618261830252E-3</v>
      </c>
      <c r="P526" s="89">
        <f t="shared" si="2720"/>
        <v>1.4326413919147707E-4</v>
      </c>
      <c r="Q526" s="88">
        <f t="shared" ref="Q526" si="2757">MIN((I526*J526*Male_Mortality_Blend+K526*L526*(1-Male_Mortality_Blend))*(1-Mortality_Margin),1)</f>
        <v>0.36443792360369343</v>
      </c>
      <c r="R526" s="18">
        <f t="shared" si="2445"/>
        <v>3.7066051969073421E-2</v>
      </c>
      <c r="S526" s="18">
        <f t="shared" si="2722"/>
        <v>4.8144539698727271E-3</v>
      </c>
      <c r="T526" s="89">
        <f t="shared" si="2723"/>
        <v>1.853219542367647E-4</v>
      </c>
      <c r="V526" s="73">
        <f t="shared" si="2709"/>
        <v>21483.080161429407</v>
      </c>
      <c r="W526" s="74">
        <f t="shared" ref="W526" si="2758">V526*Fee_Percent</f>
        <v>1074.1540080714703</v>
      </c>
      <c r="X526" s="75">
        <f t="shared" si="2738"/>
        <v>22557.234169500876</v>
      </c>
      <c r="Y526" s="74">
        <f t="shared" si="2711"/>
        <v>29706.877270638957</v>
      </c>
      <c r="Z526" s="75">
        <f t="shared" si="2712"/>
        <v>429.66160322858815</v>
      </c>
      <c r="AA526" s="82">
        <f t="shared" si="2713"/>
        <v>-7579.3047043666702</v>
      </c>
      <c r="AC526" s="80">
        <f t="shared" ref="AC526" si="2759">AC525/(1+NAER_Rate)^(1/12)</f>
        <v>0.14846613883396967</v>
      </c>
      <c r="AD526" s="82">
        <f t="shared" si="2715"/>
        <v>3348.9854599194814</v>
      </c>
      <c r="AE526" s="74">
        <f t="shared" si="2716"/>
        <v>4410.465365186381</v>
      </c>
      <c r="AF526" s="75">
        <f t="shared" si="2717"/>
        <v>63.790199236561556</v>
      </c>
      <c r="AH526" s="113">
        <v>520</v>
      </c>
      <c r="AI526" s="114">
        <f>(SUM(AE527:$AE$913)+SUM(AF527:$AF$913)-SUM(AD527:$AD$913))*(1+NAER_Rate)^(AH526/12)</f>
        <v>187020.60646271339</v>
      </c>
      <c r="AJ526" s="115">
        <f t="shared" si="2704"/>
        <v>187020.60646271339</v>
      </c>
    </row>
    <row r="527" spans="5:36" x14ac:dyDescent="0.35">
      <c r="E527" s="66">
        <f t="shared" si="2733"/>
        <v>61301</v>
      </c>
      <c r="F527">
        <f t="shared" si="2473"/>
        <v>44</v>
      </c>
      <c r="G527">
        <f t="shared" si="2726"/>
        <v>521</v>
      </c>
      <c r="H527">
        <f t="shared" ref="H527" si="2760">ROUNDDOWN(YEARFRAC(E527,DOB,1),0)</f>
        <v>107</v>
      </c>
      <c r="I527" s="31">
        <f>IF(H527&lt;=120,VLOOKUP(H527,'Mortality Data'!$B$6:$D$125,2,FALSE),1)</f>
        <v>0.46328999999999998</v>
      </c>
      <c r="J527" s="17">
        <f>IF(H527&lt;=120,(1-VLOOKUP(H527,'Mortality Data'!$F$5:$H$125,2,FALSE))^(YEAR(E527)-Mortality_Table_Year),1)</f>
        <v>0.86182690341415791</v>
      </c>
      <c r="K527">
        <f>IF(H527&lt;=120,VLOOKUP(H527,'Mortality Data'!$B$5:$D$125,3,FALSE),1)</f>
        <v>0.41827999999999999</v>
      </c>
      <c r="L527" s="33">
        <f>IF(H527&lt;=120,(1-VLOOKUP(H527,'Mortality Data'!$F$5:$H$125,3,FALSE))^(YEAR(E527)-Mortality_Table_Year),1)</f>
        <v>0.87138431781871983</v>
      </c>
      <c r="M527" s="88">
        <f t="shared" ref="M527" si="2761">MIN(I527*J527*Male_Mortality_Blend+K527*L527*(1-Male_Mortality_Blend),1)</f>
        <v>0.38361886695125624</v>
      </c>
      <c r="N527" s="18">
        <f t="shared" si="2707"/>
        <v>3.952194901632311E-2</v>
      </c>
      <c r="O527" s="18">
        <f t="shared" si="2729"/>
        <v>3.3440597649965413E-3</v>
      </c>
      <c r="P527" s="89">
        <f t="shared" si="2720"/>
        <v>1.3760206118648395E-4</v>
      </c>
      <c r="Q527" s="88">
        <f t="shared" ref="Q527" si="2762">MIN((I527*J527*Male_Mortality_Blend+K527*L527*(1-Male_Mortality_Blend))*(1-Mortality_Margin),1)</f>
        <v>0.36443792360369343</v>
      </c>
      <c r="R527" s="18">
        <f t="shared" si="2445"/>
        <v>3.7066051969073421E-2</v>
      </c>
      <c r="S527" s="18">
        <f t="shared" si="2722"/>
        <v>4.6360011688227126E-3</v>
      </c>
      <c r="T527" s="89">
        <f t="shared" si="2723"/>
        <v>1.7845280105001447E-4</v>
      </c>
      <c r="V527" s="73">
        <f t="shared" si="2709"/>
        <v>20634.026962575812</v>
      </c>
      <c r="W527" s="74">
        <f t="shared" ref="W527" si="2763">V527*Fee_Percent</f>
        <v>1031.7013481287906</v>
      </c>
      <c r="X527" s="75">
        <f t="shared" si="2738"/>
        <v>21665.728310704602</v>
      </c>
      <c r="Y527" s="74">
        <f t="shared" si="2711"/>
        <v>28605.760613886567</v>
      </c>
      <c r="Z527" s="75">
        <f t="shared" si="2712"/>
        <v>412.68053925151622</v>
      </c>
      <c r="AA527" s="82">
        <f t="shared" si="2713"/>
        <v>-7352.7128424334805</v>
      </c>
      <c r="AC527" s="80">
        <f t="shared" ref="AC527" si="2764">AC526/(1+NAER_Rate)^(1/12)</f>
        <v>0.14792255165062734</v>
      </c>
      <c r="AD527" s="82">
        <f t="shared" si="2715"/>
        <v>3204.8498150886608</v>
      </c>
      <c r="AE527" s="74">
        <f t="shared" si="2716"/>
        <v>4231.4371019131167</v>
      </c>
      <c r="AF527" s="75">
        <f t="shared" si="2717"/>
        <v>61.044758382641156</v>
      </c>
      <c r="AH527" s="113">
        <v>521</v>
      </c>
      <c r="AI527" s="114">
        <f>(SUM(AE528:$AE$913)+SUM(AF528:$AF$913)-SUM(AD528:$AD$913))*(1+NAER_Rate)^(AH527/12)</f>
        <v>180355.15870298483</v>
      </c>
      <c r="AJ527" s="115">
        <f t="shared" si="2704"/>
        <v>180355.15870298483</v>
      </c>
    </row>
    <row r="528" spans="5:36" x14ac:dyDescent="0.35">
      <c r="E528" s="66">
        <f t="shared" si="2733"/>
        <v>61331</v>
      </c>
      <c r="F528">
        <f t="shared" si="2473"/>
        <v>44</v>
      </c>
      <c r="G528">
        <f t="shared" si="2726"/>
        <v>522</v>
      </c>
      <c r="H528">
        <f t="shared" ref="H528" si="2765">ROUNDDOWN(YEARFRAC(E528,DOB,1),0)</f>
        <v>107</v>
      </c>
      <c r="I528" s="31">
        <f>IF(H528&lt;=120,VLOOKUP(H528,'Mortality Data'!$B$6:$D$125,2,FALSE),1)</f>
        <v>0.46328999999999998</v>
      </c>
      <c r="J528" s="17">
        <f>IF(H528&lt;=120,(1-VLOOKUP(H528,'Mortality Data'!$F$5:$H$125,2,FALSE))^(YEAR(E528)-Mortality_Table_Year),1)</f>
        <v>0.86182690341415791</v>
      </c>
      <c r="K528">
        <f>IF(H528&lt;=120,VLOOKUP(H528,'Mortality Data'!$B$5:$D$125,3,FALSE),1)</f>
        <v>0.41827999999999999</v>
      </c>
      <c r="L528" s="33">
        <f>IF(H528&lt;=120,(1-VLOOKUP(H528,'Mortality Data'!$F$5:$H$125,3,FALSE))^(YEAR(E528)-Mortality_Table_Year),1)</f>
        <v>0.87138431781871983</v>
      </c>
      <c r="M528" s="88">
        <f t="shared" ref="M528" si="2766">MIN(I528*J528*Male_Mortality_Blend+K528*L528*(1-Male_Mortality_Blend),1)</f>
        <v>0.38361886695125624</v>
      </c>
      <c r="N528" s="18">
        <f t="shared" si="2707"/>
        <v>3.952194901632311E-2</v>
      </c>
      <c r="O528" s="18">
        <f t="shared" si="2729"/>
        <v>3.2118960054568105E-3</v>
      </c>
      <c r="P528" s="89">
        <f t="shared" si="2720"/>
        <v>1.3216375953973084E-4</v>
      </c>
      <c r="Q528" s="88">
        <f t="shared" ref="Q528" si="2767">MIN((I528*J528*Male_Mortality_Blend+K528*L528*(1-Male_Mortality_Blend))*(1-Mortality_Margin),1)</f>
        <v>0.36443792360369343</v>
      </c>
      <c r="R528" s="18">
        <f t="shared" si="2445"/>
        <v>3.7066051969073421E-2</v>
      </c>
      <c r="S528" s="18">
        <f t="shared" si="2722"/>
        <v>4.4641629085704444E-3</v>
      </c>
      <c r="T528" s="89">
        <f t="shared" si="2723"/>
        <v>1.718382602522682E-4</v>
      </c>
      <c r="V528" s="73">
        <f t="shared" si="2709"/>
        <v>19818.530000959454</v>
      </c>
      <c r="W528" s="74">
        <f t="shared" ref="W528" si="2768">V528*Fee_Percent</f>
        <v>990.9265000479727</v>
      </c>
      <c r="X528" s="75">
        <f t="shared" si="2738"/>
        <v>20809.456501007426</v>
      </c>
      <c r="Y528" s="74">
        <f t="shared" si="2711"/>
        <v>27545.458004357373</v>
      </c>
      <c r="Z528" s="75">
        <f t="shared" si="2712"/>
        <v>396.37060001918911</v>
      </c>
      <c r="AA528" s="82">
        <f t="shared" si="2713"/>
        <v>-7132.3721033691363</v>
      </c>
      <c r="AC528" s="80">
        <f t="shared" ref="AC528" si="2769">AC527/(1+NAER_Rate)^(1/12)</f>
        <v>0.14738095473273014</v>
      </c>
      <c r="AD528" s="82">
        <f t="shared" si="2715"/>
        <v>3066.9175665876924</v>
      </c>
      <c r="AE528" s="74">
        <f t="shared" si="2716"/>
        <v>4059.6758992325131</v>
      </c>
      <c r="AF528" s="75">
        <f t="shared" si="2717"/>
        <v>58.417477458813195</v>
      </c>
      <c r="AH528" s="113">
        <v>522</v>
      </c>
      <c r="AI528" s="114">
        <f>(SUM(AE529:$AE$913)+SUM(AF529:$AF$913)-SUM(AD529:$AD$913))*(1+NAER_Rate)^(AH528/12)</f>
        <v>173885.55743223499</v>
      </c>
      <c r="AJ528" s="115">
        <f t="shared" si="2704"/>
        <v>173885.55743223499</v>
      </c>
    </row>
    <row r="529" spans="5:36" x14ac:dyDescent="0.35">
      <c r="E529" s="66">
        <f t="shared" si="2733"/>
        <v>61362</v>
      </c>
      <c r="F529">
        <f t="shared" si="2473"/>
        <v>44</v>
      </c>
      <c r="G529">
        <f t="shared" si="2726"/>
        <v>523</v>
      </c>
      <c r="H529">
        <f t="shared" ref="H529" si="2770">ROUNDDOWN(YEARFRAC(E529,DOB,1),0)</f>
        <v>108</v>
      </c>
      <c r="I529" s="31">
        <f>IF(H529&lt;=120,VLOOKUP(H529,'Mortality Data'!$B$6:$D$125,2,FALSE),1)</f>
        <v>0.47799999999999998</v>
      </c>
      <c r="J529" s="17">
        <f>IF(H529&lt;=120,(1-VLOOKUP(H529,'Mortality Data'!$F$5:$H$125,2,FALSE))^(YEAR(E529)-Mortality_Table_Year),1)</f>
        <v>0.87620197119397503</v>
      </c>
      <c r="K529">
        <f>IF(H529&lt;=120,VLOOKUP(H529,'Mortality Data'!$B$5:$D$125,3,FALSE),1)</f>
        <v>0.43522</v>
      </c>
      <c r="L529" s="33">
        <f>IF(H529&lt;=120,(1-VLOOKUP(H529,'Mortality Data'!$F$5:$H$125,3,FALSE))^(YEAR(E529)-Mortality_Table_Year),1)</f>
        <v>0.8859158630923587</v>
      </c>
      <c r="M529" s="88">
        <f t="shared" ref="M529" si="2771">MIN(I529*J529*Male_Mortality_Blend+K529*L529*(1-Male_Mortality_Blend),1)</f>
        <v>0.40385923409767133</v>
      </c>
      <c r="N529" s="18">
        <f t="shared" si="2707"/>
        <v>4.219065841295766E-2</v>
      </c>
      <c r="O529" s="18">
        <f t="shared" si="2729"/>
        <v>3.0763839982326392E-3</v>
      </c>
      <c r="P529" s="89">
        <f t="shared" si="2720"/>
        <v>1.3551200722417131E-4</v>
      </c>
      <c r="Q529" s="88">
        <f t="shared" ref="Q529" si="2772">MIN((I529*J529*Male_Mortality_Blend+K529*L529*(1-Male_Mortality_Blend))*(1-Mortality_Margin),1)</f>
        <v>0.38366627239278772</v>
      </c>
      <c r="R529" s="18">
        <f t="shared" si="2445"/>
        <v>3.952810504121429E-2</v>
      </c>
      <c r="S529" s="18">
        <f t="shared" si="2722"/>
        <v>4.287703008199379E-3</v>
      </c>
      <c r="T529" s="89">
        <f t="shared" si="2723"/>
        <v>1.7645990037106537E-4</v>
      </c>
      <c r="V529" s="73">
        <f t="shared" si="2709"/>
        <v>18982.373171442021</v>
      </c>
      <c r="W529" s="74">
        <f t="shared" ref="W529" si="2773">V529*Fee_Percent</f>
        <v>949.11865857210114</v>
      </c>
      <c r="X529" s="75">
        <f t="shared" si="2738"/>
        <v>19931.491830014122</v>
      </c>
      <c r="Y529" s="74">
        <f t="shared" si="2711"/>
        <v>26456.638246952778</v>
      </c>
      <c r="Z529" s="75">
        <f t="shared" si="2712"/>
        <v>379.64746342884041</v>
      </c>
      <c r="AA529" s="82">
        <f t="shared" si="2713"/>
        <v>-6904.7938803674951</v>
      </c>
      <c r="AC529" s="80">
        <f t="shared" ref="AC529" si="2774">AC528/(1+NAER_Rate)^(1/12)</f>
        <v>0.14684134079321048</v>
      </c>
      <c r="AD529" s="82">
        <f t="shared" si="2715"/>
        <v>2926.7669843281942</v>
      </c>
      <c r="AE529" s="74">
        <f t="shared" si="2716"/>
        <v>3884.9282330634796</v>
      </c>
      <c r="AF529" s="75">
        <f t="shared" si="2717"/>
        <v>55.747942558632268</v>
      </c>
      <c r="AH529" s="113">
        <v>523</v>
      </c>
      <c r="AI529" s="114">
        <f>(SUM(AE530:$AE$913)+SUM(AF530:$AF$913)-SUM(AD530:$AD$913))*(1+NAER_Rate)^(AH529/12)</f>
        <v>167619.75983292004</v>
      </c>
      <c r="AJ529" s="115">
        <f t="shared" si="2704"/>
        <v>167619.75983292004</v>
      </c>
    </row>
    <row r="530" spans="5:36" x14ac:dyDescent="0.35">
      <c r="E530" s="66">
        <f t="shared" si="2733"/>
        <v>61393</v>
      </c>
      <c r="F530">
        <f t="shared" si="2473"/>
        <v>44</v>
      </c>
      <c r="G530">
        <f t="shared" si="2726"/>
        <v>524</v>
      </c>
      <c r="H530">
        <f t="shared" ref="H530" si="2775">ROUNDDOWN(YEARFRAC(E530,DOB,1),0)</f>
        <v>108</v>
      </c>
      <c r="I530" s="31">
        <f>IF(H530&lt;=120,VLOOKUP(H530,'Mortality Data'!$B$6:$D$125,2,FALSE),1)</f>
        <v>0.47799999999999998</v>
      </c>
      <c r="J530" s="17">
        <f>IF(H530&lt;=120,(1-VLOOKUP(H530,'Mortality Data'!$F$5:$H$125,2,FALSE))^(YEAR(E530)-Mortality_Table_Year),1)</f>
        <v>0.87409908646310952</v>
      </c>
      <c r="K530">
        <f>IF(H530&lt;=120,VLOOKUP(H530,'Mortality Data'!$B$5:$D$125,3,FALSE),1)</f>
        <v>0.43522</v>
      </c>
      <c r="L530" s="33">
        <f>IF(H530&lt;=120,(1-VLOOKUP(H530,'Mortality Data'!$F$5:$H$125,3,FALSE))^(YEAR(E530)-Mortality_Table_Year),1)</f>
        <v>0.88396684819355553</v>
      </c>
      <c r="M530" s="88">
        <f t="shared" ref="M530" si="2776">MIN(I530*J530*Male_Mortality_Blend+K530*L530*(1-Male_Mortality_Blend),1)</f>
        <v>0.40292467308301116</v>
      </c>
      <c r="N530" s="18">
        <f t="shared" si="2707"/>
        <v>4.2065619608798177E-2</v>
      </c>
      <c r="O530" s="18">
        <f t="shared" si="2729"/>
        <v>2.9469739991923915E-3</v>
      </c>
      <c r="P530" s="89">
        <f t="shared" si="2720"/>
        <v>1.294099990402477E-4</v>
      </c>
      <c r="Q530" s="88">
        <f t="shared" ref="Q530" si="2777">MIN((I530*J530*Male_Mortality_Blend+K530*L530*(1-Male_Mortality_Blend))*(1-Mortality_Margin),1)</f>
        <v>0.38277843942886058</v>
      </c>
      <c r="R530" s="18">
        <f t="shared" si="2445"/>
        <v>3.9412883897873785E-2</v>
      </c>
      <c r="S530" s="18">
        <f t="shared" si="2722"/>
        <v>4.1187122673486528E-3</v>
      </c>
      <c r="T530" s="89">
        <f t="shared" si="2723"/>
        <v>1.6899074085072619E-4</v>
      </c>
      <c r="V530" s="73">
        <f t="shared" si="2709"/>
        <v>18183.867882339888</v>
      </c>
      <c r="W530" s="74">
        <f t="shared" ref="W530" si="2778">V530*Fee_Percent</f>
        <v>909.19339411699445</v>
      </c>
      <c r="X530" s="75">
        <f t="shared" si="2738"/>
        <v>19093.061276456883</v>
      </c>
      <c r="Y530" s="74">
        <f t="shared" si="2711"/>
        <v>25413.905835397582</v>
      </c>
      <c r="Z530" s="75">
        <f t="shared" si="2712"/>
        <v>363.67735764679776</v>
      </c>
      <c r="AA530" s="82">
        <f t="shared" si="2713"/>
        <v>-6684.5219165874951</v>
      </c>
      <c r="AC530" s="80">
        <f t="shared" ref="AC530" si="2779">AC529/(1+NAER_Rate)^(1/12)</f>
        <v>0.14630370257168135</v>
      </c>
      <c r="AD530" s="82">
        <f t="shared" si="2715"/>
        <v>2793.3855581736343</v>
      </c>
      <c r="AE530" s="74">
        <f t="shared" si="2716"/>
        <v>3718.148520526725</v>
      </c>
      <c r="AF530" s="75">
        <f t="shared" si="2717"/>
        <v>53.207343965212083</v>
      </c>
      <c r="AH530" s="113">
        <v>524</v>
      </c>
      <c r="AI530" s="114">
        <f>(SUM(AE531:$AE$913)+SUM(AF531:$AF$913)-SUM(AD531:$AD$913))*(1+NAER_Rate)^(AH530/12)</f>
        <v>161551.20858546568</v>
      </c>
      <c r="AJ530" s="115">
        <f t="shared" si="2704"/>
        <v>161551.20858546568</v>
      </c>
    </row>
    <row r="531" spans="5:36" x14ac:dyDescent="0.35">
      <c r="E531" s="66">
        <f t="shared" si="2733"/>
        <v>61422</v>
      </c>
      <c r="F531">
        <f t="shared" si="2473"/>
        <v>44</v>
      </c>
      <c r="G531">
        <f t="shared" si="2726"/>
        <v>525</v>
      </c>
      <c r="H531">
        <f t="shared" ref="H531" si="2780">ROUNDDOWN(YEARFRAC(E531,DOB,1),0)</f>
        <v>108</v>
      </c>
      <c r="I531" s="31">
        <f>IF(H531&lt;=120,VLOOKUP(H531,'Mortality Data'!$B$6:$D$125,2,FALSE),1)</f>
        <v>0.47799999999999998</v>
      </c>
      <c r="J531" s="17">
        <f>IF(H531&lt;=120,(1-VLOOKUP(H531,'Mortality Data'!$F$5:$H$125,2,FALSE))^(YEAR(E531)-Mortality_Table_Year),1)</f>
        <v>0.87409908646310952</v>
      </c>
      <c r="K531">
        <f>IF(H531&lt;=120,VLOOKUP(H531,'Mortality Data'!$B$5:$D$125,3,FALSE),1)</f>
        <v>0.43522</v>
      </c>
      <c r="L531" s="33">
        <f>IF(H531&lt;=120,(1-VLOOKUP(H531,'Mortality Data'!$F$5:$H$125,3,FALSE))^(YEAR(E531)-Mortality_Table_Year),1)</f>
        <v>0.88396684819355553</v>
      </c>
      <c r="M531" s="88">
        <f t="shared" ref="M531" si="2781">MIN(I531*J531*Male_Mortality_Blend+K531*L531*(1-Male_Mortality_Blend),1)</f>
        <v>0.40292467308301116</v>
      </c>
      <c r="N531" s="18">
        <f t="shared" si="2707"/>
        <v>4.2065619608798177E-2</v>
      </c>
      <c r="O531" s="18">
        <f t="shared" si="2729"/>
        <v>2.8230077119453458E-3</v>
      </c>
      <c r="P531" s="89">
        <f t="shared" si="2720"/>
        <v>1.2396628724704569E-4</v>
      </c>
      <c r="Q531" s="88">
        <f t="shared" ref="Q531" si="2782">MIN((I531*J531*Male_Mortality_Blend+K531*L531*(1-Male_Mortality_Blend))*(1-Mortality_Margin),1)</f>
        <v>0.38277843942886058</v>
      </c>
      <c r="R531" s="18">
        <f t="shared" ref="R531:R594" si="2783">1-(1-Q531)^(1/12)</f>
        <v>3.9412883897873785E-2</v>
      </c>
      <c r="S531" s="18">
        <f t="shared" si="2722"/>
        <v>3.9563819389468917E-3</v>
      </c>
      <c r="T531" s="89">
        <f t="shared" si="2723"/>
        <v>1.6233032840176111E-4</v>
      </c>
      <c r="V531" s="73">
        <f t="shared" si="2709"/>
        <v>17418.952212984736</v>
      </c>
      <c r="W531" s="74">
        <f t="shared" ref="W531" si="2784">V531*Fee_Percent</f>
        <v>870.94761064923682</v>
      </c>
      <c r="X531" s="75">
        <f t="shared" si="2738"/>
        <v>18289.899823633972</v>
      </c>
      <c r="Y531" s="74">
        <f t="shared" si="2711"/>
        <v>24412.270515315558</v>
      </c>
      <c r="Z531" s="75">
        <f t="shared" si="2712"/>
        <v>348.37904425969469</v>
      </c>
      <c r="AA531" s="82">
        <f t="shared" si="2713"/>
        <v>-6470.749735941281</v>
      </c>
      <c r="AC531" s="80">
        <f t="shared" ref="AC531" si="2785">AC530/(1+NAER_Rate)^(1/12)</f>
        <v>0.14576803283433853</v>
      </c>
      <c r="AD531" s="82">
        <f t="shared" si="2715"/>
        <v>2666.0827180282395</v>
      </c>
      <c r="AE531" s="74">
        <f t="shared" si="2716"/>
        <v>3558.5286500372727</v>
      </c>
      <c r="AF531" s="75">
        <f t="shared" si="2717"/>
        <v>50.782527962442657</v>
      </c>
      <c r="AH531" s="113">
        <v>525</v>
      </c>
      <c r="AI531" s="114">
        <f>(SUM(AE532:$AE$913)+SUM(AF532:$AF$913)-SUM(AD532:$AD$913))*(1+NAER_Rate)^(AH531/12)</f>
        <v>155674.12874948652</v>
      </c>
      <c r="AJ531" s="115">
        <f t="shared" si="2704"/>
        <v>155674.12874948652</v>
      </c>
    </row>
    <row r="532" spans="5:36" x14ac:dyDescent="0.35">
      <c r="E532" s="66">
        <f t="shared" si="2733"/>
        <v>61453</v>
      </c>
      <c r="F532">
        <f t="shared" si="2473"/>
        <v>44</v>
      </c>
      <c r="G532">
        <f t="shared" si="2726"/>
        <v>526</v>
      </c>
      <c r="H532">
        <f t="shared" ref="H532" si="2786">ROUNDDOWN(YEARFRAC(E532,DOB,1),0)</f>
        <v>108</v>
      </c>
      <c r="I532" s="31">
        <f>IF(H532&lt;=120,VLOOKUP(H532,'Mortality Data'!$B$6:$D$125,2,FALSE),1)</f>
        <v>0.47799999999999998</v>
      </c>
      <c r="J532" s="17">
        <f>IF(H532&lt;=120,(1-VLOOKUP(H532,'Mortality Data'!$F$5:$H$125,2,FALSE))^(YEAR(E532)-Mortality_Table_Year),1)</f>
        <v>0.87409908646310952</v>
      </c>
      <c r="K532">
        <f>IF(H532&lt;=120,VLOOKUP(H532,'Mortality Data'!$B$5:$D$125,3,FALSE),1)</f>
        <v>0.43522</v>
      </c>
      <c r="L532" s="33">
        <f>IF(H532&lt;=120,(1-VLOOKUP(H532,'Mortality Data'!$F$5:$H$125,3,FALSE))^(YEAR(E532)-Mortality_Table_Year),1)</f>
        <v>0.88396684819355553</v>
      </c>
      <c r="M532" s="88">
        <f t="shared" ref="M532" si="2787">MIN(I532*J532*Male_Mortality_Blend+K532*L532*(1-Male_Mortality_Blend),1)</f>
        <v>0.40292467308301116</v>
      </c>
      <c r="N532" s="18">
        <f t="shared" si="2707"/>
        <v>4.2065619608798177E-2</v>
      </c>
      <c r="O532" s="18">
        <f t="shared" si="2729"/>
        <v>2.704256143381949E-3</v>
      </c>
      <c r="P532" s="89">
        <f t="shared" si="2720"/>
        <v>1.1875156856339672E-4</v>
      </c>
      <c r="Q532" s="88">
        <f t="shared" ref="Q532" si="2788">MIN((I532*J532*Male_Mortality_Blend+K532*L532*(1-Male_Mortality_Blend))*(1-Mortality_Margin),1)</f>
        <v>0.38277843942886058</v>
      </c>
      <c r="R532" s="18">
        <f t="shared" si="2783"/>
        <v>3.9412883897873785E-2</v>
      </c>
      <c r="S532" s="18">
        <f t="shared" si="2722"/>
        <v>3.8004495169315332E-3</v>
      </c>
      <c r="T532" s="89">
        <f t="shared" si="2723"/>
        <v>1.5593242201535854E-4</v>
      </c>
      <c r="V532" s="73">
        <f t="shared" si="2709"/>
        <v>16686.213195209486</v>
      </c>
      <c r="W532" s="74">
        <f t="shared" ref="W532" si="2789">V532*Fee_Percent</f>
        <v>834.31065976047432</v>
      </c>
      <c r="X532" s="75">
        <f t="shared" si="2738"/>
        <v>17520.523854969961</v>
      </c>
      <c r="Y532" s="74">
        <f t="shared" si="2711"/>
        <v>23450.112531811938</v>
      </c>
      <c r="Z532" s="75">
        <f t="shared" si="2712"/>
        <v>333.72426390418974</v>
      </c>
      <c r="AA532" s="82">
        <f t="shared" si="2713"/>
        <v>-6263.3129407461674</v>
      </c>
      <c r="AC532" s="80">
        <f t="shared" ref="AC532" si="2790">AC531/(1+NAER_Rate)^(1/12)</f>
        <v>0.14523432437386335</v>
      </c>
      <c r="AD532" s="82">
        <f t="shared" si="2715"/>
        <v>2544.5814447527182</v>
      </c>
      <c r="AE532" s="74">
        <f t="shared" si="2716"/>
        <v>3405.761250048773</v>
      </c>
      <c r="AF532" s="75">
        <f t="shared" si="2717"/>
        <v>48.468217995289869</v>
      </c>
      <c r="AH532" s="113">
        <v>526</v>
      </c>
      <c r="AI532" s="114">
        <f>(SUM(AE533:$AE$913)+SUM(AF533:$AF$913)-SUM(AD533:$AD$913))*(1+NAER_Rate)^(AH532/12)</f>
        <v>149982.88856047401</v>
      </c>
      <c r="AJ532" s="115">
        <f t="shared" si="2704"/>
        <v>149982.88856047401</v>
      </c>
    </row>
    <row r="533" spans="5:36" x14ac:dyDescent="0.35">
      <c r="E533" s="66">
        <f t="shared" si="2733"/>
        <v>61483</v>
      </c>
      <c r="F533">
        <f t="shared" si="2473"/>
        <v>44</v>
      </c>
      <c r="G533">
        <f t="shared" si="2726"/>
        <v>527</v>
      </c>
      <c r="H533">
        <f t="shared" ref="H533" si="2791">ROUNDDOWN(YEARFRAC(E533,DOB,1),0)</f>
        <v>108</v>
      </c>
      <c r="I533" s="31">
        <f>IF(H533&lt;=120,VLOOKUP(H533,'Mortality Data'!$B$6:$D$125,2,FALSE),1)</f>
        <v>0.47799999999999998</v>
      </c>
      <c r="J533" s="17">
        <f>IF(H533&lt;=120,(1-VLOOKUP(H533,'Mortality Data'!$F$5:$H$125,2,FALSE))^(YEAR(E533)-Mortality_Table_Year),1)</f>
        <v>0.87409908646310952</v>
      </c>
      <c r="K533">
        <f>IF(H533&lt;=120,VLOOKUP(H533,'Mortality Data'!$B$5:$D$125,3,FALSE),1)</f>
        <v>0.43522</v>
      </c>
      <c r="L533" s="33">
        <f>IF(H533&lt;=120,(1-VLOOKUP(H533,'Mortality Data'!$F$5:$H$125,3,FALSE))^(YEAR(E533)-Mortality_Table_Year),1)</f>
        <v>0.88396684819355553</v>
      </c>
      <c r="M533" s="88">
        <f t="shared" ref="M533" si="2792">MIN(I533*J533*Male_Mortality_Blend+K533*L533*(1-Male_Mortality_Blend),1)</f>
        <v>0.40292467308301116</v>
      </c>
      <c r="N533" s="18">
        <f t="shared" si="2707"/>
        <v>4.2065619608798177E-2</v>
      </c>
      <c r="O533" s="18">
        <f t="shared" si="2729"/>
        <v>2.5904999331296885E-3</v>
      </c>
      <c r="P533" s="89">
        <f t="shared" si="2720"/>
        <v>1.1375621025226049E-4</v>
      </c>
      <c r="Q533" s="88">
        <f t="shared" ref="Q533" si="2793">MIN((I533*J533*Male_Mortality_Blend+K533*L533*(1-Male_Mortality_Blend))*(1-Mortality_Margin),1)</f>
        <v>0.38277843942886058</v>
      </c>
      <c r="R533" s="18">
        <f t="shared" si="2783"/>
        <v>3.9412883897873785E-2</v>
      </c>
      <c r="S533" s="18">
        <f t="shared" si="2722"/>
        <v>3.6506628413609803E-3</v>
      </c>
      <c r="T533" s="89">
        <f t="shared" si="2723"/>
        <v>1.497866755705529E-4</v>
      </c>
      <c r="V533" s="73">
        <f t="shared" si="2709"/>
        <v>15984.297298228495</v>
      </c>
      <c r="W533" s="74">
        <f t="shared" ref="W533" si="2794">V533*Fee_Percent</f>
        <v>799.2148649114248</v>
      </c>
      <c r="X533" s="75">
        <f t="shared" si="2738"/>
        <v>16783.51216313992</v>
      </c>
      <c r="Y533" s="74">
        <f t="shared" si="2711"/>
        <v>22525.87596920356</v>
      </c>
      <c r="Z533" s="75">
        <f t="shared" si="2712"/>
        <v>319.6859459645699</v>
      </c>
      <c r="AA533" s="82">
        <f t="shared" si="2713"/>
        <v>-6062.0497520282115</v>
      </c>
      <c r="AC533" s="80">
        <f t="shared" ref="AC533" si="2795">AC532/(1+NAER_Rate)^(1/12)</f>
        <v>0.14470257000932571</v>
      </c>
      <c r="AD533" s="82">
        <f t="shared" si="2715"/>
        <v>2428.6173437891239</v>
      </c>
      <c r="AE533" s="74">
        <f t="shared" si="2716"/>
        <v>3259.5521444550659</v>
      </c>
      <c r="AF533" s="75">
        <f t="shared" si="2717"/>
        <v>46.259377976935689</v>
      </c>
      <c r="AH533" s="113">
        <v>527</v>
      </c>
      <c r="AI533" s="114">
        <f>(SUM(AE534:$AE$913)+SUM(AF534:$AF$913)-SUM(AD534:$AD$913))*(1+NAER_Rate)^(AH533/12)</f>
        <v>144471.99733723284</v>
      </c>
      <c r="AJ533" s="115">
        <f t="shared" si="2704"/>
        <v>144471.99733723284</v>
      </c>
    </row>
    <row r="534" spans="5:36" x14ac:dyDescent="0.35">
      <c r="E534" s="66">
        <f t="shared" si="2733"/>
        <v>61514</v>
      </c>
      <c r="F534">
        <f t="shared" si="2473"/>
        <v>44</v>
      </c>
      <c r="G534">
        <f t="shared" si="2726"/>
        <v>528</v>
      </c>
      <c r="H534">
        <f t="shared" ref="H534" si="2796">ROUNDDOWN(YEARFRAC(E534,DOB,1),0)</f>
        <v>108</v>
      </c>
      <c r="I534" s="31">
        <f>IF(H534&lt;=120,VLOOKUP(H534,'Mortality Data'!$B$6:$D$125,2,FALSE),1)</f>
        <v>0.47799999999999998</v>
      </c>
      <c r="J534" s="17">
        <f>IF(H534&lt;=120,(1-VLOOKUP(H534,'Mortality Data'!$F$5:$H$125,2,FALSE))^(YEAR(E534)-Mortality_Table_Year),1)</f>
        <v>0.87409908646310952</v>
      </c>
      <c r="K534">
        <f>IF(H534&lt;=120,VLOOKUP(H534,'Mortality Data'!$B$5:$D$125,3,FALSE),1)</f>
        <v>0.43522</v>
      </c>
      <c r="L534" s="33">
        <f>IF(H534&lt;=120,(1-VLOOKUP(H534,'Mortality Data'!$F$5:$H$125,3,FALSE))^(YEAR(E534)-Mortality_Table_Year),1)</f>
        <v>0.88396684819355553</v>
      </c>
      <c r="M534" s="88">
        <f t="shared" ref="M534" si="2797">MIN(I534*J534*Male_Mortality_Blend+K534*L534*(1-Male_Mortality_Blend),1)</f>
        <v>0.40292467308301116</v>
      </c>
      <c r="N534" s="18">
        <f t="shared" si="2707"/>
        <v>4.2065619608798177E-2</v>
      </c>
      <c r="O534" s="18">
        <f t="shared" si="2729"/>
        <v>2.4815289483460378E-3</v>
      </c>
      <c r="P534" s="89">
        <f t="shared" si="2720"/>
        <v>1.0897098478365079E-4</v>
      </c>
      <c r="Q534" s="88">
        <f t="shared" ref="Q534" si="2798">MIN((I534*J534*Male_Mortality_Blend+K534*L534*(1-Male_Mortality_Blend))*(1-Mortality_Margin),1)</f>
        <v>0.38277843942886058</v>
      </c>
      <c r="R534" s="18">
        <f t="shared" si="2783"/>
        <v>3.9412883897873785E-2</v>
      </c>
      <c r="S534" s="18">
        <f t="shared" si="2722"/>
        <v>3.506779690644138E-3</v>
      </c>
      <c r="T534" s="89">
        <f t="shared" si="2723"/>
        <v>1.4388315071684225E-4</v>
      </c>
      <c r="V534" s="73">
        <f t="shared" si="2709"/>
        <v>15311.907928367275</v>
      </c>
      <c r="W534" s="74">
        <f t="shared" ref="W534" si="2799">V534*Fee_Percent</f>
        <v>765.59539641836375</v>
      </c>
      <c r="X534" s="75">
        <f t="shared" si="2738"/>
        <v>16077.503324785639</v>
      </c>
      <c r="Y534" s="74">
        <f t="shared" si="2711"/>
        <v>21638.066234931437</v>
      </c>
      <c r="Z534" s="75">
        <f t="shared" si="2712"/>
        <v>306.23815856734552</v>
      </c>
      <c r="AA534" s="82">
        <f t="shared" si="2713"/>
        <v>-5866.8010687131446</v>
      </c>
      <c r="AC534" s="80">
        <f t="shared" ref="AC534" si="2800">AC533/(1+NAER_Rate)^(1/12)</f>
        <v>0.14417276258608741</v>
      </c>
      <c r="AD534" s="82">
        <f t="shared" si="2715"/>
        <v>2317.9380698213508</v>
      </c>
      <c r="AE534" s="74">
        <f t="shared" si="2716"/>
        <v>3119.6197861108044</v>
      </c>
      <c r="AF534" s="75">
        <f t="shared" si="2717"/>
        <v>44.151201329930494</v>
      </c>
      <c r="AH534" s="113">
        <v>528</v>
      </c>
      <c r="AI534" s="114">
        <f>(SUM(AE535:$AE$913)+SUM(AF535:$AF$913)-SUM(AD535:$AD$913))*(1+NAER_Rate)^(AH534/12)</f>
        <v>139136.10332243453</v>
      </c>
      <c r="AJ534" s="115">
        <f t="shared" si="2704"/>
        <v>139136.10332243453</v>
      </c>
    </row>
    <row r="535" spans="5:36" x14ac:dyDescent="0.35">
      <c r="E535" s="66">
        <f t="shared" si="2733"/>
        <v>61544</v>
      </c>
      <c r="F535">
        <f t="shared" si="2473"/>
        <v>45</v>
      </c>
      <c r="G535">
        <f t="shared" si="2726"/>
        <v>529</v>
      </c>
      <c r="H535">
        <f t="shared" ref="H535" si="2801">ROUNDDOWN(YEARFRAC(E535,DOB,1),0)</f>
        <v>108</v>
      </c>
      <c r="I535" s="31">
        <f>IF(H535&lt;=120,VLOOKUP(H535,'Mortality Data'!$B$6:$D$125,2,FALSE),1)</f>
        <v>0.47799999999999998</v>
      </c>
      <c r="J535" s="17">
        <f>IF(H535&lt;=120,(1-VLOOKUP(H535,'Mortality Data'!$F$5:$H$125,2,FALSE))^(YEAR(E535)-Mortality_Table_Year),1)</f>
        <v>0.87409908646310952</v>
      </c>
      <c r="K535">
        <f>IF(H535&lt;=120,VLOOKUP(H535,'Mortality Data'!$B$5:$D$125,3,FALSE),1)</f>
        <v>0.43522</v>
      </c>
      <c r="L535" s="33">
        <f>IF(H535&lt;=120,(1-VLOOKUP(H535,'Mortality Data'!$F$5:$H$125,3,FALSE))^(YEAR(E535)-Mortality_Table_Year),1)</f>
        <v>0.88396684819355553</v>
      </c>
      <c r="M535" s="88">
        <f t="shared" ref="M535" si="2802">MIN(I535*J535*Male_Mortality_Blend+K535*L535*(1-Male_Mortality_Blend),1)</f>
        <v>0.40292467308301116</v>
      </c>
      <c r="N535" s="18">
        <f t="shared" si="2707"/>
        <v>4.2065619608798177E-2</v>
      </c>
      <c r="O535" s="18">
        <f t="shared" si="2729"/>
        <v>2.3771418955566923E-3</v>
      </c>
      <c r="P535" s="89">
        <f t="shared" si="2720"/>
        <v>1.0438705278934543E-4</v>
      </c>
      <c r="Q535" s="88">
        <f t="shared" ref="Q535" si="2803">MIN((I535*J535*Male_Mortality_Blend+K535*L535*(1-Male_Mortality_Blend))*(1-Mortality_Margin),1)</f>
        <v>0.38277843942886058</v>
      </c>
      <c r="R535" s="18">
        <f t="shared" si="2783"/>
        <v>3.9412883897873785E-2</v>
      </c>
      <c r="S535" s="18">
        <f t="shared" si="2722"/>
        <v>3.3685673898413587E-3</v>
      </c>
      <c r="T535" s="89">
        <f t="shared" si="2723"/>
        <v>1.3821230080277936E-4</v>
      </c>
      <c r="V535" s="73">
        <f t="shared" si="2709"/>
        <v>14667.803033967635</v>
      </c>
      <c r="W535" s="74">
        <f t="shared" ref="W535" si="2804">V535*Fee_Percent</f>
        <v>733.39015169838183</v>
      </c>
      <c r="X535" s="75">
        <f t="shared" si="2738"/>
        <v>15401.193185666018</v>
      </c>
      <c r="Y535" s="74">
        <f t="shared" si="2711"/>
        <v>20785.247642639581</v>
      </c>
      <c r="Z535" s="75">
        <f t="shared" si="2712"/>
        <v>293.35606067935271</v>
      </c>
      <c r="AA535" s="82">
        <f t="shared" si="2713"/>
        <v>-5677.4105176529174</v>
      </c>
      <c r="AC535" s="80">
        <f t="shared" ref="AC535" si="2805">AC534/(1+NAER_Rate)^(1/12)</f>
        <v>0.14364489497570593</v>
      </c>
      <c r="AD535" s="82">
        <f t="shared" si="2715"/>
        <v>2212.3027776555527</v>
      </c>
      <c r="AE535" s="74">
        <f t="shared" si="2716"/>
        <v>2985.6947146710017</v>
      </c>
      <c r="AF535" s="75">
        <f t="shared" si="2717"/>
        <v>42.139100526772438</v>
      </c>
      <c r="AH535" s="113">
        <v>529</v>
      </c>
      <c r="AI535" s="114">
        <f>(SUM(AE536:$AE$913)+SUM(AF536:$AF$913)-SUM(AD536:$AD$913))*(1+NAER_Rate)^(AH535/12)</f>
        <v>133969.99146521164</v>
      </c>
      <c r="AJ535" s="115">
        <f t="shared" si="2704"/>
        <v>133969.99146521164</v>
      </c>
    </row>
    <row r="536" spans="5:36" x14ac:dyDescent="0.35">
      <c r="E536" s="66">
        <f t="shared" si="2733"/>
        <v>61575</v>
      </c>
      <c r="F536">
        <f t="shared" si="2473"/>
        <v>45</v>
      </c>
      <c r="G536">
        <f t="shared" si="2726"/>
        <v>530</v>
      </c>
      <c r="H536">
        <f t="shared" ref="H536" si="2806">ROUNDDOWN(YEARFRAC(E536,DOB,1),0)</f>
        <v>108</v>
      </c>
      <c r="I536" s="31">
        <f>IF(H536&lt;=120,VLOOKUP(H536,'Mortality Data'!$B$6:$D$125,2,FALSE),1)</f>
        <v>0.47799999999999998</v>
      </c>
      <c r="J536" s="17">
        <f>IF(H536&lt;=120,(1-VLOOKUP(H536,'Mortality Data'!$F$5:$H$125,2,FALSE))^(YEAR(E536)-Mortality_Table_Year),1)</f>
        <v>0.87409908646310952</v>
      </c>
      <c r="K536">
        <f>IF(H536&lt;=120,VLOOKUP(H536,'Mortality Data'!$B$5:$D$125,3,FALSE),1)</f>
        <v>0.43522</v>
      </c>
      <c r="L536" s="33">
        <f>IF(H536&lt;=120,(1-VLOOKUP(H536,'Mortality Data'!$F$5:$H$125,3,FALSE))^(YEAR(E536)-Mortality_Table_Year),1)</f>
        <v>0.88396684819355553</v>
      </c>
      <c r="M536" s="88">
        <f t="shared" ref="M536" si="2807">MIN(I536*J536*Male_Mortality_Blend+K536*L536*(1-Male_Mortality_Blend),1)</f>
        <v>0.40292467308301116</v>
      </c>
      <c r="N536" s="18">
        <f t="shared" si="2707"/>
        <v>4.2065619608798177E-2</v>
      </c>
      <c r="O536" s="18">
        <f t="shared" si="2729"/>
        <v>2.2771459488220669E-3</v>
      </c>
      <c r="P536" s="89">
        <f t="shared" si="2720"/>
        <v>9.9995946734625449E-5</v>
      </c>
      <c r="Q536" s="88">
        <f t="shared" ref="Q536" si="2808">MIN((I536*J536*Male_Mortality_Blend+K536*L536*(1-Male_Mortality_Blend))*(1-Mortality_Margin),1)</f>
        <v>0.38277843942886058</v>
      </c>
      <c r="R536" s="18">
        <f t="shared" si="2783"/>
        <v>3.9412883897873785E-2</v>
      </c>
      <c r="S536" s="18">
        <f t="shared" si="2722"/>
        <v>3.2358024344033773E-3</v>
      </c>
      <c r="T536" s="89">
        <f t="shared" si="2723"/>
        <v>1.3276495543798139E-4</v>
      </c>
      <c r="V536" s="73">
        <f t="shared" si="2709"/>
        <v>14050.792811043975</v>
      </c>
      <c r="W536" s="74">
        <f t="shared" ref="W536" si="2809">V536*Fee_Percent</f>
        <v>702.53964055219876</v>
      </c>
      <c r="X536" s="75">
        <f t="shared" si="2738"/>
        <v>14753.332451596174</v>
      </c>
      <c r="Y536" s="74">
        <f t="shared" si="2711"/>
        <v>19966.04109051167</v>
      </c>
      <c r="Z536" s="75">
        <f t="shared" si="2712"/>
        <v>281.01585622087953</v>
      </c>
      <c r="AA536" s="82">
        <f t="shared" si="2713"/>
        <v>-5493.7244951363737</v>
      </c>
      <c r="AC536" s="80">
        <f t="shared" ref="AC536" si="2810">AC535/(1+NAER_Rate)^(1/12)</f>
        <v>0.14311896007583849</v>
      </c>
      <c r="AD536" s="82">
        <f t="shared" si="2715"/>
        <v>2111.4815981255651</v>
      </c>
      <c r="AE536" s="74">
        <f t="shared" si="2716"/>
        <v>2857.5190377054905</v>
      </c>
      <c r="AF536" s="75">
        <f t="shared" si="2717"/>
        <v>40.218697107153623</v>
      </c>
      <c r="AH536" s="113">
        <v>530</v>
      </c>
      <c r="AI536" s="114">
        <f>(SUM(AE537:$AE$913)+SUM(AF537:$AF$913)-SUM(AD537:$AD$913))*(1+NAER_Rate)^(AH536/12)</f>
        <v>128968.58115408836</v>
      </c>
      <c r="AJ536" s="115">
        <f t="shared" si="2704"/>
        <v>128968.58115408836</v>
      </c>
    </row>
    <row r="537" spans="5:36" x14ac:dyDescent="0.35">
      <c r="E537" s="66">
        <f t="shared" si="2733"/>
        <v>61606</v>
      </c>
      <c r="F537">
        <f t="shared" ref="F537:F600" si="2811">F525+1</f>
        <v>45</v>
      </c>
      <c r="G537">
        <f t="shared" si="2726"/>
        <v>531</v>
      </c>
      <c r="H537">
        <f t="shared" ref="H537" si="2812">ROUNDDOWN(YEARFRAC(E537,DOB,1),0)</f>
        <v>108</v>
      </c>
      <c r="I537" s="31">
        <f>IF(H537&lt;=120,VLOOKUP(H537,'Mortality Data'!$B$6:$D$125,2,FALSE),1)</f>
        <v>0.47799999999999998</v>
      </c>
      <c r="J537" s="17">
        <f>IF(H537&lt;=120,(1-VLOOKUP(H537,'Mortality Data'!$F$5:$H$125,2,FALSE))^(YEAR(E537)-Mortality_Table_Year),1)</f>
        <v>0.87409908646310952</v>
      </c>
      <c r="K537">
        <f>IF(H537&lt;=120,VLOOKUP(H537,'Mortality Data'!$B$5:$D$125,3,FALSE),1)</f>
        <v>0.43522</v>
      </c>
      <c r="L537" s="33">
        <f>IF(H537&lt;=120,(1-VLOOKUP(H537,'Mortality Data'!$F$5:$H$125,3,FALSE))^(YEAR(E537)-Mortality_Table_Year),1)</f>
        <v>0.88396684819355553</v>
      </c>
      <c r="M537" s="88">
        <f t="shared" ref="M537" si="2813">MIN(I537*J537*Male_Mortality_Blend+K537*L537*(1-Male_Mortality_Blend),1)</f>
        <v>0.40292467308301116</v>
      </c>
      <c r="N537" s="18">
        <f t="shared" si="2707"/>
        <v>4.2065619608798177E-2</v>
      </c>
      <c r="O537" s="18">
        <f t="shared" si="2729"/>
        <v>2.1813563935452018E-3</v>
      </c>
      <c r="P537" s="89">
        <f t="shared" si="2720"/>
        <v>9.5789555276865057E-5</v>
      </c>
      <c r="Q537" s="88">
        <f t="shared" ref="Q537" si="2814">MIN((I537*J537*Male_Mortality_Blend+K537*L537*(1-Male_Mortality_Blend))*(1-Mortality_Margin),1)</f>
        <v>0.38277843942886058</v>
      </c>
      <c r="R537" s="18">
        <f t="shared" si="2783"/>
        <v>3.9412883897873785E-2</v>
      </c>
      <c r="S537" s="18">
        <f t="shared" si="2722"/>
        <v>3.1082701287397795E-3</v>
      </c>
      <c r="T537" s="89">
        <f t="shared" si="2723"/>
        <v>1.2753230566359781E-4</v>
      </c>
      <c r="V537" s="73">
        <f t="shared" si="2709"/>
        <v>13459.737505452564</v>
      </c>
      <c r="W537" s="74">
        <f t="shared" ref="W537" si="2815">V537*Fee_Percent</f>
        <v>672.98687527262825</v>
      </c>
      <c r="X537" s="75">
        <f t="shared" si="2738"/>
        <v>14132.724380725193</v>
      </c>
      <c r="Y537" s="74">
        <f t="shared" si="2711"/>
        <v>19179.121831111155</v>
      </c>
      <c r="Z537" s="75">
        <f t="shared" si="2712"/>
        <v>269.19475010905126</v>
      </c>
      <c r="AA537" s="82">
        <f t="shared" si="2713"/>
        <v>-5315.5922004950135</v>
      </c>
      <c r="AC537" s="80">
        <f t="shared" ref="AC537" si="2816">AC536/(1+NAER_Rate)^(1/12)</f>
        <v>0.14259495081014653</v>
      </c>
      <c r="AD537" s="82">
        <f t="shared" si="2715"/>
        <v>2015.2551378828675</v>
      </c>
      <c r="AE537" s="74">
        <f t="shared" si="2716"/>
        <v>2734.8459340891027</v>
      </c>
      <c r="AF537" s="75">
        <f t="shared" si="2717"/>
        <v>38.385812150149853</v>
      </c>
      <c r="AH537" s="113">
        <v>531</v>
      </c>
      <c r="AI537" s="114">
        <f>(SUM(AE538:$AE$913)+SUM(AF538:$AF$913)-SUM(AD538:$AD$913))*(1+NAER_Rate)^(AH537/12)</f>
        <v>124126.92390797977</v>
      </c>
      <c r="AJ537" s="115">
        <f t="shared" si="2704"/>
        <v>124126.92390797977</v>
      </c>
    </row>
    <row r="538" spans="5:36" x14ac:dyDescent="0.35">
      <c r="E538" s="66">
        <f t="shared" si="2733"/>
        <v>61636</v>
      </c>
      <c r="F538">
        <f t="shared" si="2811"/>
        <v>45</v>
      </c>
      <c r="G538">
        <f t="shared" si="2726"/>
        <v>532</v>
      </c>
      <c r="H538">
        <f t="shared" ref="H538" si="2817">ROUNDDOWN(YEARFRAC(E538,DOB,1),0)</f>
        <v>108</v>
      </c>
      <c r="I538" s="31">
        <f>IF(H538&lt;=120,VLOOKUP(H538,'Mortality Data'!$B$6:$D$125,2,FALSE),1)</f>
        <v>0.47799999999999998</v>
      </c>
      <c r="J538" s="17">
        <f>IF(H538&lt;=120,(1-VLOOKUP(H538,'Mortality Data'!$F$5:$H$125,2,FALSE))^(YEAR(E538)-Mortality_Table_Year),1)</f>
        <v>0.87409908646310952</v>
      </c>
      <c r="K538">
        <f>IF(H538&lt;=120,VLOOKUP(H538,'Mortality Data'!$B$5:$D$125,3,FALSE),1)</f>
        <v>0.43522</v>
      </c>
      <c r="L538" s="33">
        <f>IF(H538&lt;=120,(1-VLOOKUP(H538,'Mortality Data'!$F$5:$H$125,3,FALSE))^(YEAR(E538)-Mortality_Table_Year),1)</f>
        <v>0.88396684819355553</v>
      </c>
      <c r="M538" s="88">
        <f t="shared" ref="M538" si="2818">MIN(I538*J538*Male_Mortality_Blend+K538*L538*(1-Male_Mortality_Blend),1)</f>
        <v>0.40292467308301116</v>
      </c>
      <c r="N538" s="18">
        <f t="shared" si="2707"/>
        <v>4.2065619608798177E-2</v>
      </c>
      <c r="O538" s="18">
        <f t="shared" si="2729"/>
        <v>2.0895962852631096E-3</v>
      </c>
      <c r="P538" s="89">
        <f t="shared" si="2720"/>
        <v>9.1760108282092252E-5</v>
      </c>
      <c r="Q538" s="88">
        <f t="shared" ref="Q538" si="2819">MIN((I538*J538*Male_Mortality_Blend+K538*L538*(1-Male_Mortality_Blend))*(1-Mortality_Margin),1)</f>
        <v>0.38277843942886058</v>
      </c>
      <c r="R538" s="18">
        <f t="shared" si="2783"/>
        <v>3.9412883897873785E-2</v>
      </c>
      <c r="S538" s="18">
        <f t="shared" si="2722"/>
        <v>2.9857642390325291E-3</v>
      </c>
      <c r="T538" s="89">
        <f t="shared" si="2723"/>
        <v>1.2250588970725033E-4</v>
      </c>
      <c r="V538" s="73">
        <f t="shared" si="2709"/>
        <v>12893.545307513921</v>
      </c>
      <c r="W538" s="74">
        <f t="shared" ref="W538" si="2820">V538*Fee_Percent</f>
        <v>644.67726537569615</v>
      </c>
      <c r="X538" s="75">
        <f t="shared" si="2738"/>
        <v>13538.222572889617</v>
      </c>
      <c r="Y538" s="74">
        <f t="shared" si="2711"/>
        <v>18423.217329118394</v>
      </c>
      <c r="Z538" s="75">
        <f t="shared" si="2712"/>
        <v>257.87090615027842</v>
      </c>
      <c r="AA538" s="82">
        <f t="shared" si="2713"/>
        <v>-5142.8656623790539</v>
      </c>
      <c r="AC538" s="80">
        <f t="shared" ref="AC538" si="2821">AC537/(1+NAER_Rate)^(1/12)</f>
        <v>0.14207286012820047</v>
      </c>
      <c r="AD538" s="82">
        <f t="shared" si="2715"/>
        <v>1923.4140019825929</v>
      </c>
      <c r="AE538" s="74">
        <f t="shared" si="2716"/>
        <v>2617.4391787112768</v>
      </c>
      <c r="AF538" s="75">
        <f t="shared" si="2717"/>
        <v>36.636457180620816</v>
      </c>
      <c r="AH538" s="113">
        <v>532</v>
      </c>
      <c r="AI538" s="114">
        <f>(SUM(AE539:$AE$913)+SUM(AF539:$AF$913)-SUM(AD539:$AD$913))*(1+NAER_Rate)^(AH538/12)</f>
        <v>119440.20103242531</v>
      </c>
      <c r="AJ538" s="115">
        <f t="shared" si="2704"/>
        <v>119440.20103242531</v>
      </c>
    </row>
    <row r="539" spans="5:36" x14ac:dyDescent="0.35">
      <c r="E539" s="66">
        <f t="shared" si="2733"/>
        <v>61667</v>
      </c>
      <c r="F539">
        <f t="shared" si="2811"/>
        <v>45</v>
      </c>
      <c r="G539">
        <f t="shared" si="2726"/>
        <v>533</v>
      </c>
      <c r="H539">
        <f t="shared" ref="H539" si="2822">ROUNDDOWN(YEARFRAC(E539,DOB,1),0)</f>
        <v>108</v>
      </c>
      <c r="I539" s="31">
        <f>IF(H539&lt;=120,VLOOKUP(H539,'Mortality Data'!$B$6:$D$125,2,FALSE),1)</f>
        <v>0.47799999999999998</v>
      </c>
      <c r="J539" s="17">
        <f>IF(H539&lt;=120,(1-VLOOKUP(H539,'Mortality Data'!$F$5:$H$125,2,FALSE))^(YEAR(E539)-Mortality_Table_Year),1)</f>
        <v>0.87409908646310952</v>
      </c>
      <c r="K539">
        <f>IF(H539&lt;=120,VLOOKUP(H539,'Mortality Data'!$B$5:$D$125,3,FALSE),1)</f>
        <v>0.43522</v>
      </c>
      <c r="L539" s="33">
        <f>IF(H539&lt;=120,(1-VLOOKUP(H539,'Mortality Data'!$F$5:$H$125,3,FALSE))^(YEAR(E539)-Mortality_Table_Year),1)</f>
        <v>0.88396684819355553</v>
      </c>
      <c r="M539" s="88">
        <f t="shared" ref="M539" si="2823">MIN(I539*J539*Male_Mortality_Blend+K539*L539*(1-Male_Mortality_Blend),1)</f>
        <v>0.40292467308301116</v>
      </c>
      <c r="N539" s="18">
        <f t="shared" si="2707"/>
        <v>4.2065619608798177E-2</v>
      </c>
      <c r="O539" s="18">
        <f t="shared" si="2729"/>
        <v>2.001696122791274E-3</v>
      </c>
      <c r="P539" s="89">
        <f t="shared" si="2720"/>
        <v>8.7900162471835595E-5</v>
      </c>
      <c r="Q539" s="88">
        <f t="shared" ref="Q539" si="2824">MIN((I539*J539*Male_Mortality_Blend+K539*L539*(1-Male_Mortality_Blend))*(1-Mortality_Margin),1)</f>
        <v>0.38277843942886058</v>
      </c>
      <c r="R539" s="18">
        <f t="shared" si="2783"/>
        <v>3.9412883897873785E-2</v>
      </c>
      <c r="S539" s="18">
        <f t="shared" si="2722"/>
        <v>2.8680866597331164E-3</v>
      </c>
      <c r="T539" s="89">
        <f t="shared" si="2723"/>
        <v>1.1767757929941275E-4</v>
      </c>
      <c r="V539" s="73">
        <f t="shared" si="2709"/>
        <v>12351.170335199236</v>
      </c>
      <c r="W539" s="74">
        <f t="shared" ref="W539" si="2825">V539*Fee_Percent</f>
        <v>617.55851675996189</v>
      </c>
      <c r="X539" s="75">
        <f t="shared" si="2738"/>
        <v>12968.728851959198</v>
      </c>
      <c r="Y539" s="74">
        <f t="shared" si="2711"/>
        <v>17697.105203500552</v>
      </c>
      <c r="Z539" s="75">
        <f t="shared" si="2712"/>
        <v>247.02340670398473</v>
      </c>
      <c r="AA539" s="82">
        <f t="shared" si="2713"/>
        <v>-4975.3997582453394</v>
      </c>
      <c r="AC539" s="80">
        <f t="shared" ref="AC539" si="2826">AC538/(1+NAER_Rate)^(1/12)</f>
        <v>0.14155268100538484</v>
      </c>
      <c r="AD539" s="82">
        <f t="shared" si="2715"/>
        <v>1835.7583382267112</v>
      </c>
      <c r="AE539" s="74">
        <f t="shared" si="2716"/>
        <v>2505.0726875898499</v>
      </c>
      <c r="AF539" s="75">
        <f t="shared" si="2717"/>
        <v>34.966825490032598</v>
      </c>
      <c r="AH539" s="113">
        <v>533</v>
      </c>
      <c r="AI539" s="114">
        <f>(SUM(AE540:$AE$913)+SUM(AF540:$AF$913)-SUM(AD540:$AD$913))*(1+NAER_Rate)^(AH539/12)</f>
        <v>114903.72124772421</v>
      </c>
      <c r="AJ539" s="115">
        <f t="shared" si="2704"/>
        <v>114903.72124772421</v>
      </c>
    </row>
    <row r="540" spans="5:36" x14ac:dyDescent="0.35">
      <c r="E540" s="66">
        <f t="shared" si="2733"/>
        <v>61697</v>
      </c>
      <c r="F540">
        <f t="shared" si="2811"/>
        <v>45</v>
      </c>
      <c r="G540">
        <f t="shared" si="2726"/>
        <v>534</v>
      </c>
      <c r="H540">
        <f t="shared" ref="H540" si="2827">ROUNDDOWN(YEARFRAC(E540,DOB,1),0)</f>
        <v>108</v>
      </c>
      <c r="I540" s="31">
        <f>IF(H540&lt;=120,VLOOKUP(H540,'Mortality Data'!$B$6:$D$125,2,FALSE),1)</f>
        <v>0.47799999999999998</v>
      </c>
      <c r="J540" s="17">
        <f>IF(H540&lt;=120,(1-VLOOKUP(H540,'Mortality Data'!$F$5:$H$125,2,FALSE))^(YEAR(E540)-Mortality_Table_Year),1)</f>
        <v>0.87409908646310952</v>
      </c>
      <c r="K540">
        <f>IF(H540&lt;=120,VLOOKUP(H540,'Mortality Data'!$B$5:$D$125,3,FALSE),1)</f>
        <v>0.43522</v>
      </c>
      <c r="L540" s="33">
        <f>IF(H540&lt;=120,(1-VLOOKUP(H540,'Mortality Data'!$F$5:$H$125,3,FALSE))^(YEAR(E540)-Mortality_Table_Year),1)</f>
        <v>0.88396684819355553</v>
      </c>
      <c r="M540" s="88">
        <f t="shared" ref="M540" si="2828">MIN(I540*J540*Male_Mortality_Blend+K540*L540*(1-Male_Mortality_Blend),1)</f>
        <v>0.40292467308301116</v>
      </c>
      <c r="N540" s="18">
        <f t="shared" si="2707"/>
        <v>4.2065619608798177E-2</v>
      </c>
      <c r="O540" s="18">
        <f t="shared" si="2729"/>
        <v>1.9174935351175301E-3</v>
      </c>
      <c r="P540" s="89">
        <f t="shared" si="2720"/>
        <v>8.4202587673743888E-5</v>
      </c>
      <c r="Q540" s="88">
        <f t="shared" ref="Q540" si="2829">MIN((I540*J540*Male_Mortality_Blend+K540*L540*(1-Male_Mortality_Blend))*(1-Mortality_Margin),1)</f>
        <v>0.38277843942886058</v>
      </c>
      <c r="R540" s="18">
        <f t="shared" si="2783"/>
        <v>3.9412883897873785E-2</v>
      </c>
      <c r="S540" s="18">
        <f t="shared" si="2722"/>
        <v>2.7550470932040144E-3</v>
      </c>
      <c r="T540" s="89">
        <f t="shared" si="2723"/>
        <v>1.1303956652910195E-4</v>
      </c>
      <c r="V540" s="73">
        <f t="shared" si="2709"/>
        <v>11831.610702155274</v>
      </c>
      <c r="W540" s="74">
        <f t="shared" ref="W540" si="2830">V540*Fee_Percent</f>
        <v>591.58053510776369</v>
      </c>
      <c r="X540" s="75">
        <f t="shared" si="2738"/>
        <v>12423.191237263038</v>
      </c>
      <c r="Y540" s="74">
        <f t="shared" si="2711"/>
        <v>16999.611250786525</v>
      </c>
      <c r="Z540" s="75">
        <f t="shared" si="2712"/>
        <v>236.63221404310548</v>
      </c>
      <c r="AA540" s="82">
        <f t="shared" si="2713"/>
        <v>-4813.0522275665917</v>
      </c>
      <c r="AC540" s="80">
        <f t="shared" ref="AC540" si="2831">AC539/(1+NAER_Rate)^(1/12)</f>
        <v>0.14103440644280379</v>
      </c>
      <c r="AD540" s="82">
        <f t="shared" si="2715"/>
        <v>1752.0974022728337</v>
      </c>
      <c r="AE540" s="74">
        <f t="shared" si="2716"/>
        <v>2397.5300825130871</v>
      </c>
      <c r="AF540" s="75">
        <f t="shared" si="2717"/>
        <v>33.373283852815881</v>
      </c>
      <c r="AH540" s="113">
        <v>534</v>
      </c>
      <c r="AI540" s="114">
        <f>(SUM(AE541:$AE$913)+SUM(AF541:$AF$913)-SUM(AD541:$AD$913))*(1+NAER_Rate)^(AH540/12)</f>
        <v>110512.91829514428</v>
      </c>
      <c r="AJ540" s="115">
        <f t="shared" si="2704"/>
        <v>110512.91829514428</v>
      </c>
    </row>
    <row r="541" spans="5:36" x14ac:dyDescent="0.35">
      <c r="E541" s="66">
        <f t="shared" si="2733"/>
        <v>61728</v>
      </c>
      <c r="F541">
        <f t="shared" si="2811"/>
        <v>45</v>
      </c>
      <c r="G541">
        <f t="shared" si="2726"/>
        <v>535</v>
      </c>
      <c r="H541">
        <f t="shared" ref="H541" si="2832">ROUNDDOWN(YEARFRAC(E541,DOB,1),0)</f>
        <v>109</v>
      </c>
      <c r="I541" s="31">
        <f>IF(H541&lt;=120,VLOOKUP(H541,'Mortality Data'!$B$6:$D$125,2,FALSE),1)</f>
        <v>0.49181000000000002</v>
      </c>
      <c r="J541" s="17">
        <f>IF(H541&lt;=120,(1-VLOOKUP(H541,'Mortality Data'!$F$5:$H$125,2,FALSE))^(YEAR(E541)-Mortality_Table_Year),1)</f>
        <v>0.88894167491095755</v>
      </c>
      <c r="K541">
        <f>IF(H541&lt;=120,VLOOKUP(H541,'Mortality Data'!$B$5:$D$125,3,FALSE),1)</f>
        <v>0.45139000000000001</v>
      </c>
      <c r="L541" s="33">
        <f>IF(H541&lt;=120,(1-VLOOKUP(H541,'Mortality Data'!$F$5:$H$125,3,FALSE))^(YEAR(E541)-Mortality_Table_Year),1)</f>
        <v>0.89897396200459756</v>
      </c>
      <c r="M541" s="88">
        <f t="shared" ref="M541" si="2833">MIN(I541*J541*Male_Mortality_Blend+K541*L541*(1-Male_Mortality_Blend),1)</f>
        <v>0.42305925834504182</v>
      </c>
      <c r="N541" s="18">
        <f t="shared" si="2707"/>
        <v>4.480010207854368E-2</v>
      </c>
      <c r="O541" s="18">
        <f t="shared" si="2729"/>
        <v>1.8315896290093171E-3</v>
      </c>
      <c r="P541" s="89">
        <f t="shared" si="2720"/>
        <v>8.5903906108213005E-5</v>
      </c>
      <c r="Q541" s="88">
        <f t="shared" ref="Q541" si="2834">MIN((I541*J541*Male_Mortality_Blend+K541*L541*(1-Male_Mortality_Blend))*(1-Mortality_Margin),1)</f>
        <v>0.40190629542778972</v>
      </c>
      <c r="R541" s="18">
        <f t="shared" si="2783"/>
        <v>4.1929570724847376E-2</v>
      </c>
      <c r="S541" s="18">
        <f t="shared" si="2722"/>
        <v>2.6395291512592315E-3</v>
      </c>
      <c r="T541" s="89">
        <f t="shared" si="2723"/>
        <v>1.155179419447829E-4</v>
      </c>
      <c r="V541" s="73">
        <f t="shared" si="2709"/>
        <v>11301.553334945127</v>
      </c>
      <c r="W541" s="74">
        <f t="shared" ref="W541" si="2835">V541*Fee_Percent</f>
        <v>565.07766674725633</v>
      </c>
      <c r="X541" s="75">
        <f t="shared" si="2738"/>
        <v>11866.631001692384</v>
      </c>
      <c r="Y541" s="74">
        <f t="shared" si="2711"/>
        <v>16286.824848551762</v>
      </c>
      <c r="Z541" s="75">
        <f t="shared" si="2712"/>
        <v>226.03106669890255</v>
      </c>
      <c r="AA541" s="82">
        <f t="shared" si="2713"/>
        <v>-4646.2249135582806</v>
      </c>
      <c r="AC541" s="80">
        <f t="shared" ref="AC541" si="2836">AC540/(1+NAER_Rate)^(1/12)</f>
        <v>0.14051802946718692</v>
      </c>
      <c r="AD541" s="82">
        <f t="shared" si="2715"/>
        <v>1667.4756047720441</v>
      </c>
      <c r="AE541" s="74">
        <f t="shared" si="2716"/>
        <v>2288.5925339957084</v>
      </c>
      <c r="AF541" s="75">
        <f t="shared" si="2717"/>
        <v>31.76144009089608</v>
      </c>
      <c r="AH541" s="113">
        <v>535</v>
      </c>
      <c r="AI541" s="114">
        <f>(SUM(AE542:$AE$913)+SUM(AF542:$AF$913)-SUM(AD542:$AD$913))*(1+NAER_Rate)^(AH541/12)</f>
        <v>106272.80729260668</v>
      </c>
      <c r="AJ541" s="115">
        <f t="shared" si="2704"/>
        <v>106272.80729260668</v>
      </c>
    </row>
    <row r="542" spans="5:36" x14ac:dyDescent="0.35">
      <c r="E542" s="66">
        <f t="shared" si="2733"/>
        <v>61759</v>
      </c>
      <c r="F542">
        <f t="shared" si="2811"/>
        <v>45</v>
      </c>
      <c r="G542">
        <f t="shared" si="2726"/>
        <v>536</v>
      </c>
      <c r="H542">
        <f t="shared" ref="H542" si="2837">ROUNDDOWN(YEARFRAC(E542,DOB,1),0)</f>
        <v>109</v>
      </c>
      <c r="I542" s="31">
        <f>IF(H542&lt;=120,VLOOKUP(H542,'Mortality Data'!$B$6:$D$125,2,FALSE),1)</f>
        <v>0.49181000000000002</v>
      </c>
      <c r="J542" s="17">
        <f>IF(H542&lt;=120,(1-VLOOKUP(H542,'Mortality Data'!$F$5:$H$125,2,FALSE))^(YEAR(E542)-Mortality_Table_Year),1)</f>
        <v>0.88707489739364465</v>
      </c>
      <c r="K542">
        <f>IF(H542&lt;=120,VLOOKUP(H542,'Mortality Data'!$B$5:$D$125,3,FALSE),1)</f>
        <v>0.45139000000000001</v>
      </c>
      <c r="L542" s="33">
        <f>IF(H542&lt;=120,(1-VLOOKUP(H542,'Mortality Data'!$F$5:$H$125,3,FALSE))^(YEAR(E542)-Mortality_Table_Year),1)</f>
        <v>0.8972659114767888</v>
      </c>
      <c r="M542" s="88">
        <f t="shared" ref="M542" si="2838">MIN(I542*J542*Male_Mortality_Blend+K542*L542*(1-Male_Mortality_Blend),1)</f>
        <v>0.42220735480962107</v>
      </c>
      <c r="N542" s="18">
        <f t="shared" si="2707"/>
        <v>4.4682645189514925E-2</v>
      </c>
      <c r="O542" s="18">
        <f t="shared" si="2729"/>
        <v>1.7497493594834984E-3</v>
      </c>
      <c r="P542" s="89">
        <f t="shared" si="2720"/>
        <v>8.1840269525818672E-5</v>
      </c>
      <c r="Q542" s="88">
        <f t="shared" ref="Q542" si="2839">MIN((I542*J542*Male_Mortality_Blend+K542*L542*(1-Male_Mortality_Blend))*(1-Mortality_Margin),1)</f>
        <v>0.40109698706913999</v>
      </c>
      <c r="R542" s="18">
        <f t="shared" si="2783"/>
        <v>4.1821603537474883E-2</v>
      </c>
      <c r="S542" s="18">
        <f t="shared" si="2722"/>
        <v>2.5291398095696606E-3</v>
      </c>
      <c r="T542" s="89">
        <f t="shared" si="2723"/>
        <v>1.1038934168957097E-4</v>
      </c>
      <c r="V542" s="73">
        <f t="shared" si="2709"/>
        <v>10796.570037189394</v>
      </c>
      <c r="W542" s="74">
        <f t="shared" ref="W542" si="2840">V542*Fee_Percent</f>
        <v>539.82850185946972</v>
      </c>
      <c r="X542" s="75">
        <f t="shared" si="2738"/>
        <v>11336.398539048863</v>
      </c>
      <c r="Y542" s="74">
        <f t="shared" si="2711"/>
        <v>15605.683716851338</v>
      </c>
      <c r="Z542" s="75">
        <f t="shared" si="2712"/>
        <v>215.93140074378789</v>
      </c>
      <c r="AA542" s="82">
        <f t="shared" si="2713"/>
        <v>-4485.2165785462621</v>
      </c>
      <c r="AC542" s="80">
        <f t="shared" ref="AC542" si="2841">AC541/(1+NAER_Rate)^(1/12)</f>
        <v>0.14000354313079541</v>
      </c>
      <c r="AD542" s="82">
        <f t="shared" si="2715"/>
        <v>1587.1359618096137</v>
      </c>
      <c r="AE542" s="74">
        <f t="shared" si="2716"/>
        <v>2184.8510133377476</v>
      </c>
      <c r="AF542" s="75">
        <f t="shared" si="2717"/>
        <v>30.231161177325976</v>
      </c>
      <c r="AH542" s="113">
        <v>536</v>
      </c>
      <c r="AI542" s="114">
        <f>(SUM(AE543:$AE$913)+SUM(AF543:$AF$913)-SUM(AD543:$AD$913))*(1+NAER_Rate)^(AH542/12)</f>
        <v>102178.12302531037</v>
      </c>
      <c r="AJ542" s="115">
        <f t="shared" si="2704"/>
        <v>102178.12302531037</v>
      </c>
    </row>
    <row r="543" spans="5:36" x14ac:dyDescent="0.35">
      <c r="E543" s="66">
        <f t="shared" si="2733"/>
        <v>61787</v>
      </c>
      <c r="F543">
        <f t="shared" si="2811"/>
        <v>45</v>
      </c>
      <c r="G543">
        <f t="shared" si="2726"/>
        <v>537</v>
      </c>
      <c r="H543">
        <f t="shared" ref="H543" si="2842">ROUNDDOWN(YEARFRAC(E543,DOB,1),0)</f>
        <v>109</v>
      </c>
      <c r="I543" s="31">
        <f>IF(H543&lt;=120,VLOOKUP(H543,'Mortality Data'!$B$6:$D$125,2,FALSE),1)</f>
        <v>0.49181000000000002</v>
      </c>
      <c r="J543" s="17">
        <f>IF(H543&lt;=120,(1-VLOOKUP(H543,'Mortality Data'!$F$5:$H$125,2,FALSE))^(YEAR(E543)-Mortality_Table_Year),1)</f>
        <v>0.88707489739364465</v>
      </c>
      <c r="K543">
        <f>IF(H543&lt;=120,VLOOKUP(H543,'Mortality Data'!$B$5:$D$125,3,FALSE),1)</f>
        <v>0.45139000000000001</v>
      </c>
      <c r="L543" s="33">
        <f>IF(H543&lt;=120,(1-VLOOKUP(H543,'Mortality Data'!$F$5:$H$125,3,FALSE))^(YEAR(E543)-Mortality_Table_Year),1)</f>
        <v>0.8972659114767888</v>
      </c>
      <c r="M543" s="88">
        <f t="shared" ref="M543" si="2843">MIN(I543*J543*Male_Mortality_Blend+K543*L543*(1-Male_Mortality_Blend),1)</f>
        <v>0.42220735480962107</v>
      </c>
      <c r="N543" s="18">
        <f t="shared" si="2707"/>
        <v>4.4682645189514925E-2</v>
      </c>
      <c r="O543" s="18">
        <f t="shared" si="2729"/>
        <v>1.6715659296831162E-3</v>
      </c>
      <c r="P543" s="89">
        <f t="shared" si="2720"/>
        <v>7.8183429800382249E-5</v>
      </c>
      <c r="Q543" s="88">
        <f t="shared" ref="Q543" si="2844">MIN((I543*J543*Male_Mortality_Blend+K543*L543*(1-Male_Mortality_Blend))*(1-Mortality_Margin),1)</f>
        <v>0.40109698706913999</v>
      </c>
      <c r="R543" s="18">
        <f t="shared" si="2783"/>
        <v>4.1821603537474883E-2</v>
      </c>
      <c r="S543" s="18">
        <f t="shared" si="2722"/>
        <v>2.4233671271629933E-3</v>
      </c>
      <c r="T543" s="89">
        <f t="shared" si="2723"/>
        <v>1.0577268240666727E-4</v>
      </c>
      <c r="V543" s="73">
        <f t="shared" si="2709"/>
        <v>10314.150728953911</v>
      </c>
      <c r="W543" s="74">
        <f t="shared" ref="W543" si="2845">V543*Fee_Percent</f>
        <v>515.70753644769559</v>
      </c>
      <c r="X543" s="75">
        <f t="shared" si="2738"/>
        <v>10829.858265401606</v>
      </c>
      <c r="Y543" s="74">
        <f t="shared" si="2711"/>
        <v>14953.028999513952</v>
      </c>
      <c r="Z543" s="75">
        <f t="shared" si="2712"/>
        <v>206.28301457907824</v>
      </c>
      <c r="AA543" s="82">
        <f t="shared" si="2713"/>
        <v>-4329.4537486914232</v>
      </c>
      <c r="AC543" s="80">
        <f t="shared" ref="AC543" si="2846">AC542/(1+NAER_Rate)^(1/12)</f>
        <v>0.1394909405113286</v>
      </c>
      <c r="AD543" s="82">
        <f t="shared" si="2715"/>
        <v>1510.6671150452557</v>
      </c>
      <c r="AE543" s="74">
        <f t="shared" si="2716"/>
        <v>2085.812078635372</v>
      </c>
      <c r="AF543" s="75">
        <f t="shared" si="2717"/>
        <v>28.774611715147731</v>
      </c>
      <c r="AH543" s="113">
        <v>537</v>
      </c>
      <c r="AI543" s="114">
        <f>(SUM(AE544:$AE$913)+SUM(AF544:$AF$913)-SUM(AD544:$AD$913))*(1+NAER_Rate)^(AH543/12)</f>
        <v>98224.154403631619</v>
      </c>
      <c r="AJ543" s="115">
        <f t="shared" si="2704"/>
        <v>98224.154403631619</v>
      </c>
    </row>
    <row r="544" spans="5:36" x14ac:dyDescent="0.35">
      <c r="E544" s="66">
        <f t="shared" si="2733"/>
        <v>61818</v>
      </c>
      <c r="F544">
        <f t="shared" si="2811"/>
        <v>45</v>
      </c>
      <c r="G544">
        <f t="shared" si="2726"/>
        <v>538</v>
      </c>
      <c r="H544">
        <f t="shared" ref="H544" si="2847">ROUNDDOWN(YEARFRAC(E544,DOB,1),0)</f>
        <v>109</v>
      </c>
      <c r="I544" s="31">
        <f>IF(H544&lt;=120,VLOOKUP(H544,'Mortality Data'!$B$6:$D$125,2,FALSE),1)</f>
        <v>0.49181000000000002</v>
      </c>
      <c r="J544" s="17">
        <f>IF(H544&lt;=120,(1-VLOOKUP(H544,'Mortality Data'!$F$5:$H$125,2,FALSE))^(YEAR(E544)-Mortality_Table_Year),1)</f>
        <v>0.88707489739364465</v>
      </c>
      <c r="K544">
        <f>IF(H544&lt;=120,VLOOKUP(H544,'Mortality Data'!$B$5:$D$125,3,FALSE),1)</f>
        <v>0.45139000000000001</v>
      </c>
      <c r="L544" s="33">
        <f>IF(H544&lt;=120,(1-VLOOKUP(H544,'Mortality Data'!$F$5:$H$125,3,FALSE))^(YEAR(E544)-Mortality_Table_Year),1)</f>
        <v>0.8972659114767888</v>
      </c>
      <c r="M544" s="88">
        <f t="shared" ref="M544" si="2848">MIN(I544*J544*Male_Mortality_Blend+K544*L544*(1-Male_Mortality_Blend),1)</f>
        <v>0.42220735480962107</v>
      </c>
      <c r="N544" s="18">
        <f t="shared" si="2707"/>
        <v>4.4682645189514925E-2</v>
      </c>
      <c r="O544" s="18">
        <f t="shared" si="2729"/>
        <v>1.5968759423362038E-3</v>
      </c>
      <c r="P544" s="89">
        <f t="shared" si="2720"/>
        <v>7.4689987346912307E-5</v>
      </c>
      <c r="Q544" s="88">
        <f t="shared" ref="Q544" si="2849">MIN((I544*J544*Male_Mortality_Blend+K544*L544*(1-Male_Mortality_Blend))*(1-Mortality_Margin),1)</f>
        <v>0.40109698706913999</v>
      </c>
      <c r="R544" s="18">
        <f t="shared" si="2783"/>
        <v>4.1821603537474883E-2</v>
      </c>
      <c r="S544" s="18">
        <f t="shared" si="2722"/>
        <v>2.3220180279450329E-3</v>
      </c>
      <c r="T544" s="89">
        <f t="shared" si="2723"/>
        <v>1.0134909921796038E-4</v>
      </c>
      <c r="V544" s="73">
        <f t="shared" si="2709"/>
        <v>9853.2871915008873</v>
      </c>
      <c r="W544" s="74">
        <f t="shared" ref="W544" si="2850">V544*Fee_Percent</f>
        <v>492.66435957504439</v>
      </c>
      <c r="X544" s="75">
        <f t="shared" si="2738"/>
        <v>10345.951551075932</v>
      </c>
      <c r="Y544" s="74">
        <f t="shared" si="2711"/>
        <v>14327.669349011914</v>
      </c>
      <c r="Z544" s="75">
        <f t="shared" si="2712"/>
        <v>197.06574383001774</v>
      </c>
      <c r="AA544" s="82">
        <f t="shared" si="2713"/>
        <v>-4178.7835417660008</v>
      </c>
      <c r="AC544" s="80">
        <f t="shared" ref="AC544" si="2851">AC543/(1+NAER_Rate)^(1/12)</f>
        <v>0.13898021471183084</v>
      </c>
      <c r="AD544" s="82">
        <f t="shared" si="2715"/>
        <v>1437.8825679667323</v>
      </c>
      <c r="AE544" s="74">
        <f t="shared" si="2716"/>
        <v>1991.2625624457933</v>
      </c>
      <c r="AF544" s="75">
        <f t="shared" si="2717"/>
        <v>27.388239389842518</v>
      </c>
      <c r="AH544" s="113">
        <v>538</v>
      </c>
      <c r="AI544" s="114">
        <f>(SUM(AE545:$AE$913)+SUM(AF545:$AF$913)-SUM(AD545:$AD$913))*(1+NAER_Rate)^(AH544/12)</f>
        <v>94406.325907818318</v>
      </c>
      <c r="AJ544" s="115">
        <f t="shared" si="2704"/>
        <v>94406.325907818318</v>
      </c>
    </row>
    <row r="545" spans="5:36" x14ac:dyDescent="0.35">
      <c r="E545" s="66">
        <f t="shared" si="2733"/>
        <v>61848</v>
      </c>
      <c r="F545">
        <f t="shared" si="2811"/>
        <v>45</v>
      </c>
      <c r="G545">
        <f t="shared" si="2726"/>
        <v>539</v>
      </c>
      <c r="H545">
        <f t="shared" ref="H545" si="2852">ROUNDDOWN(YEARFRAC(E545,DOB,1),0)</f>
        <v>109</v>
      </c>
      <c r="I545" s="31">
        <f>IF(H545&lt;=120,VLOOKUP(H545,'Mortality Data'!$B$6:$D$125,2,FALSE),1)</f>
        <v>0.49181000000000002</v>
      </c>
      <c r="J545" s="17">
        <f>IF(H545&lt;=120,(1-VLOOKUP(H545,'Mortality Data'!$F$5:$H$125,2,FALSE))^(YEAR(E545)-Mortality_Table_Year),1)</f>
        <v>0.88707489739364465</v>
      </c>
      <c r="K545">
        <f>IF(H545&lt;=120,VLOOKUP(H545,'Mortality Data'!$B$5:$D$125,3,FALSE),1)</f>
        <v>0.45139000000000001</v>
      </c>
      <c r="L545" s="33">
        <f>IF(H545&lt;=120,(1-VLOOKUP(H545,'Mortality Data'!$F$5:$H$125,3,FALSE))^(YEAR(E545)-Mortality_Table_Year),1)</f>
        <v>0.8972659114767888</v>
      </c>
      <c r="M545" s="88">
        <f t="shared" ref="M545" si="2853">MIN(I545*J545*Male_Mortality_Blend+K545*L545*(1-Male_Mortality_Blend),1)</f>
        <v>0.42220735480962107</v>
      </c>
      <c r="N545" s="18">
        <f t="shared" si="2707"/>
        <v>4.4682645189514925E-2</v>
      </c>
      <c r="O545" s="18">
        <f t="shared" si="2729"/>
        <v>1.5255233011931229E-3</v>
      </c>
      <c r="P545" s="89">
        <f t="shared" si="2720"/>
        <v>7.1352641143080904E-5</v>
      </c>
      <c r="Q545" s="88">
        <f t="shared" ref="Q545" si="2854">MIN((I545*J545*Male_Mortality_Blend+K545*L545*(1-Male_Mortality_Blend))*(1-Mortality_Margin),1)</f>
        <v>0.40109698706913999</v>
      </c>
      <c r="R545" s="18">
        <f t="shared" si="2783"/>
        <v>4.1821603537474883E-2</v>
      </c>
      <c r="S545" s="18">
        <f t="shared" si="2722"/>
        <v>2.2249075105734463E-3</v>
      </c>
      <c r="T545" s="89">
        <f t="shared" si="2723"/>
        <v>9.7110517371586623E-5</v>
      </c>
      <c r="V545" s="73">
        <f t="shared" si="2709"/>
        <v>9413.0162559726614</v>
      </c>
      <c r="W545" s="74">
        <f t="shared" ref="W545" si="2855">V545*Fee_Percent</f>
        <v>470.65081279863307</v>
      </c>
      <c r="X545" s="75">
        <f t="shared" si="2738"/>
        <v>9883.667068771294</v>
      </c>
      <c r="Y545" s="74">
        <f t="shared" si="2711"/>
        <v>13728.463241881505</v>
      </c>
      <c r="Z545" s="75">
        <f t="shared" si="2712"/>
        <v>188.26032511945323</v>
      </c>
      <c r="AA545" s="82">
        <f t="shared" si="2713"/>
        <v>-4033.0564982296637</v>
      </c>
      <c r="AC545" s="80">
        <f t="shared" ref="AC545" si="2856">AC544/(1+NAER_Rate)^(1/12)</f>
        <v>0.13847135886059864</v>
      </c>
      <c r="AD545" s="82">
        <f t="shared" si="2715"/>
        <v>1368.6048095385108</v>
      </c>
      <c r="AE545" s="74">
        <f t="shared" si="2716"/>
        <v>1900.9989601711113</v>
      </c>
      <c r="AF545" s="75">
        <f t="shared" si="2717"/>
        <v>26.068663038828781</v>
      </c>
      <c r="AH545" s="113">
        <v>539</v>
      </c>
      <c r="AI545" s="114">
        <f>(SUM(AE546:$AE$913)+SUM(AF546:$AF$913)-SUM(AD546:$AD$913))*(1+NAER_Rate)^(AH545/12)</f>
        <v>90720.194663495582</v>
      </c>
      <c r="AJ545" s="115">
        <f t="shared" si="2704"/>
        <v>90720.194663495582</v>
      </c>
    </row>
    <row r="546" spans="5:36" x14ac:dyDescent="0.35">
      <c r="E546" s="66">
        <f t="shared" si="2733"/>
        <v>61879</v>
      </c>
      <c r="F546">
        <f t="shared" si="2811"/>
        <v>45</v>
      </c>
      <c r="G546">
        <f t="shared" si="2726"/>
        <v>540</v>
      </c>
      <c r="H546">
        <f t="shared" ref="H546" si="2857">ROUNDDOWN(YEARFRAC(E546,DOB,1),0)</f>
        <v>109</v>
      </c>
      <c r="I546" s="31">
        <f>IF(H546&lt;=120,VLOOKUP(H546,'Mortality Data'!$B$6:$D$125,2,FALSE),1)</f>
        <v>0.49181000000000002</v>
      </c>
      <c r="J546" s="17">
        <f>IF(H546&lt;=120,(1-VLOOKUP(H546,'Mortality Data'!$F$5:$H$125,2,FALSE))^(YEAR(E546)-Mortality_Table_Year),1)</f>
        <v>0.88707489739364465</v>
      </c>
      <c r="K546">
        <f>IF(H546&lt;=120,VLOOKUP(H546,'Mortality Data'!$B$5:$D$125,3,FALSE),1)</f>
        <v>0.45139000000000001</v>
      </c>
      <c r="L546" s="33">
        <f>IF(H546&lt;=120,(1-VLOOKUP(H546,'Mortality Data'!$F$5:$H$125,3,FALSE))^(YEAR(E546)-Mortality_Table_Year),1)</f>
        <v>0.8972659114767888</v>
      </c>
      <c r="M546" s="88">
        <f t="shared" ref="M546" si="2858">MIN(I546*J546*Male_Mortality_Blend+K546*L546*(1-Male_Mortality_Blend),1)</f>
        <v>0.42220735480962107</v>
      </c>
      <c r="N546" s="18">
        <f t="shared" si="2707"/>
        <v>4.4682645189514925E-2</v>
      </c>
      <c r="O546" s="18">
        <f t="shared" si="2729"/>
        <v>1.4573588847975731E-3</v>
      </c>
      <c r="P546" s="89">
        <f t="shared" si="2720"/>
        <v>6.8164416395549883E-5</v>
      </c>
      <c r="Q546" s="88">
        <f t="shared" ref="Q546" si="2859">MIN((I546*J546*Male_Mortality_Blend+K546*L546*(1-Male_Mortality_Blend))*(1-Mortality_Margin),1)</f>
        <v>0.40109698706913999</v>
      </c>
      <c r="R546" s="18">
        <f t="shared" si="2783"/>
        <v>4.1821603537474883E-2</v>
      </c>
      <c r="S546" s="18">
        <f t="shared" si="2722"/>
        <v>2.1318583107586934E-3</v>
      </c>
      <c r="T546" s="89">
        <f t="shared" si="2723"/>
        <v>9.3049199814752848E-5</v>
      </c>
      <c r="V546" s="73">
        <f t="shared" si="2709"/>
        <v>8992.4177904438984</v>
      </c>
      <c r="W546" s="74">
        <f t="shared" ref="W546" si="2860">V546*Fee_Percent</f>
        <v>449.62088952219494</v>
      </c>
      <c r="X546" s="75">
        <f t="shared" si="2738"/>
        <v>9442.0386799660937</v>
      </c>
      <c r="Y546" s="74">
        <f t="shared" si="2711"/>
        <v>13154.31689500074</v>
      </c>
      <c r="Z546" s="75">
        <f t="shared" si="2712"/>
        <v>179.84835580887798</v>
      </c>
      <c r="AA546" s="82">
        <f t="shared" si="2713"/>
        <v>-3892.126570843524</v>
      </c>
      <c r="AC546" s="80">
        <f t="shared" ref="AC546" si="2861">AC545/(1+NAER_Rate)^(1/12)</f>
        <v>0.13796436611108831</v>
      </c>
      <c r="AD546" s="82">
        <f t="shared" si="2715"/>
        <v>1302.6648812778992</v>
      </c>
      <c r="AE546" s="74">
        <f t="shared" si="2716"/>
        <v>1814.8269920431565</v>
      </c>
      <c r="AF546" s="75">
        <f t="shared" si="2717"/>
        <v>24.812664405293319</v>
      </c>
      <c r="AH546" s="113">
        <v>540</v>
      </c>
      <c r="AI546" s="114">
        <f>(SUM(AE547:$AE$913)+SUM(AF547:$AF$913)-SUM(AD547:$AD$913))*(1+NAER_Rate)^(AH546/12)</f>
        <v>87161.447516810978</v>
      </c>
      <c r="AJ546" s="115">
        <f t="shared" si="2704"/>
        <v>87161.447516810978</v>
      </c>
    </row>
    <row r="547" spans="5:36" x14ac:dyDescent="0.35">
      <c r="E547" s="66">
        <f t="shared" si="2733"/>
        <v>61909</v>
      </c>
      <c r="F547">
        <f t="shared" si="2811"/>
        <v>46</v>
      </c>
      <c r="G547">
        <f t="shared" si="2726"/>
        <v>541</v>
      </c>
      <c r="H547">
        <f t="shared" ref="H547" si="2862">ROUNDDOWN(YEARFRAC(E547,DOB,1),0)</f>
        <v>109</v>
      </c>
      <c r="I547" s="31">
        <f>IF(H547&lt;=120,VLOOKUP(H547,'Mortality Data'!$B$6:$D$125,2,FALSE),1)</f>
        <v>0.49181000000000002</v>
      </c>
      <c r="J547" s="17">
        <f>IF(H547&lt;=120,(1-VLOOKUP(H547,'Mortality Data'!$F$5:$H$125,2,FALSE))^(YEAR(E547)-Mortality_Table_Year),1)</f>
        <v>0.88707489739364465</v>
      </c>
      <c r="K547">
        <f>IF(H547&lt;=120,VLOOKUP(H547,'Mortality Data'!$B$5:$D$125,3,FALSE),1)</f>
        <v>0.45139000000000001</v>
      </c>
      <c r="L547" s="33">
        <f>IF(H547&lt;=120,(1-VLOOKUP(H547,'Mortality Data'!$F$5:$H$125,3,FALSE))^(YEAR(E547)-Mortality_Table_Year),1)</f>
        <v>0.8972659114767888</v>
      </c>
      <c r="M547" s="88">
        <f t="shared" ref="M547" si="2863">MIN(I547*J547*Male_Mortality_Blend+K547*L547*(1-Male_Mortality_Blend),1)</f>
        <v>0.42220735480962107</v>
      </c>
      <c r="N547" s="18">
        <f t="shared" si="2707"/>
        <v>4.4682645189514925E-2</v>
      </c>
      <c r="O547" s="18">
        <f t="shared" si="2729"/>
        <v>1.392240234834376E-3</v>
      </c>
      <c r="P547" s="89">
        <f t="shared" si="2720"/>
        <v>6.5118649963197056E-5</v>
      </c>
      <c r="Q547" s="88">
        <f t="shared" ref="Q547" si="2864">MIN((I547*J547*Male_Mortality_Blend+K547*L547*(1-Male_Mortality_Blend))*(1-Mortality_Margin),1)</f>
        <v>0.40109698706913999</v>
      </c>
      <c r="R547" s="18">
        <f t="shared" si="2783"/>
        <v>4.1821603537474883E-2</v>
      </c>
      <c r="S547" s="18">
        <f t="shared" si="2722"/>
        <v>2.0427005776880724E-3</v>
      </c>
      <c r="T547" s="89">
        <f t="shared" si="2723"/>
        <v>8.9157733070620998E-5</v>
      </c>
      <c r="V547" s="73">
        <f t="shared" si="2709"/>
        <v>8590.6127769176128</v>
      </c>
      <c r="W547" s="74">
        <f t="shared" ref="W547" si="2865">V547*Fee_Percent</f>
        <v>429.53063884588067</v>
      </c>
      <c r="X547" s="75">
        <f t="shared" si="2738"/>
        <v>9020.143415763494</v>
      </c>
      <c r="Y547" s="74">
        <f t="shared" si="2711"/>
        <v>12604.182269011711</v>
      </c>
      <c r="Z547" s="75">
        <f t="shared" si="2712"/>
        <v>171.81225553835225</v>
      </c>
      <c r="AA547" s="82">
        <f t="shared" si="2713"/>
        <v>-3755.85110878657</v>
      </c>
      <c r="AC547" s="80">
        <f t="shared" ref="AC547" si="2866">AC546/(1+NAER_Rate)^(1/12)</f>
        <v>0.13745922964182372</v>
      </c>
      <c r="AD547" s="82">
        <f t="shared" si="2715"/>
        <v>1239.9019651896183</v>
      </c>
      <c r="AE547" s="74">
        <f t="shared" si="2716"/>
        <v>1732.5611849634836</v>
      </c>
      <c r="AF547" s="75">
        <f t="shared" si="2717"/>
        <v>23.617180289326061</v>
      </c>
      <c r="AH547" s="113">
        <v>541</v>
      </c>
      <c r="AI547" s="114">
        <f>(SUM(AE548:$AE$913)+SUM(AF548:$AF$913)-SUM(AD548:$AD$913))*(1+NAER_Rate)^(AH547/12)</f>
        <v>83725.898114715135</v>
      </c>
      <c r="AJ547" s="115">
        <f t="shared" si="2704"/>
        <v>83725.898114715135</v>
      </c>
    </row>
    <row r="548" spans="5:36" x14ac:dyDescent="0.35">
      <c r="E548" s="66">
        <f t="shared" si="2733"/>
        <v>61940</v>
      </c>
      <c r="F548">
        <f t="shared" si="2811"/>
        <v>46</v>
      </c>
      <c r="G548">
        <f t="shared" si="2726"/>
        <v>542</v>
      </c>
      <c r="H548">
        <f t="shared" ref="H548" si="2867">ROUNDDOWN(YEARFRAC(E548,DOB,1),0)</f>
        <v>109</v>
      </c>
      <c r="I548" s="31">
        <f>IF(H548&lt;=120,VLOOKUP(H548,'Mortality Data'!$B$6:$D$125,2,FALSE),1)</f>
        <v>0.49181000000000002</v>
      </c>
      <c r="J548" s="17">
        <f>IF(H548&lt;=120,(1-VLOOKUP(H548,'Mortality Data'!$F$5:$H$125,2,FALSE))^(YEAR(E548)-Mortality_Table_Year),1)</f>
        <v>0.88707489739364465</v>
      </c>
      <c r="K548">
        <f>IF(H548&lt;=120,VLOOKUP(H548,'Mortality Data'!$B$5:$D$125,3,FALSE),1)</f>
        <v>0.45139000000000001</v>
      </c>
      <c r="L548" s="33">
        <f>IF(H548&lt;=120,(1-VLOOKUP(H548,'Mortality Data'!$F$5:$H$125,3,FALSE))^(YEAR(E548)-Mortality_Table_Year),1)</f>
        <v>0.8972659114767888</v>
      </c>
      <c r="M548" s="88">
        <f t="shared" ref="M548" si="2868">MIN(I548*J548*Male_Mortality_Blend+K548*L548*(1-Male_Mortality_Blend),1)</f>
        <v>0.42220735480962107</v>
      </c>
      <c r="N548" s="18">
        <f t="shared" si="2707"/>
        <v>4.4682645189514925E-2</v>
      </c>
      <c r="O548" s="18">
        <f t="shared" si="2729"/>
        <v>1.3300312584027046E-3</v>
      </c>
      <c r="P548" s="89">
        <f t="shared" si="2720"/>
        <v>6.2208976431671423E-5</v>
      </c>
      <c r="Q548" s="88">
        <f t="shared" ref="Q548" si="2869">MIN((I548*J548*Male_Mortality_Blend+K548*L548*(1-Male_Mortality_Blend))*(1-Mortality_Margin),1)</f>
        <v>0.40109698706913999</v>
      </c>
      <c r="R548" s="18">
        <f t="shared" si="2783"/>
        <v>4.1821603537474883E-2</v>
      </c>
      <c r="S548" s="18">
        <f t="shared" si="2722"/>
        <v>1.9572715639822312E-3</v>
      </c>
      <c r="T548" s="89">
        <f t="shared" si="2723"/>
        <v>8.5429013705841297E-5</v>
      </c>
      <c r="V548" s="73">
        <f t="shared" si="2709"/>
        <v>8206.7614742460883</v>
      </c>
      <c r="W548" s="74">
        <f t="shared" ref="W548" si="2870">V548*Fee_Percent</f>
        <v>410.33807371230444</v>
      </c>
      <c r="X548" s="75">
        <f t="shared" si="2738"/>
        <v>8617.0995479583926</v>
      </c>
      <c r="Y548" s="74">
        <f t="shared" si="2711"/>
        <v>12077.055155243033</v>
      </c>
      <c r="Z548" s="75">
        <f t="shared" si="2712"/>
        <v>164.13522948492178</v>
      </c>
      <c r="AA548" s="82">
        <f t="shared" si="2713"/>
        <v>-3624.0908367695629</v>
      </c>
      <c r="AC548" s="80">
        <f t="shared" ref="AC548" si="2871">AC547/(1+NAER_Rate)^(1/12)</f>
        <v>0.13695594265630465</v>
      </c>
      <c r="AD548" s="82">
        <f t="shared" si="2715"/>
        <v>1180.1629915538583</v>
      </c>
      <c r="AE548" s="74">
        <f t="shared" si="2716"/>
        <v>1654.0244732984934</v>
      </c>
      <c r="AF548" s="75">
        <f t="shared" si="2717"/>
        <v>22.479295077216349</v>
      </c>
      <c r="AH548" s="113">
        <v>542</v>
      </c>
      <c r="AI548" s="114">
        <f>(SUM(AE549:$AE$913)+SUM(AF549:$AF$913)-SUM(AD549:$AD$913))*(1+NAER_Rate)^(AH548/12)</f>
        <v>80409.483995397663</v>
      </c>
      <c r="AJ548" s="115">
        <f t="shared" si="2704"/>
        <v>80409.483995397663</v>
      </c>
    </row>
    <row r="549" spans="5:36" x14ac:dyDescent="0.35">
      <c r="E549" s="66">
        <f t="shared" si="2733"/>
        <v>61971</v>
      </c>
      <c r="F549">
        <f t="shared" si="2811"/>
        <v>46</v>
      </c>
      <c r="G549">
        <f t="shared" si="2726"/>
        <v>543</v>
      </c>
      <c r="H549">
        <f t="shared" ref="H549" si="2872">ROUNDDOWN(YEARFRAC(E549,DOB,1),0)</f>
        <v>109</v>
      </c>
      <c r="I549" s="31">
        <f>IF(H549&lt;=120,VLOOKUP(H549,'Mortality Data'!$B$6:$D$125,2,FALSE),1)</f>
        <v>0.49181000000000002</v>
      </c>
      <c r="J549" s="17">
        <f>IF(H549&lt;=120,(1-VLOOKUP(H549,'Mortality Data'!$F$5:$H$125,2,FALSE))^(YEAR(E549)-Mortality_Table_Year),1)</f>
        <v>0.88707489739364465</v>
      </c>
      <c r="K549">
        <f>IF(H549&lt;=120,VLOOKUP(H549,'Mortality Data'!$B$5:$D$125,3,FALSE),1)</f>
        <v>0.45139000000000001</v>
      </c>
      <c r="L549" s="33">
        <f>IF(H549&lt;=120,(1-VLOOKUP(H549,'Mortality Data'!$F$5:$H$125,3,FALSE))^(YEAR(E549)-Mortality_Table_Year),1)</f>
        <v>0.8972659114767888</v>
      </c>
      <c r="M549" s="88">
        <f t="shared" ref="M549" si="2873">MIN(I549*J549*Male_Mortality_Blend+K549*L549*(1-Male_Mortality_Blend),1)</f>
        <v>0.42220735480962107</v>
      </c>
      <c r="N549" s="18">
        <f t="shared" si="2707"/>
        <v>4.4682645189514925E-2</v>
      </c>
      <c r="O549" s="18">
        <f t="shared" si="2729"/>
        <v>1.2706019435925326E-3</v>
      </c>
      <c r="P549" s="89">
        <f t="shared" si="2720"/>
        <v>5.942931481017202E-5</v>
      </c>
      <c r="Q549" s="88">
        <f t="shared" ref="Q549" si="2874">MIN((I549*J549*Male_Mortality_Blend+K549*L549*(1-Male_Mortality_Blend))*(1-Mortality_Margin),1)</f>
        <v>0.40109698706913999</v>
      </c>
      <c r="R549" s="18">
        <f t="shared" si="2783"/>
        <v>4.1821603537474883E-2</v>
      </c>
      <c r="S549" s="18">
        <f t="shared" si="2722"/>
        <v>1.8754153286181928E-3</v>
      </c>
      <c r="T549" s="89">
        <f t="shared" si="2723"/>
        <v>8.1856235364038315E-5</v>
      </c>
      <c r="V549" s="73">
        <f t="shared" si="2709"/>
        <v>7840.0616631373705</v>
      </c>
      <c r="W549" s="74">
        <f t="shared" ref="W549" si="2875">V549*Fee_Percent</f>
        <v>392.00308315686857</v>
      </c>
      <c r="X549" s="75">
        <f t="shared" si="2738"/>
        <v>8232.0647462942397</v>
      </c>
      <c r="Y549" s="74">
        <f t="shared" si="2711"/>
        <v>11571.973342640242</v>
      </c>
      <c r="Z549" s="75">
        <f t="shared" si="2712"/>
        <v>156.80123326274742</v>
      </c>
      <c r="AA549" s="82">
        <f t="shared" si="2713"/>
        <v>-3496.7098296087497</v>
      </c>
      <c r="AC549" s="80">
        <f t="shared" ref="AC549" si="2876">AC548/(1+NAER_Rate)^(1/12)</f>
        <v>0.13645449838291521</v>
      </c>
      <c r="AD549" s="82">
        <f t="shared" si="2715"/>
        <v>1123.3022656112605</v>
      </c>
      <c r="AE549" s="74">
        <f t="shared" si="2716"/>
        <v>1579.0478177704408</v>
      </c>
      <c r="AF549" s="75">
        <f t="shared" si="2717"/>
        <v>21.396233630690677</v>
      </c>
      <c r="AH549" s="113">
        <v>543</v>
      </c>
      <c r="AI549" s="114">
        <f>(SUM(AE550:$AE$913)+SUM(AF550:$AF$913)-SUM(AD550:$AD$913))*(1+NAER_Rate)^(AH549/12)</f>
        <v>77208.263693459652</v>
      </c>
      <c r="AJ549" s="115">
        <f t="shared" si="2704"/>
        <v>77208.263693459652</v>
      </c>
    </row>
    <row r="550" spans="5:36" x14ac:dyDescent="0.35">
      <c r="E550" s="66">
        <f t="shared" si="2733"/>
        <v>62001</v>
      </c>
      <c r="F550">
        <f t="shared" si="2811"/>
        <v>46</v>
      </c>
      <c r="G550">
        <f t="shared" si="2726"/>
        <v>544</v>
      </c>
      <c r="H550">
        <f t="shared" ref="H550" si="2877">ROUNDDOWN(YEARFRAC(E550,DOB,1),0)</f>
        <v>109</v>
      </c>
      <c r="I550" s="31">
        <f>IF(H550&lt;=120,VLOOKUP(H550,'Mortality Data'!$B$6:$D$125,2,FALSE),1)</f>
        <v>0.49181000000000002</v>
      </c>
      <c r="J550" s="17">
        <f>IF(H550&lt;=120,(1-VLOOKUP(H550,'Mortality Data'!$F$5:$H$125,2,FALSE))^(YEAR(E550)-Mortality_Table_Year),1)</f>
        <v>0.88707489739364465</v>
      </c>
      <c r="K550">
        <f>IF(H550&lt;=120,VLOOKUP(H550,'Mortality Data'!$B$5:$D$125,3,FALSE),1)</f>
        <v>0.45139000000000001</v>
      </c>
      <c r="L550" s="33">
        <f>IF(H550&lt;=120,(1-VLOOKUP(H550,'Mortality Data'!$F$5:$H$125,3,FALSE))^(YEAR(E550)-Mortality_Table_Year),1)</f>
        <v>0.8972659114767888</v>
      </c>
      <c r="M550" s="88">
        <f t="shared" ref="M550" si="2878">MIN(I550*J550*Male_Mortality_Blend+K550*L550*(1-Male_Mortality_Blend),1)</f>
        <v>0.42220735480962107</v>
      </c>
      <c r="N550" s="18">
        <f t="shared" si="2707"/>
        <v>4.4682645189514925E-2</v>
      </c>
      <c r="O550" s="18">
        <f t="shared" si="2729"/>
        <v>1.2138280877698794E-3</v>
      </c>
      <c r="P550" s="89">
        <f t="shared" si="2720"/>
        <v>5.6773855822653176E-5</v>
      </c>
      <c r="Q550" s="88">
        <f t="shared" ref="Q550" si="2879">MIN((I550*J550*Male_Mortality_Blend+K550*L550*(1-Male_Mortality_Blend))*(1-Mortality_Margin),1)</f>
        <v>0.40109698706913999</v>
      </c>
      <c r="R550" s="18">
        <f t="shared" si="2783"/>
        <v>4.1821603537474883E-2</v>
      </c>
      <c r="S550" s="18">
        <f t="shared" si="2722"/>
        <v>1.7969824522766195E-3</v>
      </c>
      <c r="T550" s="89">
        <f t="shared" si="2723"/>
        <v>7.8432876341573334E-5</v>
      </c>
      <c r="V550" s="73">
        <f t="shared" si="2709"/>
        <v>7489.7469695794853</v>
      </c>
      <c r="W550" s="74">
        <f t="shared" ref="W550" si="2880">V550*Fee_Percent</f>
        <v>374.4873484789743</v>
      </c>
      <c r="X550" s="75">
        <f t="shared" si="2738"/>
        <v>7864.2343180584594</v>
      </c>
      <c r="Y550" s="74">
        <f t="shared" si="2711"/>
        <v>11088.014861358113</v>
      </c>
      <c r="Z550" s="75">
        <f t="shared" si="2712"/>
        <v>149.79493939158971</v>
      </c>
      <c r="AA550" s="82">
        <f t="shared" si="2713"/>
        <v>-3373.5754826912435</v>
      </c>
      <c r="AC550" s="80">
        <f t="shared" ref="AC550" si="2881">AC549/(1+NAER_Rate)^(1/12)</f>
        <v>0.13595489007483286</v>
      </c>
      <c r="AD550" s="82">
        <f t="shared" si="2715"/>
        <v>1069.1811122343661</v>
      </c>
      <c r="AE550" s="74">
        <f t="shared" si="2716"/>
        <v>1507.4698416240553</v>
      </c>
      <c r="AF550" s="75">
        <f t="shared" si="2717"/>
        <v>20.365354518749829</v>
      </c>
      <c r="AH550" s="113">
        <v>544</v>
      </c>
      <c r="AI550" s="114">
        <f>(SUM(AE551:$AE$913)+SUM(AF551:$AF$913)-SUM(AD551:$AD$913))*(1+NAER_Rate)^(AH550/12)</f>
        <v>74118.413863980721</v>
      </c>
      <c r="AJ550" s="115">
        <f t="shared" si="2704"/>
        <v>74118.413863980721</v>
      </c>
    </row>
    <row r="551" spans="5:36" x14ac:dyDescent="0.35">
      <c r="E551" s="66">
        <f t="shared" si="2733"/>
        <v>62032</v>
      </c>
      <c r="F551">
        <f t="shared" si="2811"/>
        <v>46</v>
      </c>
      <c r="G551">
        <f t="shared" si="2726"/>
        <v>545</v>
      </c>
      <c r="H551">
        <f t="shared" ref="H551" si="2882">ROUNDDOWN(YEARFRAC(E551,DOB,1),0)</f>
        <v>109</v>
      </c>
      <c r="I551" s="31">
        <f>IF(H551&lt;=120,VLOOKUP(H551,'Mortality Data'!$B$6:$D$125,2,FALSE),1)</f>
        <v>0.49181000000000002</v>
      </c>
      <c r="J551" s="17">
        <f>IF(H551&lt;=120,(1-VLOOKUP(H551,'Mortality Data'!$F$5:$H$125,2,FALSE))^(YEAR(E551)-Mortality_Table_Year),1)</f>
        <v>0.88707489739364465</v>
      </c>
      <c r="K551">
        <f>IF(H551&lt;=120,VLOOKUP(H551,'Mortality Data'!$B$5:$D$125,3,FALSE),1)</f>
        <v>0.45139000000000001</v>
      </c>
      <c r="L551" s="33">
        <f>IF(H551&lt;=120,(1-VLOOKUP(H551,'Mortality Data'!$F$5:$H$125,3,FALSE))^(YEAR(E551)-Mortality_Table_Year),1)</f>
        <v>0.8972659114767888</v>
      </c>
      <c r="M551" s="88">
        <f t="shared" ref="M551" si="2883">MIN(I551*J551*Male_Mortality_Blend+K551*L551*(1-Male_Mortality_Blend),1)</f>
        <v>0.42220735480962107</v>
      </c>
      <c r="N551" s="18">
        <f t="shared" si="2707"/>
        <v>4.4682645189514925E-2</v>
      </c>
      <c r="O551" s="18">
        <f t="shared" si="2729"/>
        <v>1.1595910380029905E-3</v>
      </c>
      <c r="P551" s="89">
        <f t="shared" si="2720"/>
        <v>5.4237049766888909E-5</v>
      </c>
      <c r="Q551" s="88">
        <f t="shared" ref="Q551" si="2884">MIN((I551*J551*Male_Mortality_Blend+K551*L551*(1-Male_Mortality_Blend))*(1-Mortality_Margin),1)</f>
        <v>0.40109698706913999</v>
      </c>
      <c r="R551" s="18">
        <f t="shared" si="2783"/>
        <v>4.1821603537474883E-2</v>
      </c>
      <c r="S551" s="18">
        <f t="shared" si="2722"/>
        <v>1.7218297645937074E-3</v>
      </c>
      <c r="T551" s="89">
        <f t="shared" si="2723"/>
        <v>7.5152687682912122E-5</v>
      </c>
      <c r="V551" s="73">
        <f t="shared" si="2709"/>
        <v>7155.085263178521</v>
      </c>
      <c r="W551" s="74">
        <f t="shared" ref="W551" si="2885">V551*Fee_Percent</f>
        <v>357.75426315892605</v>
      </c>
      <c r="X551" s="75">
        <f t="shared" si="2738"/>
        <v>7512.8395263374468</v>
      </c>
      <c r="Y551" s="74">
        <f t="shared" si="2711"/>
        <v>10624.296299808766</v>
      </c>
      <c r="Z551" s="75">
        <f t="shared" si="2712"/>
        <v>143.10170526357044</v>
      </c>
      <c r="AA551" s="82">
        <f t="shared" si="2713"/>
        <v>-3254.5584787348898</v>
      </c>
      <c r="AC551" s="80">
        <f t="shared" ref="AC551" si="2886">AC550/(1+NAER_Rate)^(1/12)</f>
        <v>0.13545711100993751</v>
      </c>
      <c r="AD551" s="82">
        <f t="shared" si="2715"/>
        <v>1017.6675377189379</v>
      </c>
      <c r="AE551" s="74">
        <f t="shared" si="2716"/>
        <v>1439.1364832856643</v>
      </c>
      <c r="AF551" s="75">
        <f t="shared" si="2717"/>
        <v>19.38414357559882</v>
      </c>
      <c r="AH551" s="113">
        <v>545</v>
      </c>
      <c r="AI551" s="114">
        <f>(SUM(AE552:$AE$913)+SUM(AF552:$AF$913)-SUM(AD552:$AD$913))*(1+NAER_Rate)^(AH551/12)</f>
        <v>71136.226429258852</v>
      </c>
      <c r="AJ551" s="115">
        <f t="shared" si="2704"/>
        <v>71136.226429258852</v>
      </c>
    </row>
    <row r="552" spans="5:36" x14ac:dyDescent="0.35">
      <c r="E552" s="66">
        <f t="shared" si="2733"/>
        <v>62062</v>
      </c>
      <c r="F552">
        <f t="shared" si="2811"/>
        <v>46</v>
      </c>
      <c r="G552">
        <f t="shared" si="2726"/>
        <v>546</v>
      </c>
      <c r="H552">
        <f t="shared" ref="H552" si="2887">ROUNDDOWN(YEARFRAC(E552,DOB,1),0)</f>
        <v>109</v>
      </c>
      <c r="I552" s="31">
        <f>IF(H552&lt;=120,VLOOKUP(H552,'Mortality Data'!$B$6:$D$125,2,FALSE),1)</f>
        <v>0.49181000000000002</v>
      </c>
      <c r="J552" s="17">
        <f>IF(H552&lt;=120,(1-VLOOKUP(H552,'Mortality Data'!$F$5:$H$125,2,FALSE))^(YEAR(E552)-Mortality_Table_Year),1)</f>
        <v>0.88707489739364465</v>
      </c>
      <c r="K552">
        <f>IF(H552&lt;=120,VLOOKUP(H552,'Mortality Data'!$B$5:$D$125,3,FALSE),1)</f>
        <v>0.45139000000000001</v>
      </c>
      <c r="L552" s="33">
        <f>IF(H552&lt;=120,(1-VLOOKUP(H552,'Mortality Data'!$F$5:$H$125,3,FALSE))^(YEAR(E552)-Mortality_Table_Year),1)</f>
        <v>0.8972659114767888</v>
      </c>
      <c r="M552" s="88">
        <f t="shared" ref="M552" si="2888">MIN(I552*J552*Male_Mortality_Blend+K552*L552*(1-Male_Mortality_Blend),1)</f>
        <v>0.42220735480962107</v>
      </c>
      <c r="N552" s="18">
        <f t="shared" si="2707"/>
        <v>4.4682645189514925E-2</v>
      </c>
      <c r="O552" s="18">
        <f t="shared" si="2729"/>
        <v>1.1077774430869615E-3</v>
      </c>
      <c r="P552" s="89">
        <f t="shared" si="2720"/>
        <v>5.1813594916028929E-5</v>
      </c>
      <c r="Q552" s="88">
        <f t="shared" ref="Q552" si="2889">MIN((I552*J552*Male_Mortality_Blend+K552*L552*(1-Male_Mortality_Blend))*(1-Mortality_Margin),1)</f>
        <v>0.40109698706913999</v>
      </c>
      <c r="R552" s="18">
        <f t="shared" si="2783"/>
        <v>4.1821603537474883E-2</v>
      </c>
      <c r="S552" s="18">
        <f t="shared" si="2722"/>
        <v>1.6498200828198456E-3</v>
      </c>
      <c r="T552" s="89">
        <f t="shared" si="2723"/>
        <v>7.2009681773861807E-5</v>
      </c>
      <c r="V552" s="73">
        <f t="shared" si="2709"/>
        <v>6835.3771270631878</v>
      </c>
      <c r="W552" s="74">
        <f t="shared" ref="W552" si="2890">V552*Fee_Percent</f>
        <v>341.76885635315944</v>
      </c>
      <c r="X552" s="75">
        <f t="shared" si="2738"/>
        <v>7177.145983416347</v>
      </c>
      <c r="Y552" s="74">
        <f t="shared" si="2711"/>
        <v>10179.971192093501</v>
      </c>
      <c r="Z552" s="75">
        <f t="shared" si="2712"/>
        <v>136.70754254126376</v>
      </c>
      <c r="AA552" s="82">
        <f t="shared" si="2713"/>
        <v>-3139.5327512184176</v>
      </c>
      <c r="AC552" s="80">
        <f t="shared" ref="AC552" si="2891">AC551/(1+NAER_Rate)^(1/12)</f>
        <v>0.13496115449072121</v>
      </c>
      <c r="AD552" s="82">
        <f t="shared" si="2715"/>
        <v>968.63590787031285</v>
      </c>
      <c r="AE552" s="74">
        <f t="shared" si="2716"/>
        <v>1373.9006647672222</v>
      </c>
      <c r="AF552" s="75">
        <f t="shared" si="2717"/>
        <v>18.450207768958339</v>
      </c>
      <c r="AH552" s="113">
        <v>546</v>
      </c>
      <c r="AI552" s="114">
        <f>(SUM(AE553:$AE$913)+SUM(AF553:$AF$913)-SUM(AD553:$AD$913))*(1+NAER_Rate)^(AH552/12)</f>
        <v>68258.105751634372</v>
      </c>
      <c r="AJ552" s="115">
        <f t="shared" si="2704"/>
        <v>68258.105751634372</v>
      </c>
    </row>
    <row r="553" spans="5:36" x14ac:dyDescent="0.35">
      <c r="E553" s="66">
        <f t="shared" si="2733"/>
        <v>62093</v>
      </c>
      <c r="F553">
        <f t="shared" si="2811"/>
        <v>46</v>
      </c>
      <c r="G553">
        <f t="shared" si="2726"/>
        <v>547</v>
      </c>
      <c r="H553">
        <f t="shared" ref="H553" si="2892">ROUNDDOWN(YEARFRAC(E553,DOB,1),0)</f>
        <v>110</v>
      </c>
      <c r="I553" s="31">
        <f>IF(H553&lt;=120,VLOOKUP(H553,'Mortality Data'!$B$6:$D$125,2,FALSE),1)</f>
        <v>0.5</v>
      </c>
      <c r="J553" s="17">
        <f>IF(H553&lt;=120,(1-VLOOKUP(H553,'Mortality Data'!$F$5:$H$125,2,FALSE))^(YEAR(E553)-Mortality_Table_Year),1)</f>
        <v>0.90757192619727645</v>
      </c>
      <c r="K553">
        <f>IF(H553&lt;=120,VLOOKUP(H553,'Mortality Data'!$B$5:$D$125,3,FALSE),1)</f>
        <v>0.46672999999999998</v>
      </c>
      <c r="L553" s="33">
        <f>IF(H553&lt;=120,(1-VLOOKUP(H553,'Mortality Data'!$F$5:$H$125,3,FALSE))^(YEAR(E553)-Mortality_Table_Year),1)</f>
        <v>0.91799421585116214</v>
      </c>
      <c r="M553" s="88">
        <f t="shared" ref="M553" si="2893">MIN(I553*J553*Male_Mortality_Blend+K553*L553*(1-Male_Mortality_Blend),1)</f>
        <v>0.44238722786814683</v>
      </c>
      <c r="N553" s="18">
        <f t="shared" si="2707"/>
        <v>4.7508608217780579E-2</v>
      </c>
      <c r="O553" s="18">
        <f t="shared" si="2729"/>
        <v>1.0551484785508484E-3</v>
      </c>
      <c r="P553" s="89">
        <f t="shared" si="2720"/>
        <v>5.2628964536113182E-5</v>
      </c>
      <c r="Q553" s="88">
        <f t="shared" ref="Q553" si="2894">MIN((I553*J553*Male_Mortality_Blend+K553*L553*(1-Male_Mortality_Blend))*(1-Mortality_Margin),1)</f>
        <v>0.42026786647473946</v>
      </c>
      <c r="R553" s="18">
        <f t="shared" si="2783"/>
        <v>4.441582767126584E-2</v>
      </c>
      <c r="S553" s="18">
        <f t="shared" si="2722"/>
        <v>1.5765419583327258E-3</v>
      </c>
      <c r="T553" s="89">
        <f t="shared" si="2723"/>
        <v>7.3278124487119803E-5</v>
      </c>
      <c r="V553" s="73">
        <f t="shared" si="2709"/>
        <v>6510.6378731127643</v>
      </c>
      <c r="W553" s="74">
        <f t="shared" ref="W553" si="2895">V553*Fee_Percent</f>
        <v>325.53189365563821</v>
      </c>
      <c r="X553" s="75">
        <f t="shared" si="2738"/>
        <v>6836.169766768402</v>
      </c>
      <c r="Y553" s="74">
        <f t="shared" si="2711"/>
        <v>9727.819345927026</v>
      </c>
      <c r="Z553" s="75">
        <f t="shared" si="2712"/>
        <v>130.2127574622553</v>
      </c>
      <c r="AA553" s="82">
        <f t="shared" si="2713"/>
        <v>-3021.8623366208794</v>
      </c>
      <c r="AC553" s="80">
        <f t="shared" ref="AC553" si="2896">AC552/(1+NAER_Rate)^(1/12)</f>
        <v>0.13446701384419787</v>
      </c>
      <c r="AD553" s="82">
        <f t="shared" si="2715"/>
        <v>919.23933466933363</v>
      </c>
      <c r="AE553" s="74">
        <f t="shared" si="2716"/>
        <v>1308.0708186626252</v>
      </c>
      <c r="AF553" s="75">
        <f t="shared" si="2717"/>
        <v>17.509320660368264</v>
      </c>
      <c r="AH553" s="113">
        <v>547</v>
      </c>
      <c r="AI553" s="114">
        <f>(SUM(AE554:$AE$913)+SUM(AF554:$AF$913)-SUM(AD554:$AD$913))*(1+NAER_Rate)^(AH553/12)</f>
        <v>65487.078943685854</v>
      </c>
      <c r="AJ553" s="115">
        <f t="shared" si="2704"/>
        <v>65487.078943685854</v>
      </c>
    </row>
    <row r="554" spans="5:36" x14ac:dyDescent="0.35">
      <c r="E554" s="66">
        <f t="shared" si="2733"/>
        <v>62124</v>
      </c>
      <c r="F554">
        <f t="shared" si="2811"/>
        <v>46</v>
      </c>
      <c r="G554">
        <f t="shared" si="2726"/>
        <v>548</v>
      </c>
      <c r="H554">
        <f t="shared" ref="H554" si="2897">ROUNDDOWN(YEARFRAC(E554,DOB,1),0)</f>
        <v>110</v>
      </c>
      <c r="I554" s="31">
        <f>IF(H554&lt;=120,VLOOKUP(H554,'Mortality Data'!$B$6:$D$125,2,FALSE),1)</f>
        <v>0.5</v>
      </c>
      <c r="J554" s="17">
        <f>IF(H554&lt;=120,(1-VLOOKUP(H554,'Mortality Data'!$F$5:$H$125,2,FALSE))^(YEAR(E554)-Mortality_Table_Year),1)</f>
        <v>0.9060290539227408</v>
      </c>
      <c r="K554">
        <f>IF(H554&lt;=120,VLOOKUP(H554,'Mortality Data'!$B$5:$D$125,3,FALSE),1)</f>
        <v>0.46672999999999998</v>
      </c>
      <c r="L554" s="33">
        <f>IF(H554&lt;=120,(1-VLOOKUP(H554,'Mortality Data'!$F$5:$H$125,3,FALSE))^(YEAR(E554)-Mortality_Table_Year),1)</f>
        <v>0.91661722452738548</v>
      </c>
      <c r="M554" s="88">
        <f t="shared" ref="M554" si="2898">MIN(I554*J554*Male_Mortality_Blend+K554*L554*(1-Male_Mortality_Blend),1)</f>
        <v>0.44167373057040371</v>
      </c>
      <c r="N554" s="18">
        <f t="shared" si="2707"/>
        <v>4.740710381769353E-2</v>
      </c>
      <c r="O554" s="18">
        <f t="shared" si="2729"/>
        <v>1.005126945085107E-3</v>
      </c>
      <c r="P554" s="89">
        <f t="shared" si="2720"/>
        <v>5.0021533465741336E-5</v>
      </c>
      <c r="Q554" s="88">
        <f t="shared" ref="Q554" si="2899">MIN((I554*J554*Male_Mortality_Blend+K554*L554*(1-Male_Mortality_Blend))*(1-Mortality_Margin),1)</f>
        <v>0.41959004404188349</v>
      </c>
      <c r="R554" s="18">
        <f t="shared" si="2783"/>
        <v>4.4322771828477325E-2</v>
      </c>
      <c r="S554" s="18">
        <f t="shared" si="2722"/>
        <v>1.5066652488355235E-3</v>
      </c>
      <c r="T554" s="89">
        <f t="shared" si="2723"/>
        <v>6.9876709497202275E-5</v>
      </c>
      <c r="V554" s="73">
        <f t="shared" si="2709"/>
        <v>6201.9873875427011</v>
      </c>
      <c r="W554" s="74">
        <f t="shared" ref="W554" si="2900">V554*Fee_Percent</f>
        <v>310.09936937713508</v>
      </c>
      <c r="X554" s="75">
        <f t="shared" si="2738"/>
        <v>6512.0867569198363</v>
      </c>
      <c r="Y554" s="74">
        <f t="shared" si="2711"/>
        <v>9296.6554286688533</v>
      </c>
      <c r="Z554" s="75">
        <f t="shared" si="2712"/>
        <v>124.03974775085402</v>
      </c>
      <c r="AA554" s="82">
        <f t="shared" si="2713"/>
        <v>-2908.6084194998712</v>
      </c>
      <c r="AC554" s="80">
        <f t="shared" ref="AC554" si="2901">AC553/(1+NAER_Rate)^(1/12)</f>
        <v>0.13397468242181365</v>
      </c>
      <c r="AD554" s="82">
        <f t="shared" si="2715"/>
        <v>872.45475516163344</v>
      </c>
      <c r="AE554" s="74">
        <f t="shared" si="2716"/>
        <v>1245.5164586409394</v>
      </c>
      <c r="AF554" s="75">
        <f t="shared" si="2717"/>
        <v>16.61818581260254</v>
      </c>
      <c r="AH554" s="113">
        <v>548</v>
      </c>
      <c r="AI554" s="114">
        <f>(SUM(AE555:$AE$913)+SUM(AF555:$AF$913)-SUM(AD555:$AD$913))*(1+NAER_Rate)^(AH554/12)</f>
        <v>62819.12305749549</v>
      </c>
      <c r="AJ554" s="115">
        <f t="shared" si="2704"/>
        <v>62819.12305749549</v>
      </c>
    </row>
    <row r="555" spans="5:36" x14ac:dyDescent="0.35">
      <c r="E555" s="66">
        <f t="shared" si="2733"/>
        <v>62152</v>
      </c>
      <c r="F555">
        <f t="shared" si="2811"/>
        <v>46</v>
      </c>
      <c r="G555">
        <f t="shared" si="2726"/>
        <v>549</v>
      </c>
      <c r="H555">
        <f t="shared" ref="H555" si="2902">ROUNDDOWN(YEARFRAC(E555,DOB,1),0)</f>
        <v>110</v>
      </c>
      <c r="I555" s="31">
        <f>IF(H555&lt;=120,VLOOKUP(H555,'Mortality Data'!$B$6:$D$125,2,FALSE),1)</f>
        <v>0.5</v>
      </c>
      <c r="J555" s="17">
        <f>IF(H555&lt;=120,(1-VLOOKUP(H555,'Mortality Data'!$F$5:$H$125,2,FALSE))^(YEAR(E555)-Mortality_Table_Year),1)</f>
        <v>0.9060290539227408</v>
      </c>
      <c r="K555">
        <f>IF(H555&lt;=120,VLOOKUP(H555,'Mortality Data'!$B$5:$D$125,3,FALSE),1)</f>
        <v>0.46672999999999998</v>
      </c>
      <c r="L555" s="33">
        <f>IF(H555&lt;=120,(1-VLOOKUP(H555,'Mortality Data'!$F$5:$H$125,3,FALSE))^(YEAR(E555)-Mortality_Table_Year),1)</f>
        <v>0.91661722452738548</v>
      </c>
      <c r="M555" s="88">
        <f t="shared" ref="M555" si="2903">MIN(I555*J555*Male_Mortality_Blend+K555*L555*(1-Male_Mortality_Blend),1)</f>
        <v>0.44167373057040371</v>
      </c>
      <c r="N555" s="18">
        <f t="shared" si="2707"/>
        <v>4.740710381769353E-2</v>
      </c>
      <c r="O555" s="18">
        <f t="shared" si="2729"/>
        <v>9.5747678764949626E-4</v>
      </c>
      <c r="P555" s="89">
        <f t="shared" si="2720"/>
        <v>4.7650157435610765E-5</v>
      </c>
      <c r="Q555" s="88">
        <f t="shared" ref="Q555" si="2904">MIN((I555*J555*Male_Mortality_Blend+K555*L555*(1-Male_Mortality_Blend))*(1-Mortality_Margin),1)</f>
        <v>0.41959004404188349</v>
      </c>
      <c r="R555" s="18">
        <f t="shared" si="2783"/>
        <v>4.4322771828477325E-2</v>
      </c>
      <c r="S555" s="18">
        <f t="shared" si="2722"/>
        <v>1.4398856687894905E-3</v>
      </c>
      <c r="T555" s="89">
        <f t="shared" si="2723"/>
        <v>6.6779580046033007E-5</v>
      </c>
      <c r="V555" s="73">
        <f t="shared" si="2709"/>
        <v>5907.9691275854384</v>
      </c>
      <c r="W555" s="74">
        <f t="shared" ref="W555" si="2905">V555*Fee_Percent</f>
        <v>295.39845637927192</v>
      </c>
      <c r="X555" s="75">
        <f t="shared" si="2738"/>
        <v>6203.3675839647103</v>
      </c>
      <c r="Y555" s="74">
        <f t="shared" si="2711"/>
        <v>8884.6018913359894</v>
      </c>
      <c r="Z555" s="75">
        <f t="shared" si="2712"/>
        <v>118.15938255170877</v>
      </c>
      <c r="AA555" s="82">
        <f t="shared" si="2713"/>
        <v>-2799.3936899229875</v>
      </c>
      <c r="AC555" s="80">
        <f t="shared" ref="AC555" si="2906">AC554/(1+NAER_Rate)^(1/12)</f>
        <v>0.13348415359935736</v>
      </c>
      <c r="AD555" s="82">
        <f t="shared" si="2715"/>
        <v>828.05127141121977</v>
      </c>
      <c r="AE555" s="74">
        <f t="shared" si="2716"/>
        <v>1185.9535635322341</v>
      </c>
      <c r="AF555" s="75">
        <f t="shared" si="2717"/>
        <v>15.772405169737521</v>
      </c>
      <c r="AH555" s="113">
        <v>549</v>
      </c>
      <c r="AI555" s="114">
        <f>(SUM(AE556:$AE$913)+SUM(AF556:$AF$913)-SUM(AD556:$AD$913))*(1+NAER_Rate)^(AH555/12)</f>
        <v>60250.577671511521</v>
      </c>
      <c r="AJ555" s="115">
        <f t="shared" si="2704"/>
        <v>60250.577671511521</v>
      </c>
    </row>
    <row r="556" spans="5:36" x14ac:dyDescent="0.35">
      <c r="E556" s="66">
        <f t="shared" si="2733"/>
        <v>62183</v>
      </c>
      <c r="F556">
        <f t="shared" si="2811"/>
        <v>46</v>
      </c>
      <c r="G556">
        <f t="shared" si="2726"/>
        <v>550</v>
      </c>
      <c r="H556">
        <f t="shared" ref="H556" si="2907">ROUNDDOWN(YEARFRAC(E556,DOB,1),0)</f>
        <v>110</v>
      </c>
      <c r="I556" s="31">
        <f>IF(H556&lt;=120,VLOOKUP(H556,'Mortality Data'!$B$6:$D$125,2,FALSE),1)</f>
        <v>0.5</v>
      </c>
      <c r="J556" s="17">
        <f>IF(H556&lt;=120,(1-VLOOKUP(H556,'Mortality Data'!$F$5:$H$125,2,FALSE))^(YEAR(E556)-Mortality_Table_Year),1)</f>
        <v>0.9060290539227408</v>
      </c>
      <c r="K556">
        <f>IF(H556&lt;=120,VLOOKUP(H556,'Mortality Data'!$B$5:$D$125,3,FALSE),1)</f>
        <v>0.46672999999999998</v>
      </c>
      <c r="L556" s="33">
        <f>IF(H556&lt;=120,(1-VLOOKUP(H556,'Mortality Data'!$F$5:$H$125,3,FALSE))^(YEAR(E556)-Mortality_Table_Year),1)</f>
        <v>0.91661722452738548</v>
      </c>
      <c r="M556" s="88">
        <f t="shared" ref="M556" si="2908">MIN(I556*J556*Male_Mortality_Blend+K556*L556*(1-Male_Mortality_Blend),1)</f>
        <v>0.44167373057040371</v>
      </c>
      <c r="N556" s="18">
        <f t="shared" si="2707"/>
        <v>4.740710381769353E-2</v>
      </c>
      <c r="O556" s="18">
        <f t="shared" si="2729"/>
        <v>9.1208558617436489E-4</v>
      </c>
      <c r="P556" s="89">
        <f t="shared" si="2720"/>
        <v>4.5391201475131378E-5</v>
      </c>
      <c r="Q556" s="88">
        <f t="shared" ref="Q556" si="2909">MIN((I556*J556*Male_Mortality_Blend+K556*L556*(1-Male_Mortality_Blend))*(1-Mortality_Margin),1)</f>
        <v>0.41959004404188349</v>
      </c>
      <c r="R556" s="18">
        <f t="shared" si="2783"/>
        <v>4.4322771828477325E-2</v>
      </c>
      <c r="S556" s="18">
        <f t="shared" si="2722"/>
        <v>1.3760659448326395E-3</v>
      </c>
      <c r="T556" s="89">
        <f t="shared" si="2723"/>
        <v>6.3819723956850963E-5</v>
      </c>
      <c r="V556" s="73">
        <f t="shared" si="2709"/>
        <v>5627.889421802267</v>
      </c>
      <c r="W556" s="74">
        <f t="shared" ref="W556" si="2910">V556*Fee_Percent</f>
        <v>281.39447109011337</v>
      </c>
      <c r="X556" s="75">
        <f t="shared" si="2738"/>
        <v>5909.2838928923802</v>
      </c>
      <c r="Y556" s="74">
        <f t="shared" si="2711"/>
        <v>8490.8117089194457</v>
      </c>
      <c r="Z556" s="75">
        <f t="shared" si="2712"/>
        <v>112.55778843604534</v>
      </c>
      <c r="AA556" s="82">
        <f t="shared" si="2713"/>
        <v>-2694.08560446311</v>
      </c>
      <c r="AC556" s="80">
        <f t="shared" ref="AC556" si="2911">AC555/(1+NAER_Rate)^(1/12)</f>
        <v>0.13299542077687146</v>
      </c>
      <c r="AD556" s="82">
        <f t="shared" si="2715"/>
        <v>785.90769782521113</v>
      </c>
      <c r="AE556" s="74">
        <f t="shared" si="2716"/>
        <v>1129.2390759649288</v>
      </c>
      <c r="AF556" s="75">
        <f t="shared" si="2717"/>
        <v>14.969670434765927</v>
      </c>
      <c r="AH556" s="113">
        <v>550</v>
      </c>
      <c r="AI556" s="114">
        <f>(SUM(AE557:$AE$913)+SUM(AF557:$AF$913)-SUM(AD557:$AD$913))*(1+NAER_Rate)^(AH556/12)</f>
        <v>57777.901456257568</v>
      </c>
      <c r="AJ556" s="115">
        <f t="shared" si="2704"/>
        <v>57777.901456257568</v>
      </c>
    </row>
    <row r="557" spans="5:36" x14ac:dyDescent="0.35">
      <c r="E557" s="66">
        <f t="shared" si="2733"/>
        <v>62213</v>
      </c>
      <c r="F557">
        <f t="shared" si="2811"/>
        <v>46</v>
      </c>
      <c r="G557">
        <f t="shared" si="2726"/>
        <v>551</v>
      </c>
      <c r="H557">
        <f t="shared" ref="H557" si="2912">ROUNDDOWN(YEARFRAC(E557,DOB,1),0)</f>
        <v>110</v>
      </c>
      <c r="I557" s="31">
        <f>IF(H557&lt;=120,VLOOKUP(H557,'Mortality Data'!$B$6:$D$125,2,FALSE),1)</f>
        <v>0.5</v>
      </c>
      <c r="J557" s="17">
        <f>IF(H557&lt;=120,(1-VLOOKUP(H557,'Mortality Data'!$F$5:$H$125,2,FALSE))^(YEAR(E557)-Mortality_Table_Year),1)</f>
        <v>0.9060290539227408</v>
      </c>
      <c r="K557">
        <f>IF(H557&lt;=120,VLOOKUP(H557,'Mortality Data'!$B$5:$D$125,3,FALSE),1)</f>
        <v>0.46672999999999998</v>
      </c>
      <c r="L557" s="33">
        <f>IF(H557&lt;=120,(1-VLOOKUP(H557,'Mortality Data'!$F$5:$H$125,3,FALSE))^(YEAR(E557)-Mortality_Table_Year),1)</f>
        <v>0.91661722452738548</v>
      </c>
      <c r="M557" s="88">
        <f t="shared" ref="M557" si="2913">MIN(I557*J557*Male_Mortality_Blend+K557*L557*(1-Male_Mortality_Blend),1)</f>
        <v>0.44167373057040371</v>
      </c>
      <c r="N557" s="18">
        <f t="shared" si="2707"/>
        <v>4.740710381769353E-2</v>
      </c>
      <c r="O557" s="18">
        <f t="shared" si="2729"/>
        <v>8.6884625009997496E-4</v>
      </c>
      <c r="P557" s="89">
        <f t="shared" si="2720"/>
        <v>4.3239336074389926E-5</v>
      </c>
      <c r="Q557" s="88">
        <f t="shared" ref="Q557" si="2914">MIN((I557*J557*Male_Mortality_Blend+K557*L557*(1-Male_Mortality_Blend))*(1-Mortality_Margin),1)</f>
        <v>0.41959004404188349</v>
      </c>
      <c r="R557" s="18">
        <f t="shared" si="2783"/>
        <v>4.4322771828477325E-2</v>
      </c>
      <c r="S557" s="18">
        <f t="shared" si="2722"/>
        <v>1.3150748879388844E-3</v>
      </c>
      <c r="T557" s="89">
        <f t="shared" si="2723"/>
        <v>6.0991056893755155E-5</v>
      </c>
      <c r="V557" s="73">
        <f t="shared" si="2709"/>
        <v>5361.0874837083884</v>
      </c>
      <c r="W557" s="74">
        <f t="shared" ref="W557" si="2915">V557*Fee_Percent</f>
        <v>268.05437418541942</v>
      </c>
      <c r="X557" s="75">
        <f t="shared" si="2738"/>
        <v>5629.1418578938083</v>
      </c>
      <c r="Y557" s="74">
        <f t="shared" si="2711"/>
        <v>8114.4753989064457</v>
      </c>
      <c r="Z557" s="75">
        <f t="shared" si="2712"/>
        <v>107.22174967416777</v>
      </c>
      <c r="AA557" s="82">
        <f t="shared" si="2713"/>
        <v>-2592.5552906868052</v>
      </c>
      <c r="AC557" s="80">
        <f t="shared" ref="AC557" si="2916">AC556/(1+NAER_Rate)^(1/12)</f>
        <v>0.13250847737856314</v>
      </c>
      <c r="AD557" s="82">
        <f t="shared" si="2715"/>
        <v>745.90901653744459</v>
      </c>
      <c r="AE557" s="74">
        <f t="shared" si="2716"/>
        <v>1075.2367798349019</v>
      </c>
      <c r="AF557" s="75">
        <f t="shared" si="2717"/>
        <v>14.207790791189419</v>
      </c>
      <c r="AH557" s="113">
        <v>551</v>
      </c>
      <c r="AI557" s="114">
        <f>(SUM(AE558:$AE$913)+SUM(AF558:$AF$913)-SUM(AD558:$AD$913))*(1+NAER_Rate)^(AH557/12)</f>
        <v>55397.668940979835</v>
      </c>
      <c r="AJ557" s="115">
        <f t="shared" si="2704"/>
        <v>55397.668940979835</v>
      </c>
    </row>
    <row r="558" spans="5:36" x14ac:dyDescent="0.35">
      <c r="E558" s="66">
        <f t="shared" si="2733"/>
        <v>62244</v>
      </c>
      <c r="F558">
        <f t="shared" si="2811"/>
        <v>46</v>
      </c>
      <c r="G558">
        <f t="shared" si="2726"/>
        <v>552</v>
      </c>
      <c r="H558">
        <f t="shared" ref="H558" si="2917">ROUNDDOWN(YEARFRAC(E558,DOB,1),0)</f>
        <v>110</v>
      </c>
      <c r="I558" s="31">
        <f>IF(H558&lt;=120,VLOOKUP(H558,'Mortality Data'!$B$6:$D$125,2,FALSE),1)</f>
        <v>0.5</v>
      </c>
      <c r="J558" s="17">
        <f>IF(H558&lt;=120,(1-VLOOKUP(H558,'Mortality Data'!$F$5:$H$125,2,FALSE))^(YEAR(E558)-Mortality_Table_Year),1)</f>
        <v>0.9060290539227408</v>
      </c>
      <c r="K558">
        <f>IF(H558&lt;=120,VLOOKUP(H558,'Mortality Data'!$B$5:$D$125,3,FALSE),1)</f>
        <v>0.46672999999999998</v>
      </c>
      <c r="L558" s="33">
        <f>IF(H558&lt;=120,(1-VLOOKUP(H558,'Mortality Data'!$F$5:$H$125,3,FALSE))^(YEAR(E558)-Mortality_Table_Year),1)</f>
        <v>0.91661722452738548</v>
      </c>
      <c r="M558" s="88">
        <f t="shared" ref="M558" si="2918">MIN(I558*J558*Male_Mortality_Blend+K558*L558*(1-Male_Mortality_Blend),1)</f>
        <v>0.44167373057040371</v>
      </c>
      <c r="N558" s="18">
        <f t="shared" si="2707"/>
        <v>4.740710381769353E-2</v>
      </c>
      <c r="O558" s="18">
        <f t="shared" si="2729"/>
        <v>8.276567657198717E-4</v>
      </c>
      <c r="P558" s="89">
        <f t="shared" si="2720"/>
        <v>4.1189484380103262E-5</v>
      </c>
      <c r="Q558" s="88">
        <f t="shared" ref="Q558" si="2919">MIN((I558*J558*Male_Mortality_Blend+K558*L558*(1-Male_Mortality_Blend))*(1-Mortality_Margin),1)</f>
        <v>0.41959004404188349</v>
      </c>
      <c r="R558" s="18">
        <f t="shared" si="2783"/>
        <v>4.4322771828477325E-2</v>
      </c>
      <c r="S558" s="18">
        <f t="shared" si="2722"/>
        <v>1.2567871237434088E-3</v>
      </c>
      <c r="T558" s="89">
        <f t="shared" si="2723"/>
        <v>5.8287764195475529E-5</v>
      </c>
      <c r="V558" s="73">
        <f t="shared" si="2709"/>
        <v>5106.9338527924874</v>
      </c>
      <c r="W558" s="74">
        <f t="shared" ref="W558" si="2920">V558*Fee_Percent</f>
        <v>255.34669263962439</v>
      </c>
      <c r="X558" s="75">
        <f t="shared" si="2738"/>
        <v>5362.2805454321115</v>
      </c>
      <c r="Y558" s="74">
        <f t="shared" si="2711"/>
        <v>7754.8193572929231</v>
      </c>
      <c r="Z558" s="75">
        <f t="shared" si="2712"/>
        <v>102.13867705584975</v>
      </c>
      <c r="AA558" s="82">
        <f t="shared" si="2713"/>
        <v>-2494.6774889166618</v>
      </c>
      <c r="AC558" s="80">
        <f t="shared" ref="AC558" si="2921">AC557/(1+NAER_Rate)^(1/12)</f>
        <v>0.13202331685271593</v>
      </c>
      <c r="AD558" s="82">
        <f t="shared" si="2715"/>
        <v>707.94606350273807</v>
      </c>
      <c r="AE558" s="74">
        <f t="shared" si="2716"/>
        <v>1023.8169731434584</v>
      </c>
      <c r="AF558" s="75">
        <f t="shared" si="2717"/>
        <v>13.484686923861679</v>
      </c>
      <c r="AH558" s="113">
        <v>552</v>
      </c>
      <c r="AI558" s="114">
        <f>(SUM(AE559:$AE$913)+SUM(AF559:$AF$913)-SUM(AD559:$AD$913))*(1+NAER_Rate)^(AH558/12)</f>
        <v>53106.567326649791</v>
      </c>
      <c r="AJ558" s="115">
        <f t="shared" si="2704"/>
        <v>53106.567326649791</v>
      </c>
    </row>
    <row r="559" spans="5:36" x14ac:dyDescent="0.35">
      <c r="E559" s="66">
        <f t="shared" si="2733"/>
        <v>62274</v>
      </c>
      <c r="F559">
        <f t="shared" si="2811"/>
        <v>47</v>
      </c>
      <c r="G559">
        <f t="shared" si="2726"/>
        <v>553</v>
      </c>
      <c r="H559">
        <f t="shared" ref="H559" si="2922">ROUNDDOWN(YEARFRAC(E559,DOB,1),0)</f>
        <v>110</v>
      </c>
      <c r="I559" s="31">
        <f>IF(H559&lt;=120,VLOOKUP(H559,'Mortality Data'!$B$6:$D$125,2,FALSE),1)</f>
        <v>0.5</v>
      </c>
      <c r="J559" s="17">
        <f>IF(H559&lt;=120,(1-VLOOKUP(H559,'Mortality Data'!$F$5:$H$125,2,FALSE))^(YEAR(E559)-Mortality_Table_Year),1)</f>
        <v>0.9060290539227408</v>
      </c>
      <c r="K559">
        <f>IF(H559&lt;=120,VLOOKUP(H559,'Mortality Data'!$B$5:$D$125,3,FALSE),1)</f>
        <v>0.46672999999999998</v>
      </c>
      <c r="L559" s="33">
        <f>IF(H559&lt;=120,(1-VLOOKUP(H559,'Mortality Data'!$F$5:$H$125,3,FALSE))^(YEAR(E559)-Mortality_Table_Year),1)</f>
        <v>0.91661722452738548</v>
      </c>
      <c r="M559" s="88">
        <f t="shared" ref="M559" si="2923">MIN(I559*J559*Male_Mortality_Blend+K559*L559*(1-Male_Mortality_Blend),1)</f>
        <v>0.44167373057040371</v>
      </c>
      <c r="N559" s="18">
        <f t="shared" si="2707"/>
        <v>4.740710381769353E-2</v>
      </c>
      <c r="O559" s="18">
        <f t="shared" si="2729"/>
        <v>7.8841995550197328E-4</v>
      </c>
      <c r="P559" s="89">
        <f t="shared" si="2720"/>
        <v>3.9236810217898417E-5</v>
      </c>
      <c r="Q559" s="88">
        <f t="shared" ref="Q559" si="2924">MIN((I559*J559*Male_Mortality_Blend+K559*L559*(1-Male_Mortality_Blend))*(1-Mortality_Margin),1)</f>
        <v>0.41959004404188349</v>
      </c>
      <c r="R559" s="18">
        <f t="shared" si="2783"/>
        <v>4.4322771828477325E-2</v>
      </c>
      <c r="S559" s="18">
        <f t="shared" si="2722"/>
        <v>1.2010828348207614E-3</v>
      </c>
      <c r="T559" s="89">
        <f t="shared" si="2723"/>
        <v>5.5704288922647479E-5</v>
      </c>
      <c r="V559" s="73">
        <f t="shared" si="2709"/>
        <v>4864.8289094430602</v>
      </c>
      <c r="W559" s="74">
        <f t="shared" ref="W559" si="2925">V559*Fee_Percent</f>
        <v>243.24144547215303</v>
      </c>
      <c r="X559" s="75">
        <f t="shared" si="2738"/>
        <v>5108.0703549152131</v>
      </c>
      <c r="Y559" s="74">
        <f t="shared" si="2711"/>
        <v>7411.1042683485693</v>
      </c>
      <c r="Z559" s="75">
        <f t="shared" si="2712"/>
        <v>97.296578188861204</v>
      </c>
      <c r="AA559" s="82">
        <f t="shared" si="2713"/>
        <v>-2400.3304916222178</v>
      </c>
      <c r="AC559" s="80">
        <f t="shared" ref="AC559" si="2926">AC558/(1+NAER_Rate)^(1/12)</f>
        <v>0.13153993267160149</v>
      </c>
      <c r="AD559" s="82">
        <f t="shared" si="2715"/>
        <v>671.9152305673507</v>
      </c>
      <c r="AE559" s="74">
        <f t="shared" si="2716"/>
        <v>974.85615648078931</v>
      </c>
      <c r="AF559" s="75">
        <f t="shared" si="2717"/>
        <v>12.798385344140014</v>
      </c>
      <c r="AH559" s="113">
        <v>553</v>
      </c>
      <c r="AI559" s="114">
        <f>(SUM(AE560:$AE$913)+SUM(AF560:$AF$913)-SUM(AD560:$AD$913))*(1+NAER_Rate)^(AH559/12)</f>
        <v>50901.39334786473</v>
      </c>
      <c r="AJ559" s="115">
        <f t="shared" si="2704"/>
        <v>50901.39334786473</v>
      </c>
    </row>
    <row r="560" spans="5:36" x14ac:dyDescent="0.35">
      <c r="E560" s="66">
        <f t="shared" si="2733"/>
        <v>62305</v>
      </c>
      <c r="F560">
        <f t="shared" si="2811"/>
        <v>47</v>
      </c>
      <c r="G560">
        <f t="shared" si="2726"/>
        <v>554</v>
      </c>
      <c r="H560">
        <f t="shared" ref="H560" si="2927">ROUNDDOWN(YEARFRAC(E560,DOB,1),0)</f>
        <v>110</v>
      </c>
      <c r="I560" s="31">
        <f>IF(H560&lt;=120,VLOOKUP(H560,'Mortality Data'!$B$6:$D$125,2,FALSE),1)</f>
        <v>0.5</v>
      </c>
      <c r="J560" s="17">
        <f>IF(H560&lt;=120,(1-VLOOKUP(H560,'Mortality Data'!$F$5:$H$125,2,FALSE))^(YEAR(E560)-Mortality_Table_Year),1)</f>
        <v>0.9060290539227408</v>
      </c>
      <c r="K560">
        <f>IF(H560&lt;=120,VLOOKUP(H560,'Mortality Data'!$B$5:$D$125,3,FALSE),1)</f>
        <v>0.46672999999999998</v>
      </c>
      <c r="L560" s="33">
        <f>IF(H560&lt;=120,(1-VLOOKUP(H560,'Mortality Data'!$F$5:$H$125,3,FALSE))^(YEAR(E560)-Mortality_Table_Year),1)</f>
        <v>0.91661722452738548</v>
      </c>
      <c r="M560" s="88">
        <f t="shared" ref="M560" si="2928">MIN(I560*J560*Male_Mortality_Blend+K560*L560*(1-Male_Mortality_Blend),1)</f>
        <v>0.44167373057040371</v>
      </c>
      <c r="N560" s="18">
        <f t="shared" si="2707"/>
        <v>4.740710381769353E-2</v>
      </c>
      <c r="O560" s="18">
        <f t="shared" si="2729"/>
        <v>7.5104324881954988E-4</v>
      </c>
      <c r="P560" s="89">
        <f t="shared" si="2720"/>
        <v>3.7376706682423397E-5</v>
      </c>
      <c r="Q560" s="88">
        <f t="shared" ref="Q560" si="2929">MIN((I560*J560*Male_Mortality_Blend+K560*L560*(1-Male_Mortality_Blend))*(1-Mortality_Margin),1)</f>
        <v>0.41959004404188349</v>
      </c>
      <c r="R560" s="18">
        <f t="shared" si="2783"/>
        <v>4.4322771828477325E-2</v>
      </c>
      <c r="S560" s="18">
        <f t="shared" si="2722"/>
        <v>1.1478475143859E-3</v>
      </c>
      <c r="T560" s="89">
        <f t="shared" si="2723"/>
        <v>5.3235320434861372E-5</v>
      </c>
      <c r="V560" s="73">
        <f t="shared" si="2709"/>
        <v>4634.2014602777754</v>
      </c>
      <c r="W560" s="74">
        <f t="shared" ref="W560" si="2930">V560*Fee_Percent</f>
        <v>231.71007301388877</v>
      </c>
      <c r="X560" s="75">
        <f t="shared" si="2738"/>
        <v>4865.9115332916645</v>
      </c>
      <c r="Y560" s="74">
        <f t="shared" si="2711"/>
        <v>7082.6235848655015</v>
      </c>
      <c r="Z560" s="75">
        <f t="shared" si="2712"/>
        <v>92.684029205555504</v>
      </c>
      <c r="AA560" s="82">
        <f t="shared" si="2713"/>
        <v>-2309.3960807793928</v>
      </c>
      <c r="AC560" s="80">
        <f t="shared" ref="AC560" si="2931">AC559/(1+NAER_Rate)^(1/12)</f>
        <v>0.13105831833139184</v>
      </c>
      <c r="AD560" s="82">
        <f t="shared" si="2715"/>
        <v>637.71818270252993</v>
      </c>
      <c r="AE560" s="74">
        <f t="shared" si="2716"/>
        <v>928.23673640672655</v>
      </c>
      <c r="AF560" s="75">
        <f t="shared" si="2717"/>
        <v>12.147013003857712</v>
      </c>
      <c r="AH560" s="113">
        <v>554</v>
      </c>
      <c r="AI560" s="114">
        <f>(SUM(AE561:$AE$913)+SUM(AF561:$AF$913)-SUM(AD561:$AD$913))*(1+NAER_Rate)^(AH560/12)</f>
        <v>48779.050185855522</v>
      </c>
      <c r="AJ560" s="115">
        <f t="shared" si="2704"/>
        <v>48779.050185855522</v>
      </c>
    </row>
    <row r="561" spans="5:36" x14ac:dyDescent="0.35">
      <c r="E561" s="66">
        <f t="shared" si="2733"/>
        <v>62336</v>
      </c>
      <c r="F561">
        <f t="shared" si="2811"/>
        <v>47</v>
      </c>
      <c r="G561">
        <f t="shared" si="2726"/>
        <v>555</v>
      </c>
      <c r="H561">
        <f t="shared" ref="H561" si="2932">ROUNDDOWN(YEARFRAC(E561,DOB,1),0)</f>
        <v>110</v>
      </c>
      <c r="I561" s="31">
        <f>IF(H561&lt;=120,VLOOKUP(H561,'Mortality Data'!$B$6:$D$125,2,FALSE),1)</f>
        <v>0.5</v>
      </c>
      <c r="J561" s="17">
        <f>IF(H561&lt;=120,(1-VLOOKUP(H561,'Mortality Data'!$F$5:$H$125,2,FALSE))^(YEAR(E561)-Mortality_Table_Year),1)</f>
        <v>0.9060290539227408</v>
      </c>
      <c r="K561">
        <f>IF(H561&lt;=120,VLOOKUP(H561,'Mortality Data'!$B$5:$D$125,3,FALSE),1)</f>
        <v>0.46672999999999998</v>
      </c>
      <c r="L561" s="33">
        <f>IF(H561&lt;=120,(1-VLOOKUP(H561,'Mortality Data'!$F$5:$H$125,3,FALSE))^(YEAR(E561)-Mortality_Table_Year),1)</f>
        <v>0.91661722452738548</v>
      </c>
      <c r="M561" s="88">
        <f t="shared" ref="M561" si="2933">MIN(I561*J561*Male_Mortality_Blend+K561*L561*(1-Male_Mortality_Blend),1)</f>
        <v>0.44167373057040371</v>
      </c>
      <c r="N561" s="18">
        <f t="shared" si="2707"/>
        <v>4.740710381769353E-2</v>
      </c>
      <c r="O561" s="18">
        <f t="shared" si="2729"/>
        <v>7.1543846355118365E-4</v>
      </c>
      <c r="P561" s="89">
        <f t="shared" si="2720"/>
        <v>3.5604785268366235E-5</v>
      </c>
      <c r="Q561" s="88">
        <f t="shared" ref="Q561" si="2934">MIN((I561*J561*Male_Mortality_Blend+K561*L561*(1-Male_Mortality_Blend))*(1-Mortality_Margin),1)</f>
        <v>0.41959004404188349</v>
      </c>
      <c r="R561" s="18">
        <f t="shared" si="2783"/>
        <v>4.4322771828477325E-2</v>
      </c>
      <c r="S561" s="18">
        <f t="shared" si="2722"/>
        <v>1.0969717309118889E-3</v>
      </c>
      <c r="T561" s="89">
        <f t="shared" si="2723"/>
        <v>5.0875783474011067E-5</v>
      </c>
      <c r="V561" s="73">
        <f t="shared" si="2709"/>
        <v>4414.5073905382806</v>
      </c>
      <c r="W561" s="74">
        <f t="shared" ref="W561" si="2935">V561*Fee_Percent</f>
        <v>220.72536952691405</v>
      </c>
      <c r="X561" s="75">
        <f t="shared" si="2738"/>
        <v>4635.2327600651943</v>
      </c>
      <c r="Y561" s="74">
        <f t="shared" si="2711"/>
        <v>6768.7020757665159</v>
      </c>
      <c r="Z561" s="75">
        <f t="shared" si="2712"/>
        <v>88.290147810765617</v>
      </c>
      <c r="AA561" s="82">
        <f t="shared" si="2713"/>
        <v>-2221.7594635120877</v>
      </c>
      <c r="AC561" s="80">
        <f t="shared" ref="AC561" si="2936">AC560/(1+NAER_Rate)^(1/12)</f>
        <v>0.13057846735207182</v>
      </c>
      <c r="AD561" s="82">
        <f t="shared" si="2715"/>
        <v>605.26158962942668</v>
      </c>
      <c r="AE561" s="74">
        <f t="shared" si="2716"/>
        <v>883.84674301637881</v>
      </c>
      <c r="AF561" s="75">
        <f t="shared" si="2717"/>
        <v>11.528792183417654</v>
      </c>
      <c r="AH561" s="113">
        <v>555</v>
      </c>
      <c r="AI561" s="114">
        <f>(SUM(AE562:$AE$913)+SUM(AF562:$AF$913)-SUM(AD562:$AD$913))*(1+NAER_Rate)^(AH561/12)</f>
        <v>46736.544434510986</v>
      </c>
      <c r="AJ561" s="115">
        <f t="shared" si="2704"/>
        <v>46736.544434510986</v>
      </c>
    </row>
    <row r="562" spans="5:36" x14ac:dyDescent="0.35">
      <c r="E562" s="66">
        <f t="shared" si="2733"/>
        <v>62366</v>
      </c>
      <c r="F562">
        <f t="shared" si="2811"/>
        <v>47</v>
      </c>
      <c r="G562">
        <f t="shared" si="2726"/>
        <v>556</v>
      </c>
      <c r="H562">
        <f t="shared" ref="H562" si="2937">ROUNDDOWN(YEARFRAC(E562,DOB,1),0)</f>
        <v>110</v>
      </c>
      <c r="I562" s="31">
        <f>IF(H562&lt;=120,VLOOKUP(H562,'Mortality Data'!$B$6:$D$125,2,FALSE),1)</f>
        <v>0.5</v>
      </c>
      <c r="J562" s="17">
        <f>IF(H562&lt;=120,(1-VLOOKUP(H562,'Mortality Data'!$F$5:$H$125,2,FALSE))^(YEAR(E562)-Mortality_Table_Year),1)</f>
        <v>0.9060290539227408</v>
      </c>
      <c r="K562">
        <f>IF(H562&lt;=120,VLOOKUP(H562,'Mortality Data'!$B$5:$D$125,3,FALSE),1)</f>
        <v>0.46672999999999998</v>
      </c>
      <c r="L562" s="33">
        <f>IF(H562&lt;=120,(1-VLOOKUP(H562,'Mortality Data'!$F$5:$H$125,3,FALSE))^(YEAR(E562)-Mortality_Table_Year),1)</f>
        <v>0.91661722452738548</v>
      </c>
      <c r="M562" s="88">
        <f t="shared" ref="M562" si="2938">MIN(I562*J562*Male_Mortality_Blend+K562*L562*(1-Male_Mortality_Blend),1)</f>
        <v>0.44167373057040371</v>
      </c>
      <c r="N562" s="18">
        <f t="shared" si="2707"/>
        <v>4.740710381769353E-2</v>
      </c>
      <c r="O562" s="18">
        <f t="shared" si="2729"/>
        <v>6.8152159803444156E-4</v>
      </c>
      <c r="P562" s="89">
        <f t="shared" si="2720"/>
        <v>3.391686551674209E-5</v>
      </c>
      <c r="Q562" s="88">
        <f t="shared" ref="Q562" si="2939">MIN((I562*J562*Male_Mortality_Blend+K562*L562*(1-Male_Mortality_Blend))*(1-Mortality_Margin),1)</f>
        <v>0.41959004404188349</v>
      </c>
      <c r="R562" s="18">
        <f t="shared" si="2783"/>
        <v>4.4322771828477325E-2</v>
      </c>
      <c r="S562" s="18">
        <f t="shared" si="2722"/>
        <v>1.0483509031803913E-3</v>
      </c>
      <c r="T562" s="89">
        <f t="shared" si="2723"/>
        <v>4.862082773149758E-5</v>
      </c>
      <c r="V562" s="73">
        <f t="shared" si="2709"/>
        <v>4205.228380371057</v>
      </c>
      <c r="W562" s="74">
        <f t="shared" ref="W562" si="2940">V562*Fee_Percent</f>
        <v>210.26141901855286</v>
      </c>
      <c r="X562" s="75">
        <f t="shared" si="2738"/>
        <v>4415.4897993896102</v>
      </c>
      <c r="Y562" s="74">
        <f t="shared" si="2711"/>
        <v>6468.6944380873747</v>
      </c>
      <c r="Z562" s="75">
        <f t="shared" si="2712"/>
        <v>84.104567607421146</v>
      </c>
      <c r="AA562" s="82">
        <f t="shared" si="2713"/>
        <v>-2137.3092063051854</v>
      </c>
      <c r="AC562" s="80">
        <f t="shared" ref="AC562" si="2941">AC561/(1+NAER_Rate)^(1/12)</f>
        <v>0.13010037327735186</v>
      </c>
      <c r="AD562" s="82">
        <f t="shared" si="2715"/>
        <v>574.45687110292772</v>
      </c>
      <c r="AE562" s="74">
        <f t="shared" si="2716"/>
        <v>841.57956101229729</v>
      </c>
      <c r="AF562" s="75">
        <f t="shared" si="2717"/>
        <v>10.942035640055767</v>
      </c>
      <c r="AH562" s="113">
        <v>556</v>
      </c>
      <c r="AI562" s="114">
        <f>(SUM(AE563:$AE$913)+SUM(AF563:$AF$913)-SUM(AD563:$AD$913))*(1+NAER_Rate)^(AH562/12)</f>
        <v>44770.983121037803</v>
      </c>
      <c r="AJ562" s="115">
        <f t="shared" si="2704"/>
        <v>44770.983121037803</v>
      </c>
    </row>
    <row r="563" spans="5:36" x14ac:dyDescent="0.35">
      <c r="E563" s="66">
        <f t="shared" si="2733"/>
        <v>62397</v>
      </c>
      <c r="F563">
        <f t="shared" si="2811"/>
        <v>47</v>
      </c>
      <c r="G563">
        <f t="shared" si="2726"/>
        <v>557</v>
      </c>
      <c r="H563">
        <f t="shared" ref="H563" si="2942">ROUNDDOWN(YEARFRAC(E563,DOB,1),0)</f>
        <v>110</v>
      </c>
      <c r="I563" s="31">
        <f>IF(H563&lt;=120,VLOOKUP(H563,'Mortality Data'!$B$6:$D$125,2,FALSE),1)</f>
        <v>0.5</v>
      </c>
      <c r="J563" s="17">
        <f>IF(H563&lt;=120,(1-VLOOKUP(H563,'Mortality Data'!$F$5:$H$125,2,FALSE))^(YEAR(E563)-Mortality_Table_Year),1)</f>
        <v>0.9060290539227408</v>
      </c>
      <c r="K563">
        <f>IF(H563&lt;=120,VLOOKUP(H563,'Mortality Data'!$B$5:$D$125,3,FALSE),1)</f>
        <v>0.46672999999999998</v>
      </c>
      <c r="L563" s="33">
        <f>IF(H563&lt;=120,(1-VLOOKUP(H563,'Mortality Data'!$F$5:$H$125,3,FALSE))^(YEAR(E563)-Mortality_Table_Year),1)</f>
        <v>0.91661722452738548</v>
      </c>
      <c r="M563" s="88">
        <f t="shared" ref="M563" si="2943">MIN(I563*J563*Male_Mortality_Blend+K563*L563*(1-Male_Mortality_Blend),1)</f>
        <v>0.44167373057040371</v>
      </c>
      <c r="N563" s="18">
        <f t="shared" si="2707"/>
        <v>4.740710381769353E-2</v>
      </c>
      <c r="O563" s="18">
        <f t="shared" si="2729"/>
        <v>6.4921263288242239E-4</v>
      </c>
      <c r="P563" s="89">
        <f t="shared" si="2720"/>
        <v>3.2308965152019167E-5</v>
      </c>
      <c r="Q563" s="88">
        <f t="shared" ref="Q563" si="2944">MIN((I563*J563*Male_Mortality_Blend+K563*L563*(1-Male_Mortality_Blend))*(1-Mortality_Margin),1)</f>
        <v>0.41959004404188349</v>
      </c>
      <c r="R563" s="18">
        <f t="shared" si="2783"/>
        <v>4.4322771828477325E-2</v>
      </c>
      <c r="S563" s="18">
        <f t="shared" si="2722"/>
        <v>1.0018850853025488E-3</v>
      </c>
      <c r="T563" s="89">
        <f t="shared" si="2723"/>
        <v>4.6465817877842583E-5</v>
      </c>
      <c r="V563" s="73">
        <f t="shared" si="2709"/>
        <v>4005.870681965695</v>
      </c>
      <c r="W563" s="74">
        <f t="shared" ref="W563" si="2945">V563*Fee_Percent</f>
        <v>200.29353409828477</v>
      </c>
      <c r="X563" s="75">
        <f t="shared" si="2738"/>
        <v>4206.1642160639794</v>
      </c>
      <c r="Y563" s="74">
        <f t="shared" si="2711"/>
        <v>6181.9839704798878</v>
      </c>
      <c r="Z563" s="75">
        <f t="shared" si="2712"/>
        <v>80.117413639313895</v>
      </c>
      <c r="AA563" s="82">
        <f t="shared" si="2713"/>
        <v>-2055.9371680552222</v>
      </c>
      <c r="AC563" s="80">
        <f t="shared" ref="AC563" si="2946">AC562/(1+NAER_Rate)^(1/12)</f>
        <v>0.1296240296745812</v>
      </c>
      <c r="AD563" s="82">
        <f t="shared" si="2715"/>
        <v>545.21995515923879</v>
      </c>
      <c r="AE563" s="74">
        <f t="shared" si="2716"/>
        <v>801.33367363727029</v>
      </c>
      <c r="AF563" s="75">
        <f t="shared" si="2717"/>
        <v>10.385142003033121</v>
      </c>
      <c r="AH563" s="113">
        <v>557</v>
      </c>
      <c r="AI563" s="114">
        <f>(SUM(AE564:$AE$913)+SUM(AF564:$AF$913)-SUM(AD564:$AD$913))*(1+NAER_Rate)^(AH563/12)</f>
        <v>42879.57078262265</v>
      </c>
      <c r="AJ563" s="115">
        <f t="shared" si="2704"/>
        <v>42879.57078262265</v>
      </c>
    </row>
    <row r="564" spans="5:36" x14ac:dyDescent="0.35">
      <c r="E564" s="66">
        <f t="shared" si="2733"/>
        <v>62427</v>
      </c>
      <c r="F564">
        <f t="shared" si="2811"/>
        <v>47</v>
      </c>
      <c r="G564">
        <f t="shared" si="2726"/>
        <v>558</v>
      </c>
      <c r="H564">
        <f t="shared" ref="H564" si="2947">ROUNDDOWN(YEARFRAC(E564,DOB,1),0)</f>
        <v>110</v>
      </c>
      <c r="I564" s="31">
        <f>IF(H564&lt;=120,VLOOKUP(H564,'Mortality Data'!$B$6:$D$125,2,FALSE),1)</f>
        <v>0.5</v>
      </c>
      <c r="J564" s="17">
        <f>IF(H564&lt;=120,(1-VLOOKUP(H564,'Mortality Data'!$F$5:$H$125,2,FALSE))^(YEAR(E564)-Mortality_Table_Year),1)</f>
        <v>0.9060290539227408</v>
      </c>
      <c r="K564">
        <f>IF(H564&lt;=120,VLOOKUP(H564,'Mortality Data'!$B$5:$D$125,3,FALSE),1)</f>
        <v>0.46672999999999998</v>
      </c>
      <c r="L564" s="33">
        <f>IF(H564&lt;=120,(1-VLOOKUP(H564,'Mortality Data'!$F$5:$H$125,3,FALSE))^(YEAR(E564)-Mortality_Table_Year),1)</f>
        <v>0.91661722452738548</v>
      </c>
      <c r="M564" s="88">
        <f t="shared" ref="M564" si="2948">MIN(I564*J564*Male_Mortality_Blend+K564*L564*(1-Male_Mortality_Blend),1)</f>
        <v>0.44167373057040371</v>
      </c>
      <c r="N564" s="18">
        <f t="shared" si="2707"/>
        <v>4.740710381769353E-2</v>
      </c>
      <c r="O564" s="18">
        <f t="shared" si="2729"/>
        <v>6.1843534219560722E-4</v>
      </c>
      <c r="P564" s="89">
        <f t="shared" si="2720"/>
        <v>3.0777290686815175E-5</v>
      </c>
      <c r="Q564" s="88">
        <f t="shared" ref="Q564" si="2949">MIN((I564*J564*Male_Mortality_Blend+K564*L564*(1-Male_Mortality_Blend))*(1-Mortality_Margin),1)</f>
        <v>0.41959004404188349</v>
      </c>
      <c r="R564" s="18">
        <f t="shared" si="2783"/>
        <v>4.4322771828477325E-2</v>
      </c>
      <c r="S564" s="18">
        <f t="shared" si="2722"/>
        <v>9.574787612683294E-4</v>
      </c>
      <c r="T564" s="89">
        <f t="shared" si="2723"/>
        <v>4.440632403421936E-5</v>
      </c>
      <c r="V564" s="73">
        <f t="shared" si="2709"/>
        <v>3815.9639546654921</v>
      </c>
      <c r="W564" s="74">
        <f t="shared" ref="W564" si="2950">V564*Fee_Percent</f>
        <v>190.79819773327461</v>
      </c>
      <c r="X564" s="75">
        <f t="shared" si="2738"/>
        <v>4006.7621523987668</v>
      </c>
      <c r="Y564" s="74">
        <f t="shared" si="2711"/>
        <v>5907.9813055090035</v>
      </c>
      <c r="Z564" s="75">
        <f t="shared" si="2712"/>
        <v>76.319279093309845</v>
      </c>
      <c r="AA564" s="82">
        <f t="shared" si="2713"/>
        <v>-1977.5384322035466</v>
      </c>
      <c r="AC564" s="80">
        <f t="shared" ref="AC564" si="2951">AC563/(1+NAER_Rate)^(1/12)</f>
        <v>0.12914943013466129</v>
      </c>
      <c r="AD564" s="82">
        <f t="shared" si="2715"/>
        <v>517.47104866742961</v>
      </c>
      <c r="AE564" s="74">
        <f t="shared" si="2716"/>
        <v>763.01241885272009</v>
      </c>
      <c r="AF564" s="75">
        <f t="shared" si="2717"/>
        <v>9.8565914031891353</v>
      </c>
      <c r="AH564" s="113">
        <v>558</v>
      </c>
      <c r="AI564" s="114">
        <f>(SUM(AE565:$AE$913)+SUM(AF565:$AF$913)-SUM(AD565:$AD$913))*(1+NAER_Rate)^(AH564/12)</f>
        <v>41059.606600217914</v>
      </c>
      <c r="AJ564" s="115">
        <f t="shared" si="2704"/>
        <v>41059.606600217914</v>
      </c>
    </row>
    <row r="565" spans="5:36" x14ac:dyDescent="0.35">
      <c r="E565" s="66">
        <f t="shared" si="2733"/>
        <v>62458</v>
      </c>
      <c r="F565">
        <f t="shared" si="2811"/>
        <v>47</v>
      </c>
      <c r="G565">
        <f t="shared" si="2726"/>
        <v>559</v>
      </c>
      <c r="H565">
        <f t="shared" ref="H565" si="2952">ROUNDDOWN(YEARFRAC(E565,DOB,1),0)</f>
        <v>111</v>
      </c>
      <c r="I565" s="31">
        <f>IF(H565&lt;=120,VLOOKUP(H565,'Mortality Data'!$B$6:$D$125,2,FALSE),1)</f>
        <v>0.5</v>
      </c>
      <c r="J565" s="17">
        <f>IF(H565&lt;=120,(1-VLOOKUP(H565,'Mortality Data'!$F$5:$H$125,2,FALSE))^(YEAR(E565)-Mortality_Table_Year),1)</f>
        <v>0.92195681666953255</v>
      </c>
      <c r="K565">
        <f>IF(H565&lt;=120,VLOOKUP(H565,'Mortality Data'!$B$5:$D$125,3,FALSE),1)</f>
        <v>0.48120000000000002</v>
      </c>
      <c r="L565" s="33">
        <f>IF(H565&lt;=120,(1-VLOOKUP(H565,'Mortality Data'!$F$5:$H$125,3,FALSE))^(YEAR(E565)-Mortality_Table_Year),1)</f>
        <v>0.93272786931629148</v>
      </c>
      <c r="M565" s="88">
        <f t="shared" ref="M565" si="2953">MIN(I565*J565*Male_Mortality_Blend+K565*L565*(1-Male_Mortality_Blend),1)</f>
        <v>0.45551101740587119</v>
      </c>
      <c r="N565" s="18">
        <f t="shared" si="2707"/>
        <v>4.9397195185129417E-2</v>
      </c>
      <c r="O565" s="18">
        <f t="shared" si="2729"/>
        <v>5.878863708877885E-4</v>
      </c>
      <c r="P565" s="89">
        <f t="shared" si="2720"/>
        <v>3.0548971307818714E-5</v>
      </c>
      <c r="Q565" s="88">
        <f t="shared" ref="Q565" si="2954">MIN((I565*J565*Male_Mortality_Blend+K565*L565*(1-Male_Mortality_Blend))*(1-Mortality_Margin),1)</f>
        <v>0.4327354665355776</v>
      </c>
      <c r="R565" s="18">
        <f t="shared" si="2783"/>
        <v>4.6145493328486609E-2</v>
      </c>
      <c r="S565" s="18">
        <f t="shared" si="2722"/>
        <v>9.1329543147805408E-4</v>
      </c>
      <c r="T565" s="89">
        <f t="shared" si="2723"/>
        <v>4.4183329790275323E-5</v>
      </c>
      <c r="V565" s="73">
        <f t="shared" si="2709"/>
        <v>3627.4660383774626</v>
      </c>
      <c r="W565" s="74">
        <f t="shared" ref="W565" si="2955">V565*Fee_Percent</f>
        <v>181.37330191887315</v>
      </c>
      <c r="X565" s="75">
        <f t="shared" si="2738"/>
        <v>3808.8393402963356</v>
      </c>
      <c r="Y565" s="74">
        <f t="shared" si="2711"/>
        <v>5635.3545935908141</v>
      </c>
      <c r="Z565" s="75">
        <f t="shared" si="2712"/>
        <v>72.549320767549247</v>
      </c>
      <c r="AA565" s="82">
        <f t="shared" si="2713"/>
        <v>-1899.0645740620275</v>
      </c>
      <c r="AC565" s="80">
        <f t="shared" ref="AC565" si="2956">AC564/(1+NAER_Rate)^(1/12)</f>
        <v>0.12867656827195953</v>
      </c>
      <c r="AD565" s="82">
        <f t="shared" si="2715"/>
        <v>490.1083754085667</v>
      </c>
      <c r="AE565" s="74">
        <f t="shared" si="2716"/>
        <v>725.13809009888917</v>
      </c>
      <c r="AF565" s="75">
        <f t="shared" si="2717"/>
        <v>9.3353976268298418</v>
      </c>
      <c r="AH565" s="113">
        <v>559</v>
      </c>
      <c r="AI565" s="114">
        <f>(SUM(AE566:$AE$913)+SUM(AF566:$AF$913)-SUM(AD566:$AD$913))*(1+NAER_Rate)^(AH565/12)</f>
        <v>39311.428254468716</v>
      </c>
      <c r="AJ565" s="115">
        <f t="shared" si="2704"/>
        <v>39311.428254468716</v>
      </c>
    </row>
    <row r="566" spans="5:36" x14ac:dyDescent="0.35">
      <c r="E566" s="66">
        <f t="shared" si="2733"/>
        <v>62489</v>
      </c>
      <c r="F566">
        <f t="shared" si="2811"/>
        <v>47</v>
      </c>
      <c r="G566">
        <f t="shared" si="2726"/>
        <v>560</v>
      </c>
      <c r="H566">
        <f t="shared" ref="H566" si="2957">ROUNDDOWN(YEARFRAC(E566,DOB,1),0)</f>
        <v>111</v>
      </c>
      <c r="I566" s="31">
        <f>IF(H566&lt;=120,VLOOKUP(H566,'Mortality Data'!$B$6:$D$125,2,FALSE),1)</f>
        <v>0.5</v>
      </c>
      <c r="J566" s="17">
        <f>IF(H566&lt;=120,(1-VLOOKUP(H566,'Mortality Data'!$F$5:$H$125,2,FALSE))^(YEAR(E566)-Mortality_Table_Year),1)</f>
        <v>0.92066607712619519</v>
      </c>
      <c r="K566">
        <f>IF(H566&lt;=120,VLOOKUP(H566,'Mortality Data'!$B$5:$D$125,3,FALSE),1)</f>
        <v>0.48120000000000002</v>
      </c>
      <c r="L566" s="33">
        <f>IF(H566&lt;=120,(1-VLOOKUP(H566,'Mortality Data'!$F$5:$H$125,3,FALSE))^(YEAR(E566)-Mortality_Table_Year),1)</f>
        <v>0.93160859587311196</v>
      </c>
      <c r="M566" s="88">
        <f t="shared" ref="M566" si="2958">MIN(I566*J566*Male_Mortality_Blend+K566*L566*(1-Male_Mortality_Blend),1)</f>
        <v>0.4549136965600673</v>
      </c>
      <c r="N566" s="18">
        <f t="shared" si="2707"/>
        <v>4.9310335519608173E-2</v>
      </c>
      <c r="O566" s="18">
        <f t="shared" si="2729"/>
        <v>5.5889749669190683E-4</v>
      </c>
      <c r="P566" s="89">
        <f t="shared" si="2720"/>
        <v>2.8988874195881673E-5</v>
      </c>
      <c r="Q566" s="88">
        <f t="shared" ref="Q566" si="2959">MIN((I566*J566*Male_Mortality_Blend+K566*L566*(1-Male_Mortality_Blend))*(1-Mortality_Margin),1)</f>
        <v>0.43216801173206393</v>
      </c>
      <c r="R566" s="18">
        <f t="shared" si="2783"/>
        <v>4.6066015224466961E-2</v>
      </c>
      <c r="S566" s="18">
        <f t="shared" si="2722"/>
        <v>8.7122355022714994E-4</v>
      </c>
      <c r="T566" s="89">
        <f t="shared" si="2723"/>
        <v>4.2071881250904143E-5</v>
      </c>
      <c r="V566" s="73">
        <f t="shared" si="2709"/>
        <v>3448.594470939086</v>
      </c>
      <c r="W566" s="74">
        <f t="shared" ref="W566" si="2960">V566*Fee_Percent</f>
        <v>172.42972354695431</v>
      </c>
      <c r="X566" s="75">
        <f t="shared" si="2738"/>
        <v>3621.0241944860404</v>
      </c>
      <c r="Y566" s="74">
        <f t="shared" si="2711"/>
        <v>5375.7562630871907</v>
      </c>
      <c r="Z566" s="75">
        <f t="shared" si="2712"/>
        <v>68.971889418781728</v>
      </c>
      <c r="AA566" s="82">
        <f t="shared" si="2713"/>
        <v>-1823.7039580199321</v>
      </c>
      <c r="AC566" s="80">
        <f t="shared" ref="AC566" si="2961">AC565/(1+NAER_Rate)^(1/12)</f>
        <v>0.12820543772422344</v>
      </c>
      <c r="AD566" s="82">
        <f t="shared" si="2715"/>
        <v>464.2349918640864</v>
      </c>
      <c r="AE566" s="74">
        <f t="shared" si="2716"/>
        <v>689.20118480782889</v>
      </c>
      <c r="AF566" s="75">
        <f t="shared" si="2717"/>
        <v>8.8425712736016457</v>
      </c>
      <c r="AH566" s="113">
        <v>560</v>
      </c>
      <c r="AI566" s="114">
        <f>(SUM(AE567:$AE$913)+SUM(AF567:$AF$913)-SUM(AD567:$AD$913))*(1+NAER_Rate)^(AH566/12)</f>
        <v>37632.186302542978</v>
      </c>
      <c r="AJ566" s="115">
        <f t="shared" si="2704"/>
        <v>37632.186302542978</v>
      </c>
    </row>
    <row r="567" spans="5:36" x14ac:dyDescent="0.35">
      <c r="E567" s="66">
        <f t="shared" si="2733"/>
        <v>62517</v>
      </c>
      <c r="F567">
        <f t="shared" si="2811"/>
        <v>47</v>
      </c>
      <c r="G567">
        <f t="shared" si="2726"/>
        <v>561</v>
      </c>
      <c r="H567">
        <f t="shared" ref="H567" si="2962">ROUNDDOWN(YEARFRAC(E567,DOB,1),0)</f>
        <v>111</v>
      </c>
      <c r="I567" s="31">
        <f>IF(H567&lt;=120,VLOOKUP(H567,'Mortality Data'!$B$6:$D$125,2,FALSE),1)</f>
        <v>0.5</v>
      </c>
      <c r="J567" s="17">
        <f>IF(H567&lt;=120,(1-VLOOKUP(H567,'Mortality Data'!$F$5:$H$125,2,FALSE))^(YEAR(E567)-Mortality_Table_Year),1)</f>
        <v>0.92066607712619519</v>
      </c>
      <c r="K567">
        <f>IF(H567&lt;=120,VLOOKUP(H567,'Mortality Data'!$B$5:$D$125,3,FALSE),1)</f>
        <v>0.48120000000000002</v>
      </c>
      <c r="L567" s="33">
        <f>IF(H567&lt;=120,(1-VLOOKUP(H567,'Mortality Data'!$F$5:$H$125,3,FALSE))^(YEAR(E567)-Mortality_Table_Year),1)</f>
        <v>0.93160859587311196</v>
      </c>
      <c r="M567" s="88">
        <f t="shared" ref="M567" si="2963">MIN(I567*J567*Male_Mortality_Blend+K567*L567*(1-Male_Mortality_Blend),1)</f>
        <v>0.4549136965600673</v>
      </c>
      <c r="N567" s="18">
        <f t="shared" si="2707"/>
        <v>4.9310335519608173E-2</v>
      </c>
      <c r="O567" s="18">
        <f t="shared" si="2729"/>
        <v>5.3133807360895976E-4</v>
      </c>
      <c r="P567" s="89">
        <f t="shared" si="2720"/>
        <v>2.7559423082947065E-5</v>
      </c>
      <c r="Q567" s="88">
        <f t="shared" ref="Q567" si="2964">MIN((I567*J567*Male_Mortality_Blend+K567*L567*(1-Male_Mortality_Blend))*(1-Mortality_Margin),1)</f>
        <v>0.43216801173206393</v>
      </c>
      <c r="R567" s="18">
        <f t="shared" si="2783"/>
        <v>4.6066015224466961E-2</v>
      </c>
      <c r="S567" s="18">
        <f t="shared" si="2722"/>
        <v>8.3108975289847189E-4</v>
      </c>
      <c r="T567" s="89">
        <f t="shared" si="2723"/>
        <v>4.0133797328678047E-5</v>
      </c>
      <c r="V567" s="73">
        <f t="shared" si="2709"/>
        <v>3278.543120506014</v>
      </c>
      <c r="W567" s="74">
        <f t="shared" ref="W567" si="2965">V567*Fee_Percent</f>
        <v>163.92715602530072</v>
      </c>
      <c r="X567" s="75">
        <f t="shared" si="2738"/>
        <v>3442.4702765313145</v>
      </c>
      <c r="Y567" s="74">
        <f t="shared" si="2711"/>
        <v>5128.1165932287922</v>
      </c>
      <c r="Z567" s="75">
        <f t="shared" si="2712"/>
        <v>65.570862410120284</v>
      </c>
      <c r="AA567" s="82">
        <f t="shared" si="2713"/>
        <v>-1751.2171791075975</v>
      </c>
      <c r="AC567" s="80">
        <f t="shared" ref="AC567" si="2966">AC566/(1+NAER_Rate)^(1/12)</f>
        <v>0.12773603215249493</v>
      </c>
      <c r="AD567" s="82">
        <f t="shared" si="2715"/>
        <v>439.72749392701212</v>
      </c>
      <c r="AE567" s="74">
        <f t="shared" si="2716"/>
        <v>655.04526603441582</v>
      </c>
      <c r="AF567" s="75">
        <f t="shared" si="2717"/>
        <v>8.3757617890859457</v>
      </c>
      <c r="AH567" s="113">
        <v>561</v>
      </c>
      <c r="AI567" s="114">
        <f>(SUM(AE568:$AE$913)+SUM(AF568:$AF$913)-SUM(AD568:$AD$913))*(1+NAER_Rate)^(AH567/12)</f>
        <v>36019.260235419046</v>
      </c>
      <c r="AJ567" s="115">
        <f t="shared" si="2704"/>
        <v>36019.260235419046</v>
      </c>
    </row>
    <row r="568" spans="5:36" x14ac:dyDescent="0.35">
      <c r="E568" s="66">
        <f t="shared" si="2733"/>
        <v>62548</v>
      </c>
      <c r="F568">
        <f t="shared" si="2811"/>
        <v>47</v>
      </c>
      <c r="G568">
        <f t="shared" si="2726"/>
        <v>562</v>
      </c>
      <c r="H568">
        <f t="shared" ref="H568" si="2967">ROUNDDOWN(YEARFRAC(E568,DOB,1),0)</f>
        <v>111</v>
      </c>
      <c r="I568" s="31">
        <f>IF(H568&lt;=120,VLOOKUP(H568,'Mortality Data'!$B$6:$D$125,2,FALSE),1)</f>
        <v>0.5</v>
      </c>
      <c r="J568" s="17">
        <f>IF(H568&lt;=120,(1-VLOOKUP(H568,'Mortality Data'!$F$5:$H$125,2,FALSE))^(YEAR(E568)-Mortality_Table_Year),1)</f>
        <v>0.92066607712619519</v>
      </c>
      <c r="K568">
        <f>IF(H568&lt;=120,VLOOKUP(H568,'Mortality Data'!$B$5:$D$125,3,FALSE),1)</f>
        <v>0.48120000000000002</v>
      </c>
      <c r="L568" s="33">
        <f>IF(H568&lt;=120,(1-VLOOKUP(H568,'Mortality Data'!$F$5:$H$125,3,FALSE))^(YEAR(E568)-Mortality_Table_Year),1)</f>
        <v>0.93160859587311196</v>
      </c>
      <c r="M568" s="88">
        <f t="shared" ref="M568" si="2968">MIN(I568*J568*Male_Mortality_Blend+K568*L568*(1-Male_Mortality_Blend),1)</f>
        <v>0.4549136965600673</v>
      </c>
      <c r="N568" s="18">
        <f t="shared" si="2707"/>
        <v>4.9310335519608173E-2</v>
      </c>
      <c r="O568" s="18">
        <f t="shared" si="2729"/>
        <v>5.0513761492495971E-4</v>
      </c>
      <c r="P568" s="89">
        <f t="shared" si="2720"/>
        <v>2.6200458684000057E-5</v>
      </c>
      <c r="Q568" s="88">
        <f t="shared" ref="Q568" si="2969">MIN((I568*J568*Male_Mortality_Blend+K568*L568*(1-Male_Mortality_Blend))*(1-Mortality_Margin),1)</f>
        <v>0.43216801173206393</v>
      </c>
      <c r="R568" s="18">
        <f t="shared" si="2783"/>
        <v>4.6066015224466961E-2</v>
      </c>
      <c r="S568" s="18">
        <f t="shared" si="2722"/>
        <v>7.9280475968855244E-4</v>
      </c>
      <c r="T568" s="89">
        <f t="shared" si="2723"/>
        <v>3.8284993209919448E-5</v>
      </c>
      <c r="V568" s="73">
        <f t="shared" si="2709"/>
        <v>3116.8770592183591</v>
      </c>
      <c r="W568" s="74">
        <f t="shared" ref="W568" si="2970">V568*Fee_Percent</f>
        <v>155.84385296091796</v>
      </c>
      <c r="X568" s="75">
        <f t="shared" si="2738"/>
        <v>3272.7209121792771</v>
      </c>
      <c r="Y568" s="74">
        <f t="shared" si="2711"/>
        <v>4891.8846961722729</v>
      </c>
      <c r="Z568" s="75">
        <f t="shared" si="2712"/>
        <v>62.337541184367183</v>
      </c>
      <c r="AA568" s="82">
        <f t="shared" si="2713"/>
        <v>-1681.501325177363</v>
      </c>
      <c r="AC568" s="80">
        <f t="shared" ref="AC568" si="2971">AC567/(1+NAER_Rate)^(1/12)</f>
        <v>0.12726834524102518</v>
      </c>
      <c r="AD568" s="82">
        <f t="shared" si="2715"/>
        <v>416.51377492875508</v>
      </c>
      <c r="AE568" s="74">
        <f t="shared" si="2716"/>
        <v>622.58207039174033</v>
      </c>
      <c r="AF568" s="75">
        <f t="shared" si="2717"/>
        <v>7.9335957129286685</v>
      </c>
      <c r="AH568" s="113">
        <v>562</v>
      </c>
      <c r="AI568" s="114">
        <f>(SUM(AE569:$AE$913)+SUM(AF569:$AF$913)-SUM(AD569:$AD$913))*(1+NAER_Rate)^(AH568/12)</f>
        <v>34470.122826351668</v>
      </c>
      <c r="AJ568" s="115">
        <f t="shared" si="2704"/>
        <v>34470.122826351668</v>
      </c>
    </row>
    <row r="569" spans="5:36" x14ac:dyDescent="0.35">
      <c r="E569" s="66">
        <f t="shared" si="2733"/>
        <v>62578</v>
      </c>
      <c r="F569">
        <f t="shared" si="2811"/>
        <v>47</v>
      </c>
      <c r="G569">
        <f t="shared" si="2726"/>
        <v>563</v>
      </c>
      <c r="H569">
        <f t="shared" ref="H569" si="2972">ROUNDDOWN(YEARFRAC(E569,DOB,1),0)</f>
        <v>111</v>
      </c>
      <c r="I569" s="31">
        <f>IF(H569&lt;=120,VLOOKUP(H569,'Mortality Data'!$B$6:$D$125,2,FALSE),1)</f>
        <v>0.5</v>
      </c>
      <c r="J569" s="17">
        <f>IF(H569&lt;=120,(1-VLOOKUP(H569,'Mortality Data'!$F$5:$H$125,2,FALSE))^(YEAR(E569)-Mortality_Table_Year),1)</f>
        <v>0.92066607712619519</v>
      </c>
      <c r="K569">
        <f>IF(H569&lt;=120,VLOOKUP(H569,'Mortality Data'!$B$5:$D$125,3,FALSE),1)</f>
        <v>0.48120000000000002</v>
      </c>
      <c r="L569" s="33">
        <f>IF(H569&lt;=120,(1-VLOOKUP(H569,'Mortality Data'!$F$5:$H$125,3,FALSE))^(YEAR(E569)-Mortality_Table_Year),1)</f>
        <v>0.93160859587311196</v>
      </c>
      <c r="M569" s="88">
        <f t="shared" ref="M569" si="2973">MIN(I569*J569*Male_Mortality_Blend+K569*L569*(1-Male_Mortality_Blend),1)</f>
        <v>0.4549136965600673</v>
      </c>
      <c r="N569" s="18">
        <f t="shared" si="2707"/>
        <v>4.9310335519608173E-2</v>
      </c>
      <c r="O569" s="18">
        <f t="shared" si="2729"/>
        <v>4.802291096494353E-4</v>
      </c>
      <c r="P569" s="89">
        <f t="shared" si="2720"/>
        <v>2.4908505275524409E-5</v>
      </c>
      <c r="Q569" s="88">
        <f t="shared" ref="Q569" si="2974">MIN((I569*J569*Male_Mortality_Blend+K569*L569*(1-Male_Mortality_Blend))*(1-Mortality_Margin),1)</f>
        <v>0.43216801173206393</v>
      </c>
      <c r="R569" s="18">
        <f t="shared" si="2783"/>
        <v>4.6066015224466961E-2</v>
      </c>
      <c r="S569" s="18">
        <f t="shared" si="2722"/>
        <v>7.5628340355870973E-4</v>
      </c>
      <c r="T569" s="89">
        <f t="shared" si="2723"/>
        <v>3.6521356129842709E-5</v>
      </c>
      <c r="V569" s="73">
        <f t="shared" si="2709"/>
        <v>2963.1828056549321</v>
      </c>
      <c r="W569" s="74">
        <f t="shared" ref="W569" si="2975">V569*Fee_Percent</f>
        <v>148.15914028274662</v>
      </c>
      <c r="X569" s="75">
        <f t="shared" si="2738"/>
        <v>3111.3419459376787</v>
      </c>
      <c r="Y569" s="74">
        <f t="shared" si="2711"/>
        <v>4666.5350612820648</v>
      </c>
      <c r="Z569" s="75">
        <f t="shared" si="2712"/>
        <v>59.263656113098641</v>
      </c>
      <c r="AA569" s="82">
        <f t="shared" si="2713"/>
        <v>-1614.4567714574846</v>
      </c>
      <c r="AC569" s="80">
        <f t="shared" ref="AC569" si="2976">AC568/(1+NAER_Rate)^(1/12)</f>
        <v>0.12680237069718947</v>
      </c>
      <c r="AD569" s="82">
        <f t="shared" si="2715"/>
        <v>394.52553479450438</v>
      </c>
      <c r="AE569" s="74">
        <f t="shared" si="2716"/>
        <v>591.72770871212015</v>
      </c>
      <c r="AF569" s="75">
        <f t="shared" si="2717"/>
        <v>7.5147720913238931</v>
      </c>
      <c r="AH569" s="113">
        <v>563</v>
      </c>
      <c r="AI569" s="114">
        <f>(SUM(AE570:$AE$913)+SUM(AF570:$AF$913)-SUM(AD570:$AD$913))*(1+NAER_Rate)^(AH569/12)</f>
        <v>32982.337186290752</v>
      </c>
      <c r="AJ569" s="115">
        <f t="shared" si="2704"/>
        <v>32982.337186290752</v>
      </c>
    </row>
    <row r="570" spans="5:36" x14ac:dyDescent="0.35">
      <c r="E570" s="66">
        <f t="shared" si="2733"/>
        <v>62609</v>
      </c>
      <c r="F570">
        <f t="shared" si="2811"/>
        <v>47</v>
      </c>
      <c r="G570">
        <f t="shared" si="2726"/>
        <v>564</v>
      </c>
      <c r="H570">
        <f t="shared" ref="H570" si="2977">ROUNDDOWN(YEARFRAC(E570,DOB,1),0)</f>
        <v>111</v>
      </c>
      <c r="I570" s="31">
        <f>IF(H570&lt;=120,VLOOKUP(H570,'Mortality Data'!$B$6:$D$125,2,FALSE),1)</f>
        <v>0.5</v>
      </c>
      <c r="J570" s="17">
        <f>IF(H570&lt;=120,(1-VLOOKUP(H570,'Mortality Data'!$F$5:$H$125,2,FALSE))^(YEAR(E570)-Mortality_Table_Year),1)</f>
        <v>0.92066607712619519</v>
      </c>
      <c r="K570">
        <f>IF(H570&lt;=120,VLOOKUP(H570,'Mortality Data'!$B$5:$D$125,3,FALSE),1)</f>
        <v>0.48120000000000002</v>
      </c>
      <c r="L570" s="33">
        <f>IF(H570&lt;=120,(1-VLOOKUP(H570,'Mortality Data'!$F$5:$H$125,3,FALSE))^(YEAR(E570)-Mortality_Table_Year),1)</f>
        <v>0.93160859587311196</v>
      </c>
      <c r="M570" s="88">
        <f t="shared" ref="M570" si="2978">MIN(I570*J570*Male_Mortality_Blend+K570*L570*(1-Male_Mortality_Blend),1)</f>
        <v>0.4549136965600673</v>
      </c>
      <c r="N570" s="18">
        <f t="shared" si="2707"/>
        <v>4.9310335519608173E-2</v>
      </c>
      <c r="O570" s="18">
        <f t="shared" si="2729"/>
        <v>4.5654885112633893E-4</v>
      </c>
      <c r="P570" s="89">
        <f t="shared" si="2720"/>
        <v>2.3680258523096367E-5</v>
      </c>
      <c r="Q570" s="88">
        <f t="shared" ref="Q570" si="2979">MIN((I570*J570*Male_Mortality_Blend+K570*L570*(1-Male_Mortality_Blend))*(1-Mortality_Margin),1)</f>
        <v>0.43216801173206393</v>
      </c>
      <c r="R570" s="18">
        <f t="shared" si="2783"/>
        <v>4.6066015224466961E-2</v>
      </c>
      <c r="S570" s="18">
        <f t="shared" si="2722"/>
        <v>7.2144444077636247E-4</v>
      </c>
      <c r="T570" s="89">
        <f t="shared" si="2723"/>
        <v>3.4838962782347263E-5</v>
      </c>
      <c r="V570" s="73">
        <f t="shared" si="2709"/>
        <v>2817.0672673021536</v>
      </c>
      <c r="W570" s="74">
        <f t="shared" ref="W570" si="2980">V570*Fee_Percent</f>
        <v>140.8533633651077</v>
      </c>
      <c r="X570" s="75">
        <f t="shared" si="2738"/>
        <v>2957.9206306672613</v>
      </c>
      <c r="Y570" s="74">
        <f t="shared" si="2711"/>
        <v>4451.5663861035355</v>
      </c>
      <c r="Z570" s="75">
        <f t="shared" si="2712"/>
        <v>56.34134534604307</v>
      </c>
      <c r="AA570" s="82">
        <f t="shared" si="2713"/>
        <v>-1549.9871007823176</v>
      </c>
      <c r="AC570" s="80">
        <f t="shared" ref="AC570" si="2981">AC569/(1+NAER_Rate)^(1/12)</f>
        <v>0.12633810225140266</v>
      </c>
      <c r="AD570" s="82">
        <f t="shared" si="2715"/>
        <v>373.69807908877391</v>
      </c>
      <c r="AE570" s="74">
        <f t="shared" si="2716"/>
        <v>562.40244926645551</v>
      </c>
      <c r="AF570" s="75">
        <f t="shared" si="2717"/>
        <v>7.1180586493099787</v>
      </c>
      <c r="AH570" s="113">
        <v>564</v>
      </c>
      <c r="AI570" s="114">
        <f>(SUM(AE571:$AE$913)+SUM(AF571:$AF$913)-SUM(AD571:$AD$913))*(1+NAER_Rate)^(AH570/12)</f>
        <v>31553.553888249004</v>
      </c>
      <c r="AJ570" s="115">
        <f t="shared" si="2704"/>
        <v>31553.553888249004</v>
      </c>
    </row>
    <row r="571" spans="5:36" x14ac:dyDescent="0.35">
      <c r="E571" s="66">
        <f t="shared" si="2733"/>
        <v>62639</v>
      </c>
      <c r="F571">
        <f t="shared" si="2811"/>
        <v>48</v>
      </c>
      <c r="G571">
        <f t="shared" si="2726"/>
        <v>565</v>
      </c>
      <c r="H571">
        <f t="shared" ref="H571" si="2982">ROUNDDOWN(YEARFRAC(E571,DOB,1),0)</f>
        <v>111</v>
      </c>
      <c r="I571" s="31">
        <f>IF(H571&lt;=120,VLOOKUP(H571,'Mortality Data'!$B$6:$D$125,2,FALSE),1)</f>
        <v>0.5</v>
      </c>
      <c r="J571" s="17">
        <f>IF(H571&lt;=120,(1-VLOOKUP(H571,'Mortality Data'!$F$5:$H$125,2,FALSE))^(YEAR(E571)-Mortality_Table_Year),1)</f>
        <v>0.92066607712619519</v>
      </c>
      <c r="K571">
        <f>IF(H571&lt;=120,VLOOKUP(H571,'Mortality Data'!$B$5:$D$125,3,FALSE),1)</f>
        <v>0.48120000000000002</v>
      </c>
      <c r="L571" s="33">
        <f>IF(H571&lt;=120,(1-VLOOKUP(H571,'Mortality Data'!$F$5:$H$125,3,FALSE))^(YEAR(E571)-Mortality_Table_Year),1)</f>
        <v>0.93160859587311196</v>
      </c>
      <c r="M571" s="88">
        <f t="shared" ref="M571" si="2983">MIN(I571*J571*Male_Mortality_Blend+K571*L571*(1-Male_Mortality_Blend),1)</f>
        <v>0.4549136965600673</v>
      </c>
      <c r="N571" s="18">
        <f t="shared" si="2707"/>
        <v>4.9310335519608173E-2</v>
      </c>
      <c r="O571" s="18">
        <f t="shared" si="2729"/>
        <v>4.3403627409620754E-4</v>
      </c>
      <c r="P571" s="89">
        <f t="shared" si="2720"/>
        <v>2.251257703013139E-5</v>
      </c>
      <c r="Q571" s="88">
        <f t="shared" ref="Q571" si="2984">MIN((I571*J571*Male_Mortality_Blend+K571*L571*(1-Male_Mortality_Blend))*(1-Mortality_Margin),1)</f>
        <v>0.43216801173206393</v>
      </c>
      <c r="R571" s="18">
        <f t="shared" si="2783"/>
        <v>4.6066015224466961E-2</v>
      </c>
      <c r="S571" s="18">
        <f t="shared" si="2722"/>
        <v>6.882103701839515E-4</v>
      </c>
      <c r="T571" s="89">
        <f t="shared" si="2723"/>
        <v>3.3234070592410973E-5</v>
      </c>
      <c r="V571" s="73">
        <f t="shared" si="2709"/>
        <v>2678.1567351701788</v>
      </c>
      <c r="W571" s="74">
        <f t="shared" ref="W571" si="2985">V571*Fee_Percent</f>
        <v>133.90783675850895</v>
      </c>
      <c r="X571" s="75">
        <f t="shared" si="2738"/>
        <v>2812.0645719286877</v>
      </c>
      <c r="Y571" s="74">
        <f t="shared" si="2711"/>
        <v>4246.5004611885652</v>
      </c>
      <c r="Z571" s="75">
        <f t="shared" si="2712"/>
        <v>53.563134703403577</v>
      </c>
      <c r="AA571" s="82">
        <f t="shared" si="2713"/>
        <v>-1487.9990239632807</v>
      </c>
      <c r="AC571" s="80">
        <f t="shared" ref="AC571" si="2986">AC570/(1+NAER_Rate)^(1/12)</f>
        <v>0.12587553365703477</v>
      </c>
      <c r="AD571" s="82">
        <f t="shared" si="2715"/>
        <v>353.97012866956459</v>
      </c>
      <c r="AE571" s="74">
        <f t="shared" si="2716"/>
        <v>534.53051172695496</v>
      </c>
      <c r="AF571" s="75">
        <f t="shared" si="2717"/>
        <v>6.7422881651345641</v>
      </c>
      <c r="AH571" s="113">
        <v>565</v>
      </c>
      <c r="AI571" s="114">
        <f>(SUM(AE572:$AE$913)+SUM(AF572:$AF$913)-SUM(AD572:$AD$913))*(1+NAER_Rate)^(AH571/12)</f>
        <v>30181.508160731588</v>
      </c>
      <c r="AJ571" s="115">
        <f t="shared" si="2704"/>
        <v>30181.508160731588</v>
      </c>
    </row>
    <row r="572" spans="5:36" x14ac:dyDescent="0.35">
      <c r="E572" s="66">
        <f t="shared" si="2733"/>
        <v>62670</v>
      </c>
      <c r="F572">
        <f t="shared" si="2811"/>
        <v>48</v>
      </c>
      <c r="G572">
        <f t="shared" si="2726"/>
        <v>566</v>
      </c>
      <c r="H572">
        <f t="shared" ref="H572" si="2987">ROUNDDOWN(YEARFRAC(E572,DOB,1),0)</f>
        <v>111</v>
      </c>
      <c r="I572" s="31">
        <f>IF(H572&lt;=120,VLOOKUP(H572,'Mortality Data'!$B$6:$D$125,2,FALSE),1)</f>
        <v>0.5</v>
      </c>
      <c r="J572" s="17">
        <f>IF(H572&lt;=120,(1-VLOOKUP(H572,'Mortality Data'!$F$5:$H$125,2,FALSE))^(YEAR(E572)-Mortality_Table_Year),1)</f>
        <v>0.92066607712619519</v>
      </c>
      <c r="K572">
        <f>IF(H572&lt;=120,VLOOKUP(H572,'Mortality Data'!$B$5:$D$125,3,FALSE),1)</f>
        <v>0.48120000000000002</v>
      </c>
      <c r="L572" s="33">
        <f>IF(H572&lt;=120,(1-VLOOKUP(H572,'Mortality Data'!$F$5:$H$125,3,FALSE))^(YEAR(E572)-Mortality_Table_Year),1)</f>
        <v>0.93160859587311196</v>
      </c>
      <c r="M572" s="88">
        <f t="shared" ref="M572" si="2988">MIN(I572*J572*Male_Mortality_Blend+K572*L572*(1-Male_Mortality_Blend),1)</f>
        <v>0.4549136965600673</v>
      </c>
      <c r="N572" s="18">
        <f t="shared" si="2707"/>
        <v>4.9310335519608173E-2</v>
      </c>
      <c r="O572" s="18">
        <f t="shared" si="2729"/>
        <v>4.1263379979284293E-4</v>
      </c>
      <c r="P572" s="89">
        <f t="shared" si="2720"/>
        <v>2.1402474303364605E-5</v>
      </c>
      <c r="Q572" s="88">
        <f t="shared" ref="Q572" si="2989">MIN((I572*J572*Male_Mortality_Blend+K572*L572*(1-Male_Mortality_Blend))*(1-Mortality_Margin),1)</f>
        <v>0.43216801173206393</v>
      </c>
      <c r="R572" s="18">
        <f t="shared" si="2783"/>
        <v>4.6066015224466961E-2</v>
      </c>
      <c r="S572" s="18">
        <f t="shared" si="2722"/>
        <v>6.5650726079342155E-4</v>
      </c>
      <c r="T572" s="89">
        <f t="shared" si="2723"/>
        <v>3.1703109390529951E-5</v>
      </c>
      <c r="V572" s="73">
        <f t="shared" si="2709"/>
        <v>2546.0959279848389</v>
      </c>
      <c r="W572" s="74">
        <f t="shared" ref="W572" si="2990">V572*Fee_Percent</f>
        <v>127.30479639924195</v>
      </c>
      <c r="X572" s="75">
        <f t="shared" si="2738"/>
        <v>2673.4007243840811</v>
      </c>
      <c r="Y572" s="74">
        <f t="shared" si="2711"/>
        <v>4050.8811062927466</v>
      </c>
      <c r="Z572" s="75">
        <f t="shared" si="2712"/>
        <v>50.921918559696778</v>
      </c>
      <c r="AA572" s="82">
        <f t="shared" si="2713"/>
        <v>-1428.4023004683627</v>
      </c>
      <c r="AC572" s="80">
        <f t="shared" ref="AC572" si="2991">AC571/(1+NAER_Rate)^(1/12)</f>
        <v>0.12541465869032697</v>
      </c>
      <c r="AD572" s="82">
        <f t="shared" si="2715"/>
        <v>335.28363939110244</v>
      </c>
      <c r="AE572" s="74">
        <f t="shared" si="2716"/>
        <v>508.03987134079898</v>
      </c>
      <c r="AF572" s="75">
        <f t="shared" si="2717"/>
        <v>6.3863550360209977</v>
      </c>
      <c r="AH572" s="113">
        <v>566</v>
      </c>
      <c r="AI572" s="114">
        <f>(SUM(AE573:$AE$913)+SUM(AF573:$AF$913)-SUM(AD573:$AD$913))*(1+NAER_Rate)^(AH572/12)</f>
        <v>28864.017150171709</v>
      </c>
      <c r="AJ572" s="115">
        <f t="shared" si="2704"/>
        <v>28864.017150171709</v>
      </c>
    </row>
    <row r="573" spans="5:36" x14ac:dyDescent="0.35">
      <c r="E573" s="66">
        <f t="shared" si="2733"/>
        <v>62701</v>
      </c>
      <c r="F573">
        <f t="shared" si="2811"/>
        <v>48</v>
      </c>
      <c r="G573">
        <f t="shared" si="2726"/>
        <v>567</v>
      </c>
      <c r="H573">
        <f t="shared" ref="H573" si="2992">ROUNDDOWN(YEARFRAC(E573,DOB,1),0)</f>
        <v>111</v>
      </c>
      <c r="I573" s="31">
        <f>IF(H573&lt;=120,VLOOKUP(H573,'Mortality Data'!$B$6:$D$125,2,FALSE),1)</f>
        <v>0.5</v>
      </c>
      <c r="J573" s="17">
        <f>IF(H573&lt;=120,(1-VLOOKUP(H573,'Mortality Data'!$F$5:$H$125,2,FALSE))^(YEAR(E573)-Mortality_Table_Year),1)</f>
        <v>0.92066607712619519</v>
      </c>
      <c r="K573">
        <f>IF(H573&lt;=120,VLOOKUP(H573,'Mortality Data'!$B$5:$D$125,3,FALSE),1)</f>
        <v>0.48120000000000002</v>
      </c>
      <c r="L573" s="33">
        <f>IF(H573&lt;=120,(1-VLOOKUP(H573,'Mortality Data'!$F$5:$H$125,3,FALSE))^(YEAR(E573)-Mortality_Table_Year),1)</f>
        <v>0.93160859587311196</v>
      </c>
      <c r="M573" s="88">
        <f t="shared" ref="M573" si="2993">MIN(I573*J573*Male_Mortality_Blend+K573*L573*(1-Male_Mortality_Blend),1)</f>
        <v>0.4549136965600673</v>
      </c>
      <c r="N573" s="18">
        <f t="shared" si="2707"/>
        <v>4.9310335519608173E-2</v>
      </c>
      <c r="O573" s="18">
        <f t="shared" si="2729"/>
        <v>3.9228668867832703E-4</v>
      </c>
      <c r="P573" s="89">
        <f t="shared" si="2720"/>
        <v>2.0347111114515904E-5</v>
      </c>
      <c r="Q573" s="88">
        <f t="shared" ref="Q573" si="2994">MIN((I573*J573*Male_Mortality_Blend+K573*L573*(1-Male_Mortality_Blend))*(1-Mortality_Margin),1)</f>
        <v>0.43216801173206393</v>
      </c>
      <c r="R573" s="18">
        <f t="shared" si="2783"/>
        <v>4.6066015224466961E-2</v>
      </c>
      <c r="S573" s="18">
        <f t="shared" si="2722"/>
        <v>6.2626458732273869E-4</v>
      </c>
      <c r="T573" s="89">
        <f t="shared" si="2723"/>
        <v>3.0242673470682853E-5</v>
      </c>
      <c r="V573" s="73">
        <f t="shared" si="2709"/>
        <v>2420.5470835107985</v>
      </c>
      <c r="W573" s="74">
        <f t="shared" ref="W573" si="2995">V573*Fee_Percent</f>
        <v>121.02735417553993</v>
      </c>
      <c r="X573" s="75">
        <f t="shared" si="2738"/>
        <v>2541.5744376863386</v>
      </c>
      <c r="Y573" s="74">
        <f t="shared" si="2711"/>
        <v>3864.2731555777591</v>
      </c>
      <c r="Z573" s="75">
        <f t="shared" si="2712"/>
        <v>48.410941670215969</v>
      </c>
      <c r="AA573" s="82">
        <f t="shared" si="2713"/>
        <v>-1371.1096595616364</v>
      </c>
      <c r="AC573" s="80">
        <f t="shared" ref="AC573" si="2996">AC572/(1+NAER_Rate)^(1/12)</f>
        <v>0.12495547115030781</v>
      </c>
      <c r="AD573" s="82">
        <f t="shared" si="2715"/>
        <v>317.58363132467508</v>
      </c>
      <c r="AE573" s="74">
        <f t="shared" si="2716"/>
        <v>482.86207280870559</v>
      </c>
      <c r="AF573" s="75">
        <f t="shared" si="2717"/>
        <v>6.0492120252319053</v>
      </c>
      <c r="AH573" s="113">
        <v>567</v>
      </c>
      <c r="AI573" s="114">
        <f>(SUM(AE574:$AE$913)+SUM(AF574:$AF$913)-SUM(AD574:$AD$913))*(1+NAER_Rate)^(AH573/12)</f>
        <v>27598.977252167977</v>
      </c>
      <c r="AJ573" s="115">
        <f t="shared" si="2704"/>
        <v>27598.977252167977</v>
      </c>
    </row>
    <row r="574" spans="5:36" x14ac:dyDescent="0.35">
      <c r="E574" s="66">
        <f t="shared" si="2733"/>
        <v>62731</v>
      </c>
      <c r="F574">
        <f t="shared" si="2811"/>
        <v>48</v>
      </c>
      <c r="G574">
        <f t="shared" si="2726"/>
        <v>568</v>
      </c>
      <c r="H574">
        <f t="shared" ref="H574" si="2997">ROUNDDOWN(YEARFRAC(E574,DOB,1),0)</f>
        <v>111</v>
      </c>
      <c r="I574" s="31">
        <f>IF(H574&lt;=120,VLOOKUP(H574,'Mortality Data'!$B$6:$D$125,2,FALSE),1)</f>
        <v>0.5</v>
      </c>
      <c r="J574" s="17">
        <f>IF(H574&lt;=120,(1-VLOOKUP(H574,'Mortality Data'!$F$5:$H$125,2,FALSE))^(YEAR(E574)-Mortality_Table_Year),1)</f>
        <v>0.92066607712619519</v>
      </c>
      <c r="K574">
        <f>IF(H574&lt;=120,VLOOKUP(H574,'Mortality Data'!$B$5:$D$125,3,FALSE),1)</f>
        <v>0.48120000000000002</v>
      </c>
      <c r="L574" s="33">
        <f>IF(H574&lt;=120,(1-VLOOKUP(H574,'Mortality Data'!$F$5:$H$125,3,FALSE))^(YEAR(E574)-Mortality_Table_Year),1)</f>
        <v>0.93160859587311196</v>
      </c>
      <c r="M574" s="88">
        <f t="shared" ref="M574" si="2998">MIN(I574*J574*Male_Mortality_Blend+K574*L574*(1-Male_Mortality_Blend),1)</f>
        <v>0.4549136965600673</v>
      </c>
      <c r="N574" s="18">
        <f t="shared" si="2707"/>
        <v>4.9310335519608173E-2</v>
      </c>
      <c r="O574" s="18">
        <f t="shared" si="2729"/>
        <v>3.7294290043972264E-4</v>
      </c>
      <c r="P574" s="89">
        <f t="shared" si="2720"/>
        <v>1.9343788238604387E-5</v>
      </c>
      <c r="Q574" s="88">
        <f t="shared" ref="Q574" si="2999">MIN((I574*J574*Male_Mortality_Blend+K574*L574*(1-Male_Mortality_Blend))*(1-Mortality_Margin),1)</f>
        <v>0.43216801173206393</v>
      </c>
      <c r="R574" s="18">
        <f t="shared" si="2783"/>
        <v>4.6066015224466961E-2</v>
      </c>
      <c r="S574" s="18">
        <f t="shared" si="2722"/>
        <v>5.9741507330858491E-4</v>
      </c>
      <c r="T574" s="89">
        <f t="shared" si="2723"/>
        <v>2.8849514014153785E-5</v>
      </c>
      <c r="V574" s="73">
        <f t="shared" si="2709"/>
        <v>2301.1890946818717</v>
      </c>
      <c r="W574" s="74">
        <f t="shared" ref="W574" si="3000">V574*Fee_Percent</f>
        <v>115.05945473409359</v>
      </c>
      <c r="X574" s="75">
        <f t="shared" si="2738"/>
        <v>2416.248549415965</v>
      </c>
      <c r="Y574" s="74">
        <f t="shared" si="2711"/>
        <v>3686.2614895614151</v>
      </c>
      <c r="Z574" s="75">
        <f t="shared" si="2712"/>
        <v>46.023781893637434</v>
      </c>
      <c r="AA574" s="82">
        <f t="shared" si="2713"/>
        <v>-1316.0367220390876</v>
      </c>
      <c r="AC574" s="80">
        <f t="shared" ref="AC574" si="3001">AC573/(1+NAER_Rate)^(1/12)</f>
        <v>0.12449796485870976</v>
      </c>
      <c r="AD574" s="82">
        <f t="shared" si="2715"/>
        <v>300.81802699509723</v>
      </c>
      <c r="AE574" s="74">
        <f t="shared" si="2716"/>
        <v>458.93205338743218</v>
      </c>
      <c r="AF574" s="75">
        <f t="shared" si="2717"/>
        <v>5.7298671808589958</v>
      </c>
      <c r="AH574" s="113">
        <v>568</v>
      </c>
      <c r="AI574" s="114">
        <f>(SUM(AE575:$AE$913)+SUM(AF575:$AF$913)-SUM(AD575:$AD$913))*(1+NAER_Rate)^(AH574/12)</f>
        <v>26384.361511177602</v>
      </c>
      <c r="AJ574" s="115">
        <f t="shared" si="2704"/>
        <v>26384.361511177602</v>
      </c>
    </row>
    <row r="575" spans="5:36" x14ac:dyDescent="0.35">
      <c r="E575" s="66">
        <f t="shared" si="2733"/>
        <v>62762</v>
      </c>
      <c r="F575">
        <f t="shared" si="2811"/>
        <v>48</v>
      </c>
      <c r="G575">
        <f t="shared" si="2726"/>
        <v>569</v>
      </c>
      <c r="H575">
        <f t="shared" ref="H575" si="3002">ROUNDDOWN(YEARFRAC(E575,DOB,1),0)</f>
        <v>111</v>
      </c>
      <c r="I575" s="31">
        <f>IF(H575&lt;=120,VLOOKUP(H575,'Mortality Data'!$B$6:$D$125,2,FALSE),1)</f>
        <v>0.5</v>
      </c>
      <c r="J575" s="17">
        <f>IF(H575&lt;=120,(1-VLOOKUP(H575,'Mortality Data'!$F$5:$H$125,2,FALSE))^(YEAR(E575)-Mortality_Table_Year),1)</f>
        <v>0.92066607712619519</v>
      </c>
      <c r="K575">
        <f>IF(H575&lt;=120,VLOOKUP(H575,'Mortality Data'!$B$5:$D$125,3,FALSE),1)</f>
        <v>0.48120000000000002</v>
      </c>
      <c r="L575" s="33">
        <f>IF(H575&lt;=120,(1-VLOOKUP(H575,'Mortality Data'!$F$5:$H$125,3,FALSE))^(YEAR(E575)-Mortality_Table_Year),1)</f>
        <v>0.93160859587311196</v>
      </c>
      <c r="M575" s="88">
        <f t="shared" ref="M575" si="3003">MIN(I575*J575*Male_Mortality_Blend+K575*L575*(1-Male_Mortality_Blend),1)</f>
        <v>0.4549136965600673</v>
      </c>
      <c r="N575" s="18">
        <f t="shared" si="2707"/>
        <v>4.9310335519608173E-2</v>
      </c>
      <c r="O575" s="18">
        <f t="shared" si="2729"/>
        <v>3.5455296088938407E-4</v>
      </c>
      <c r="P575" s="89">
        <f t="shared" si="2720"/>
        <v>1.8389939550338575E-5</v>
      </c>
      <c r="Q575" s="88">
        <f t="shared" ref="Q575" si="3004">MIN((I575*J575*Male_Mortality_Blend+K575*L575*(1-Male_Mortality_Blend))*(1-Mortality_Margin),1)</f>
        <v>0.43216801173206393</v>
      </c>
      <c r="R575" s="18">
        <f t="shared" si="2783"/>
        <v>4.6066015224466961E-2</v>
      </c>
      <c r="S575" s="18">
        <f t="shared" si="2722"/>
        <v>5.6989454144622557E-4</v>
      </c>
      <c r="T575" s="89">
        <f t="shared" si="2723"/>
        <v>2.7520531862359338E-5</v>
      </c>
      <c r="V575" s="73">
        <f t="shared" si="2709"/>
        <v>2187.7166883290452</v>
      </c>
      <c r="W575" s="74">
        <f t="shared" ref="W575" si="3005">V575*Fee_Percent</f>
        <v>109.38583441645227</v>
      </c>
      <c r="X575" s="75">
        <f t="shared" si="2738"/>
        <v>2297.1025227454975</v>
      </c>
      <c r="Y575" s="74">
        <f t="shared" si="2711"/>
        <v>3516.4501116619126</v>
      </c>
      <c r="Z575" s="75">
        <f t="shared" si="2712"/>
        <v>43.754333766580906</v>
      </c>
      <c r="AA575" s="82">
        <f t="shared" si="2713"/>
        <v>-1263.1019226829962</v>
      </c>
      <c r="AC575" s="80">
        <f t="shared" ref="AC575" si="3006">AC574/(1+NAER_Rate)^(1/12)</f>
        <v>0.12404213365988616</v>
      </c>
      <c r="AD575" s="82">
        <f t="shared" si="2715"/>
        <v>284.93749815685868</v>
      </c>
      <c r="AE575" s="74">
        <f t="shared" si="2716"/>
        <v>436.18797475908855</v>
      </c>
      <c r="AF575" s="75">
        <f t="shared" si="2717"/>
        <v>5.4273809172734993</v>
      </c>
      <c r="AH575" s="113">
        <v>569</v>
      </c>
      <c r="AI575" s="114">
        <f>(SUM(AE576:$AE$913)+SUM(AF576:$AF$913)-SUM(AD576:$AD$913))*(1+NAER_Rate)^(AH575/12)</f>
        <v>25218.217088200479</v>
      </c>
      <c r="AJ575" s="115">
        <f t="shared" si="2704"/>
        <v>25218.217088200479</v>
      </c>
    </row>
    <row r="576" spans="5:36" x14ac:dyDescent="0.35">
      <c r="E576" s="66">
        <f t="shared" si="2733"/>
        <v>62792</v>
      </c>
      <c r="F576">
        <f t="shared" si="2811"/>
        <v>48</v>
      </c>
      <c r="G576">
        <f t="shared" si="2726"/>
        <v>570</v>
      </c>
      <c r="H576">
        <f t="shared" ref="H576" si="3007">ROUNDDOWN(YEARFRAC(E576,DOB,1),0)</f>
        <v>111</v>
      </c>
      <c r="I576" s="31">
        <f>IF(H576&lt;=120,VLOOKUP(H576,'Mortality Data'!$B$6:$D$125,2,FALSE),1)</f>
        <v>0.5</v>
      </c>
      <c r="J576" s="17">
        <f>IF(H576&lt;=120,(1-VLOOKUP(H576,'Mortality Data'!$F$5:$H$125,2,FALSE))^(YEAR(E576)-Mortality_Table_Year),1)</f>
        <v>0.92066607712619519</v>
      </c>
      <c r="K576">
        <f>IF(H576&lt;=120,VLOOKUP(H576,'Mortality Data'!$B$5:$D$125,3,FALSE),1)</f>
        <v>0.48120000000000002</v>
      </c>
      <c r="L576" s="33">
        <f>IF(H576&lt;=120,(1-VLOOKUP(H576,'Mortality Data'!$F$5:$H$125,3,FALSE))^(YEAR(E576)-Mortality_Table_Year),1)</f>
        <v>0.93160859587311196</v>
      </c>
      <c r="M576" s="88">
        <f t="shared" ref="M576" si="3008">MIN(I576*J576*Male_Mortality_Blend+K576*L576*(1-Male_Mortality_Blend),1)</f>
        <v>0.4549136965600673</v>
      </c>
      <c r="N576" s="18">
        <f t="shared" si="2707"/>
        <v>4.9310335519608173E-2</v>
      </c>
      <c r="O576" s="18">
        <f t="shared" si="2729"/>
        <v>3.3706983542845803E-4</v>
      </c>
      <c r="P576" s="89">
        <f t="shared" si="2720"/>
        <v>1.748312546092604E-5</v>
      </c>
      <c r="Q576" s="88">
        <f t="shared" ref="Q576" si="3009">MIN((I576*J576*Male_Mortality_Blend+K576*L576*(1-Male_Mortality_Blend))*(1-Mortality_Margin),1)</f>
        <v>0.43216801173206393</v>
      </c>
      <c r="R576" s="18">
        <f t="shared" si="2783"/>
        <v>4.6066015224466961E-2</v>
      </c>
      <c r="S576" s="18">
        <f t="shared" si="2722"/>
        <v>5.4364177082362312E-4</v>
      </c>
      <c r="T576" s="89">
        <f t="shared" si="2723"/>
        <v>2.6252770622602452E-5</v>
      </c>
      <c r="V576" s="73">
        <f t="shared" si="2709"/>
        <v>2079.8396444056939</v>
      </c>
      <c r="W576" s="74">
        <f t="shared" ref="W576" si="3010">V576*Fee_Percent</f>
        <v>103.9919822202847</v>
      </c>
      <c r="X576" s="75">
        <f t="shared" si="2738"/>
        <v>2183.8316266259785</v>
      </c>
      <c r="Y576" s="74">
        <f t="shared" si="2711"/>
        <v>3354.4612672820167</v>
      </c>
      <c r="Z576" s="75">
        <f t="shared" si="2712"/>
        <v>41.596792888113882</v>
      </c>
      <c r="AA576" s="82">
        <f t="shared" si="2713"/>
        <v>-1212.2264335441519</v>
      </c>
      <c r="AC576" s="80">
        <f t="shared" ref="AC576" si="3011">AC575/(1+NAER_Rate)^(1/12)</f>
        <v>0.12358797142072835</v>
      </c>
      <c r="AD576" s="82">
        <f t="shared" si="2715"/>
        <v>269.89532065913414</v>
      </c>
      <c r="AE576" s="74">
        <f t="shared" si="2716"/>
        <v>414.5710632327901</v>
      </c>
      <c r="AF576" s="75">
        <f t="shared" si="2717"/>
        <v>5.1408632506501748</v>
      </c>
      <c r="AH576" s="113">
        <v>570</v>
      </c>
      <c r="AI576" s="114">
        <f>(SUM(AE577:$AE$913)+SUM(AF577:$AF$913)-SUM(AD577:$AD$913))*(1+NAER_Rate)^(AH576/12)</f>
        <v>24098.662795874363</v>
      </c>
      <c r="AJ576" s="115">
        <f t="shared" si="2704"/>
        <v>24098.662795874363</v>
      </c>
    </row>
    <row r="577" spans="5:36" x14ac:dyDescent="0.35">
      <c r="E577" s="66">
        <f t="shared" si="2733"/>
        <v>62823</v>
      </c>
      <c r="F577">
        <f t="shared" si="2811"/>
        <v>48</v>
      </c>
      <c r="G577">
        <f t="shared" si="2726"/>
        <v>571</v>
      </c>
      <c r="H577">
        <f t="shared" ref="H577" si="3012">ROUNDDOWN(YEARFRAC(E577,DOB,1),0)</f>
        <v>112</v>
      </c>
      <c r="I577" s="31">
        <f>IF(H577&lt;=120,VLOOKUP(H577,'Mortality Data'!$B$6:$D$125,2,FALSE),1)</f>
        <v>0.5</v>
      </c>
      <c r="J577" s="17">
        <f>IF(H577&lt;=120,(1-VLOOKUP(H577,'Mortality Data'!$F$5:$H$125,2,FALSE))^(YEAR(E577)-Mortality_Table_Year),1)</f>
        <v>0.94267894116433293</v>
      </c>
      <c r="K577">
        <f>IF(H577&lt;=120,VLOOKUP(H577,'Mortality Data'!$B$5:$D$125,3,FALSE),1)</f>
        <v>0.49476999999999999</v>
      </c>
      <c r="L577" s="33">
        <f>IF(H577&lt;=120,(1-VLOOKUP(H577,'Mortality Data'!$F$5:$H$125,3,FALSE))^(YEAR(E577)-Mortality_Table_Year),1)</f>
        <v>0.94826250661472933</v>
      </c>
      <c r="M577" s="88">
        <f t="shared" ref="M577" si="3013">MIN(I577*J577*Male_Mortality_Blend+K577*L577*(1-Male_Mortality_Blend),1)</f>
        <v>0.47036403699918783</v>
      </c>
      <c r="N577" s="18">
        <f t="shared" si="2707"/>
        <v>5.15856374169541E-2</v>
      </c>
      <c r="O577" s="18">
        <f t="shared" si="2729"/>
        <v>3.1968187311385318E-4</v>
      </c>
      <c r="P577" s="89">
        <f t="shared" si="2720"/>
        <v>1.7387962314604848E-5</v>
      </c>
      <c r="Q577" s="88">
        <f t="shared" ref="Q577" si="3014">MIN((I577*J577*Male_Mortality_Blend+K577*L577*(1-Male_Mortality_Blend))*(1-Mortality_Margin),1)</f>
        <v>0.44684583514922843</v>
      </c>
      <c r="R577" s="18">
        <f t="shared" si="2783"/>
        <v>4.8145613677268773E-2</v>
      </c>
      <c r="S577" s="18">
        <f t="shared" si="2722"/>
        <v>5.1746780414672271E-4</v>
      </c>
      <c r="T577" s="89">
        <f t="shared" si="2723"/>
        <v>2.6173966676900414E-5</v>
      </c>
      <c r="V577" s="73">
        <f t="shared" si="2709"/>
        <v>1972.549790623975</v>
      </c>
      <c r="W577" s="74">
        <f t="shared" ref="W577" si="3015">V577*Fee_Percent</f>
        <v>98.627489531198762</v>
      </c>
      <c r="X577" s="75">
        <f t="shared" si="2738"/>
        <v>2071.1772801551738</v>
      </c>
      <c r="Y577" s="74">
        <f t="shared" si="2711"/>
        <v>3192.9586710120952</v>
      </c>
      <c r="Z577" s="75">
        <f t="shared" si="2712"/>
        <v>39.450995812479498</v>
      </c>
      <c r="AA577" s="82">
        <f t="shared" si="2713"/>
        <v>-1161.232386669401</v>
      </c>
      <c r="AC577" s="80">
        <f t="shared" ref="AC577" si="3016">AC576/(1+NAER_Rate)^(1/12)</f>
        <v>0.12313547203058313</v>
      </c>
      <c r="AD577" s="82">
        <f t="shared" si="2715"/>
        <v>255.03539205092665</v>
      </c>
      <c r="AE577" s="74">
        <f t="shared" si="2716"/>
        <v>393.16647312921771</v>
      </c>
      <c r="AF577" s="75">
        <f t="shared" si="2717"/>
        <v>4.8578169914462217</v>
      </c>
      <c r="AH577" s="113">
        <v>571</v>
      </c>
      <c r="AI577" s="114">
        <f>(SUM(AE578:$AE$913)+SUM(AF578:$AF$913)-SUM(AD578:$AD$913))*(1+NAER_Rate)^(AH577/12)</f>
        <v>23025.988401785253</v>
      </c>
      <c r="AJ577" s="115">
        <f t="shared" si="2704"/>
        <v>23025.988401785253</v>
      </c>
    </row>
    <row r="578" spans="5:36" x14ac:dyDescent="0.35">
      <c r="E578" s="66">
        <f t="shared" si="2733"/>
        <v>62854</v>
      </c>
      <c r="F578">
        <f t="shared" si="2811"/>
        <v>48</v>
      </c>
      <c r="G578">
        <f t="shared" si="2726"/>
        <v>572</v>
      </c>
      <c r="H578">
        <f t="shared" ref="H578" si="3017">ROUNDDOWN(YEARFRAC(E578,DOB,1),0)</f>
        <v>112</v>
      </c>
      <c r="I578" s="31">
        <f>IF(H578&lt;=120,VLOOKUP(H578,'Mortality Data'!$B$6:$D$125,2,FALSE),1)</f>
        <v>0.5</v>
      </c>
      <c r="J578" s="17">
        <f>IF(H578&lt;=120,(1-VLOOKUP(H578,'Mortality Data'!$F$5:$H$125,2,FALSE))^(YEAR(E578)-Mortality_Table_Year),1)</f>
        <v>0.94173626222316864</v>
      </c>
      <c r="K578">
        <f>IF(H578&lt;=120,VLOOKUP(H578,'Mortality Data'!$B$5:$D$125,3,FALSE),1)</f>
        <v>0.49476999999999999</v>
      </c>
      <c r="L578" s="33">
        <f>IF(H578&lt;=120,(1-VLOOKUP(H578,'Mortality Data'!$F$5:$H$125,3,FALSE))^(YEAR(E578)-Mortality_Table_Year),1)</f>
        <v>0.9474090703587762</v>
      </c>
      <c r="M578" s="88">
        <f t="shared" ref="M578" si="3018">MIN(I578*J578*Male_Mortality_Blend+K578*L578*(1-Male_Mortality_Blend),1)</f>
        <v>0.46991478569500666</v>
      </c>
      <c r="N578" s="18">
        <f t="shared" si="2707"/>
        <v>5.1518624276038927E-2</v>
      </c>
      <c r="O578" s="18">
        <f t="shared" si="2729"/>
        <v>3.0321230280504023E-4</v>
      </c>
      <c r="P578" s="89">
        <f t="shared" si="2720"/>
        <v>1.6469570308812946E-5</v>
      </c>
      <c r="Q578" s="88">
        <f t="shared" ref="Q578" si="3019">MIN((I578*J578*Male_Mortality_Blend+K578*L578*(1-Male_Mortality_Blend))*(1-Mortality_Margin),1)</f>
        <v>0.44641904641025631</v>
      </c>
      <c r="R578" s="18">
        <f t="shared" si="2783"/>
        <v>4.8084434658954622E-2</v>
      </c>
      <c r="S578" s="18">
        <f t="shared" si="2722"/>
        <v>4.9258565733011691E-4</v>
      </c>
      <c r="T578" s="89">
        <f t="shared" si="2723"/>
        <v>2.4882146816605799E-5</v>
      </c>
      <c r="V578" s="73">
        <f t="shared" si="2709"/>
        <v>1870.9267390950392</v>
      </c>
      <c r="W578" s="74">
        <f t="shared" ref="W578" si="3020">V578*Fee_Percent</f>
        <v>93.546336954751965</v>
      </c>
      <c r="X578" s="75">
        <f t="shared" si="2738"/>
        <v>1964.4730760497912</v>
      </c>
      <c r="Y578" s="74">
        <f t="shared" si="2711"/>
        <v>3039.4270584270716</v>
      </c>
      <c r="Z578" s="75">
        <f t="shared" si="2712"/>
        <v>37.418534781900789</v>
      </c>
      <c r="AA578" s="82">
        <f t="shared" si="2713"/>
        <v>-1112.3725171591811</v>
      </c>
      <c r="AC578" s="80">
        <f t="shared" ref="AC578" si="3021">AC577/(1+NAER_Rate)^(1/12)</f>
        <v>0.1226846294011706</v>
      </c>
      <c r="AD578" s="82">
        <f t="shared" si="2715"/>
        <v>241.01065130374627</v>
      </c>
      <c r="AE578" s="74">
        <f t="shared" si="2716"/>
        <v>372.89098225501539</v>
      </c>
      <c r="AF578" s="75">
        <f t="shared" si="2717"/>
        <v>4.5906790724523105</v>
      </c>
      <c r="AH578" s="113">
        <v>572</v>
      </c>
      <c r="AI578" s="114">
        <f>(SUM(AE579:$AE$913)+SUM(AF579:$AF$913)-SUM(AD579:$AD$913))*(1+NAER_Rate)^(AH578/12)</f>
        <v>21998.232003259385</v>
      </c>
      <c r="AJ578" s="115">
        <f t="shared" si="2704"/>
        <v>21998.232003259385</v>
      </c>
    </row>
    <row r="579" spans="5:36" x14ac:dyDescent="0.35">
      <c r="E579" s="66">
        <f t="shared" si="2733"/>
        <v>62883</v>
      </c>
      <c r="F579">
        <f t="shared" si="2811"/>
        <v>48</v>
      </c>
      <c r="G579">
        <f t="shared" si="2726"/>
        <v>573</v>
      </c>
      <c r="H579">
        <f t="shared" ref="H579" si="3022">ROUNDDOWN(YEARFRAC(E579,DOB,1),0)</f>
        <v>112</v>
      </c>
      <c r="I579" s="31">
        <f>IF(H579&lt;=120,VLOOKUP(H579,'Mortality Data'!$B$6:$D$125,2,FALSE),1)</f>
        <v>0.5</v>
      </c>
      <c r="J579" s="17">
        <f>IF(H579&lt;=120,(1-VLOOKUP(H579,'Mortality Data'!$F$5:$H$125,2,FALSE))^(YEAR(E579)-Mortality_Table_Year),1)</f>
        <v>0.94173626222316864</v>
      </c>
      <c r="K579">
        <f>IF(H579&lt;=120,VLOOKUP(H579,'Mortality Data'!$B$5:$D$125,3,FALSE),1)</f>
        <v>0.49476999999999999</v>
      </c>
      <c r="L579" s="33">
        <f>IF(H579&lt;=120,(1-VLOOKUP(H579,'Mortality Data'!$F$5:$H$125,3,FALSE))^(YEAR(E579)-Mortality_Table_Year),1)</f>
        <v>0.9474090703587762</v>
      </c>
      <c r="M579" s="88">
        <f t="shared" ref="M579" si="3023">MIN(I579*J579*Male_Mortality_Blend+K579*L579*(1-Male_Mortality_Blend),1)</f>
        <v>0.46991478569500666</v>
      </c>
      <c r="N579" s="18">
        <f t="shared" si="2707"/>
        <v>5.1518624276038927E-2</v>
      </c>
      <c r="O579" s="18">
        <f t="shared" si="2729"/>
        <v>2.8759122210095483E-4</v>
      </c>
      <c r="P579" s="89">
        <f t="shared" si="2720"/>
        <v>1.5621080704085401E-5</v>
      </c>
      <c r="Q579" s="88">
        <f t="shared" ref="Q579" si="3024">MIN((I579*J579*Male_Mortality_Blend+K579*L579*(1-Male_Mortality_Blend))*(1-Mortality_Margin),1)</f>
        <v>0.44641904641025631</v>
      </c>
      <c r="R579" s="18">
        <f t="shared" si="2783"/>
        <v>4.8084434658954622E-2</v>
      </c>
      <c r="S579" s="18">
        <f t="shared" si="2722"/>
        <v>4.6889995447628869E-4</v>
      </c>
      <c r="T579" s="89">
        <f t="shared" si="2723"/>
        <v>2.3685702853828213E-5</v>
      </c>
      <c r="V579" s="73">
        <f t="shared" si="2709"/>
        <v>1774.5391673756071</v>
      </c>
      <c r="W579" s="74">
        <f t="shared" ref="W579" si="3025">V579*Fee_Percent</f>
        <v>88.726958368780359</v>
      </c>
      <c r="X579" s="75">
        <f t="shared" si="2738"/>
        <v>1863.2661257443874</v>
      </c>
      <c r="Y579" s="74">
        <f t="shared" si="2711"/>
        <v>2893.2779266354764</v>
      </c>
      <c r="Z579" s="75">
        <f t="shared" si="2712"/>
        <v>35.490783347512142</v>
      </c>
      <c r="AA579" s="82">
        <f t="shared" si="2713"/>
        <v>-1065.5025842386012</v>
      </c>
      <c r="AC579" s="80">
        <f t="shared" ref="AC579" si="3026">AC578/(1+NAER_Rate)^(1/12)</f>
        <v>0.12223543746650219</v>
      </c>
      <c r="AD579" s="82">
        <f t="shared" si="2715"/>
        <v>227.75714999687986</v>
      </c>
      <c r="AE579" s="74">
        <f t="shared" si="2716"/>
        <v>353.66109307446186</v>
      </c>
      <c r="AF579" s="75">
        <f t="shared" si="2717"/>
        <v>4.3382314285119978</v>
      </c>
      <c r="AH579" s="113">
        <v>573</v>
      </c>
      <c r="AI579" s="114">
        <f>(SUM(AE580:$AE$913)+SUM(AF580:$AF$913)-SUM(AD580:$AD$913))*(1+NAER_Rate)^(AH579/12)</f>
        <v>21013.56872877941</v>
      </c>
      <c r="AJ579" s="115">
        <f t="shared" si="2704"/>
        <v>21013.56872877941</v>
      </c>
    </row>
    <row r="580" spans="5:36" x14ac:dyDescent="0.35">
      <c r="E580" s="66">
        <f t="shared" si="2733"/>
        <v>62914</v>
      </c>
      <c r="F580">
        <f t="shared" si="2811"/>
        <v>48</v>
      </c>
      <c r="G580">
        <f t="shared" si="2726"/>
        <v>574</v>
      </c>
      <c r="H580">
        <f t="shared" ref="H580" si="3027">ROUNDDOWN(YEARFRAC(E580,DOB,1),0)</f>
        <v>112</v>
      </c>
      <c r="I580" s="31">
        <f>IF(H580&lt;=120,VLOOKUP(H580,'Mortality Data'!$B$6:$D$125,2,FALSE),1)</f>
        <v>0.5</v>
      </c>
      <c r="J580" s="17">
        <f>IF(H580&lt;=120,(1-VLOOKUP(H580,'Mortality Data'!$F$5:$H$125,2,FALSE))^(YEAR(E580)-Mortality_Table_Year),1)</f>
        <v>0.94173626222316864</v>
      </c>
      <c r="K580">
        <f>IF(H580&lt;=120,VLOOKUP(H580,'Mortality Data'!$B$5:$D$125,3,FALSE),1)</f>
        <v>0.49476999999999999</v>
      </c>
      <c r="L580" s="33">
        <f>IF(H580&lt;=120,(1-VLOOKUP(H580,'Mortality Data'!$F$5:$H$125,3,FALSE))^(YEAR(E580)-Mortality_Table_Year),1)</f>
        <v>0.9474090703587762</v>
      </c>
      <c r="M580" s="88">
        <f t="shared" ref="M580" si="3028">MIN(I580*J580*Male_Mortality_Blend+K580*L580*(1-Male_Mortality_Blend),1)</f>
        <v>0.46991478569500666</v>
      </c>
      <c r="N580" s="18">
        <f t="shared" si="2707"/>
        <v>5.1518624276038927E-2</v>
      </c>
      <c r="O580" s="18">
        <f t="shared" si="2729"/>
        <v>2.7277491798444886E-4</v>
      </c>
      <c r="P580" s="89">
        <f t="shared" si="2720"/>
        <v>1.4816304116505973E-5</v>
      </c>
      <c r="Q580" s="88">
        <f t="shared" ref="Q580" si="3029">MIN((I580*J580*Male_Mortality_Blend+K580*L580*(1-Male_Mortality_Blend))*(1-Mortality_Margin),1)</f>
        <v>0.44641904641025631</v>
      </c>
      <c r="R580" s="18">
        <f t="shared" si="2783"/>
        <v>4.8084434658954622E-2</v>
      </c>
      <c r="S580" s="18">
        <f t="shared" si="2722"/>
        <v>4.4635316525368679E-4</v>
      </c>
      <c r="T580" s="89">
        <f t="shared" si="2723"/>
        <v>2.2546789222601901E-5</v>
      </c>
      <c r="V580" s="73">
        <f t="shared" si="2709"/>
        <v>1683.1173507484682</v>
      </c>
      <c r="W580" s="74">
        <f t="shared" ref="W580" si="3030">V580*Fee_Percent</f>
        <v>84.155867537423418</v>
      </c>
      <c r="X580" s="75">
        <f t="shared" si="2738"/>
        <v>1767.2732182858915</v>
      </c>
      <c r="Y580" s="74">
        <f t="shared" si="2711"/>
        <v>2754.1562932219772</v>
      </c>
      <c r="Z580" s="75">
        <f t="shared" si="2712"/>
        <v>33.662347014969363</v>
      </c>
      <c r="AA580" s="82">
        <f t="shared" si="2713"/>
        <v>-1020.545421951055</v>
      </c>
      <c r="AC580" s="80">
        <f t="shared" ref="AC580" si="3031">AC579/(1+NAER_Rate)^(1/12)</f>
        <v>0.12178789018279906</v>
      </c>
      <c r="AD580" s="82">
        <f t="shared" si="2715"/>
        <v>215.23247663160404</v>
      </c>
      <c r="AE580" s="74">
        <f t="shared" si="2716"/>
        <v>335.42288418518308</v>
      </c>
      <c r="AF580" s="75">
        <f t="shared" si="2717"/>
        <v>4.0996662215543624</v>
      </c>
      <c r="AH580" s="113">
        <v>574</v>
      </c>
      <c r="AI580" s="114">
        <f>(SUM(AE581:$AE$913)+SUM(AF581:$AF$913)-SUM(AD581:$AD$913))*(1+NAER_Rate)^(AH580/12)</f>
        <v>20070.244166729641</v>
      </c>
      <c r="AJ580" s="115">
        <f t="shared" si="2704"/>
        <v>20070.244166729641</v>
      </c>
    </row>
    <row r="581" spans="5:36" x14ac:dyDescent="0.35">
      <c r="E581" s="66">
        <f t="shared" si="2733"/>
        <v>62944</v>
      </c>
      <c r="F581">
        <f t="shared" si="2811"/>
        <v>48</v>
      </c>
      <c r="G581">
        <f t="shared" si="2726"/>
        <v>575</v>
      </c>
      <c r="H581">
        <f t="shared" ref="H581" si="3032">ROUNDDOWN(YEARFRAC(E581,DOB,1),0)</f>
        <v>112</v>
      </c>
      <c r="I581" s="31">
        <f>IF(H581&lt;=120,VLOOKUP(H581,'Mortality Data'!$B$6:$D$125,2,FALSE),1)</f>
        <v>0.5</v>
      </c>
      <c r="J581" s="17">
        <f>IF(H581&lt;=120,(1-VLOOKUP(H581,'Mortality Data'!$F$5:$H$125,2,FALSE))^(YEAR(E581)-Mortality_Table_Year),1)</f>
        <v>0.94173626222316864</v>
      </c>
      <c r="K581">
        <f>IF(H581&lt;=120,VLOOKUP(H581,'Mortality Data'!$B$5:$D$125,3,FALSE),1)</f>
        <v>0.49476999999999999</v>
      </c>
      <c r="L581" s="33">
        <f>IF(H581&lt;=120,(1-VLOOKUP(H581,'Mortality Data'!$F$5:$H$125,3,FALSE))^(YEAR(E581)-Mortality_Table_Year),1)</f>
        <v>0.9474090703587762</v>
      </c>
      <c r="M581" s="88">
        <f t="shared" ref="M581" si="3033">MIN(I581*J581*Male_Mortality_Blend+K581*L581*(1-Male_Mortality_Blend),1)</f>
        <v>0.46991478569500666</v>
      </c>
      <c r="N581" s="18">
        <f t="shared" si="2707"/>
        <v>5.1518624276038927E-2</v>
      </c>
      <c r="O581" s="18">
        <f t="shared" si="2729"/>
        <v>2.5872192947288072E-4</v>
      </c>
      <c r="P581" s="89">
        <f t="shared" si="2720"/>
        <v>1.405298851156814E-5</v>
      </c>
      <c r="Q581" s="88">
        <f t="shared" ref="Q581" si="3034">MIN((I581*J581*Male_Mortality_Blend+K581*L581*(1-Male_Mortality_Blend))*(1-Mortality_Margin),1)</f>
        <v>0.44641904641025631</v>
      </c>
      <c r="R581" s="18">
        <f t="shared" si="2783"/>
        <v>4.8084434658954622E-2</v>
      </c>
      <c r="S581" s="18">
        <f t="shared" si="2722"/>
        <v>4.2489052564422832E-4</v>
      </c>
      <c r="T581" s="89">
        <f t="shared" si="2723"/>
        <v>2.1462639609458475E-5</v>
      </c>
      <c r="V581" s="73">
        <f t="shared" si="2709"/>
        <v>1596.405460342776</v>
      </c>
      <c r="W581" s="74">
        <f t="shared" ref="W581" si="3035">V581*Fee_Percent</f>
        <v>79.820273017138803</v>
      </c>
      <c r="X581" s="75">
        <f t="shared" si="2738"/>
        <v>1676.2257333599148</v>
      </c>
      <c r="Y581" s="74">
        <f t="shared" si="2711"/>
        <v>2621.7242448999964</v>
      </c>
      <c r="Z581" s="75">
        <f t="shared" si="2712"/>
        <v>31.92810920685552</v>
      </c>
      <c r="AA581" s="82">
        <f t="shared" si="2713"/>
        <v>-977.42662074693703</v>
      </c>
      <c r="AC581" s="80">
        <f t="shared" ref="AC581" si="3036">AC580/(1+NAER_Rate)^(1/12)</f>
        <v>0.12134198152841083</v>
      </c>
      <c r="AD581" s="82">
        <f t="shared" si="2715"/>
        <v>203.39655197480567</v>
      </c>
      <c r="AE581" s="74">
        <f t="shared" si="2716"/>
        <v>318.12521489724219</v>
      </c>
      <c r="AF581" s="75">
        <f t="shared" si="2717"/>
        <v>3.8742200376153462</v>
      </c>
      <c r="AH581" s="113">
        <v>575</v>
      </c>
      <c r="AI581" s="114">
        <f>(SUM(AE582:$AE$913)+SUM(AF582:$AF$913)-SUM(AD582:$AD$913))*(1+NAER_Rate)^(AH581/12)</f>
        <v>19166.571867915725</v>
      </c>
      <c r="AJ581" s="115">
        <f t="shared" si="2704"/>
        <v>19166.571867915725</v>
      </c>
    </row>
    <row r="582" spans="5:36" x14ac:dyDescent="0.35">
      <c r="E582" s="66">
        <f t="shared" si="2733"/>
        <v>62975</v>
      </c>
      <c r="F582">
        <f t="shared" si="2811"/>
        <v>48</v>
      </c>
      <c r="G582">
        <f t="shared" si="2726"/>
        <v>576</v>
      </c>
      <c r="H582">
        <f t="shared" ref="H582" si="3037">ROUNDDOWN(YEARFRAC(E582,DOB,1),0)</f>
        <v>112</v>
      </c>
      <c r="I582" s="31">
        <f>IF(H582&lt;=120,VLOOKUP(H582,'Mortality Data'!$B$6:$D$125,2,FALSE),1)</f>
        <v>0.5</v>
      </c>
      <c r="J582" s="17">
        <f>IF(H582&lt;=120,(1-VLOOKUP(H582,'Mortality Data'!$F$5:$H$125,2,FALSE))^(YEAR(E582)-Mortality_Table_Year),1)</f>
        <v>0.94173626222316864</v>
      </c>
      <c r="K582">
        <f>IF(H582&lt;=120,VLOOKUP(H582,'Mortality Data'!$B$5:$D$125,3,FALSE),1)</f>
        <v>0.49476999999999999</v>
      </c>
      <c r="L582" s="33">
        <f>IF(H582&lt;=120,(1-VLOOKUP(H582,'Mortality Data'!$F$5:$H$125,3,FALSE))^(YEAR(E582)-Mortality_Table_Year),1)</f>
        <v>0.9474090703587762</v>
      </c>
      <c r="M582" s="88">
        <f t="shared" ref="M582" si="3038">MIN(I582*J582*Male_Mortality_Blend+K582*L582*(1-Male_Mortality_Blend),1)</f>
        <v>0.46991478569500666</v>
      </c>
      <c r="N582" s="18">
        <f t="shared" si="2707"/>
        <v>5.1518624276038927E-2</v>
      </c>
      <c r="O582" s="18">
        <f t="shared" si="2729"/>
        <v>2.4539293159639555E-4</v>
      </c>
      <c r="P582" s="89">
        <f t="shared" si="2720"/>
        <v>1.332899787648517E-5</v>
      </c>
      <c r="Q582" s="88">
        <f t="shared" ref="Q582" si="3039">MIN((I582*J582*Male_Mortality_Blend+K582*L582*(1-Male_Mortality_Blend))*(1-Mortality_Margin),1)</f>
        <v>0.44641904641025631</v>
      </c>
      <c r="R582" s="18">
        <f t="shared" si="2783"/>
        <v>4.8084434658954622E-2</v>
      </c>
      <c r="S582" s="18">
        <f t="shared" si="2722"/>
        <v>4.0445990492667951E-4</v>
      </c>
      <c r="T582" s="89">
        <f t="shared" si="2723"/>
        <v>2.0430620717548805E-5</v>
      </c>
      <c r="V582" s="73">
        <f t="shared" si="2709"/>
        <v>1514.1608472391597</v>
      </c>
      <c r="W582" s="74">
        <f t="shared" ref="W582" si="3040">V582*Fee_Percent</f>
        <v>75.708042361957993</v>
      </c>
      <c r="X582" s="75">
        <f t="shared" si="2738"/>
        <v>1589.8688896011176</v>
      </c>
      <c r="Y582" s="74">
        <f t="shared" si="2711"/>
        <v>2495.6601167523054</v>
      </c>
      <c r="Z582" s="75">
        <f t="shared" si="2712"/>
        <v>30.283216944783195</v>
      </c>
      <c r="AA582" s="82">
        <f t="shared" si="2713"/>
        <v>-936.0744440959711</v>
      </c>
      <c r="AC582" s="80">
        <f t="shared" ref="AC582" si="3041">AC581/(1+NAER_Rate)^(1/12)</f>
        <v>0.12089770550373447</v>
      </c>
      <c r="AD582" s="82">
        <f t="shared" si="2715"/>
        <v>192.21150080454524</v>
      </c>
      <c r="AE582" s="74">
        <f t="shared" si="2716"/>
        <v>301.71958183253577</v>
      </c>
      <c r="AF582" s="75">
        <f t="shared" si="2717"/>
        <v>3.6611714438961003</v>
      </c>
      <c r="AH582" s="113">
        <v>576</v>
      </c>
      <c r="AI582" s="114">
        <f>(SUM(AE583:$AE$913)+SUM(AF583:$AF$913)-SUM(AD583:$AD$913))*(1+NAER_Rate)^(AH582/12)</f>
        <v>18300.930922294112</v>
      </c>
      <c r="AJ582" s="115">
        <f t="shared" ref="AJ582:AJ645" si="3042">MAX(AI582,0,SUM(Y583:Y594)*2%)</f>
        <v>18300.930922294112</v>
      </c>
    </row>
    <row r="583" spans="5:36" x14ac:dyDescent="0.35">
      <c r="E583" s="66">
        <f t="shared" si="2733"/>
        <v>63005</v>
      </c>
      <c r="F583">
        <f t="shared" si="2811"/>
        <v>49</v>
      </c>
      <c r="G583">
        <f t="shared" si="2726"/>
        <v>577</v>
      </c>
      <c r="H583">
        <f t="shared" ref="H583" si="3043">ROUNDDOWN(YEARFRAC(E583,DOB,1),0)</f>
        <v>112</v>
      </c>
      <c r="I583" s="31">
        <f>IF(H583&lt;=120,VLOOKUP(H583,'Mortality Data'!$B$6:$D$125,2,FALSE),1)</f>
        <v>0.5</v>
      </c>
      <c r="J583" s="17">
        <f>IF(H583&lt;=120,(1-VLOOKUP(H583,'Mortality Data'!$F$5:$H$125,2,FALSE))^(YEAR(E583)-Mortality_Table_Year),1)</f>
        <v>0.94173626222316864</v>
      </c>
      <c r="K583">
        <f>IF(H583&lt;=120,VLOOKUP(H583,'Mortality Data'!$B$5:$D$125,3,FALSE),1)</f>
        <v>0.49476999999999999</v>
      </c>
      <c r="L583" s="33">
        <f>IF(H583&lt;=120,(1-VLOOKUP(H583,'Mortality Data'!$F$5:$H$125,3,FALSE))^(YEAR(E583)-Mortality_Table_Year),1)</f>
        <v>0.9474090703587762</v>
      </c>
      <c r="M583" s="88">
        <f t="shared" ref="M583" si="3044">MIN(I583*J583*Male_Mortality_Blend+K583*L583*(1-Male_Mortality_Blend),1)</f>
        <v>0.46991478569500666</v>
      </c>
      <c r="N583" s="18">
        <f t="shared" ref="N583:N646" si="3045">1-(1-M583)^(1/12)</f>
        <v>5.1518624276038927E-2</v>
      </c>
      <c r="O583" s="18">
        <f t="shared" si="2729"/>
        <v>2.3275062535348513E-4</v>
      </c>
      <c r="P583" s="89">
        <f t="shared" si="2720"/>
        <v>1.2642306242910417E-5</v>
      </c>
      <c r="Q583" s="88">
        <f t="shared" ref="Q583" si="3046">MIN((I583*J583*Male_Mortality_Blend+K583*L583*(1-Male_Mortality_Blend))*(1-Mortality_Margin),1)</f>
        <v>0.44641904641025631</v>
      </c>
      <c r="R583" s="18">
        <f t="shared" si="2783"/>
        <v>4.8084434658954622E-2</v>
      </c>
      <c r="S583" s="18">
        <f t="shared" si="2722"/>
        <v>3.850116790560656E-4</v>
      </c>
      <c r="T583" s="89">
        <f t="shared" si="2723"/>
        <v>1.9448225870613914E-5</v>
      </c>
      <c r="V583" s="73">
        <f t="shared" ref="V583:V646" si="3047">Payment_Amount*O583</f>
        <v>1436.1533634567566</v>
      </c>
      <c r="W583" s="74">
        <f t="shared" ref="W583" si="3048">V583*Fee_Percent</f>
        <v>71.807668172837836</v>
      </c>
      <c r="X583" s="75">
        <f t="shared" si="2738"/>
        <v>1507.9610316295943</v>
      </c>
      <c r="Y583" s="74">
        <f t="shared" ref="Y583:Y646" si="3049">Payment_Amount*S583</f>
        <v>2375.6577109373702</v>
      </c>
      <c r="Z583" s="75">
        <f t="shared" ref="Z583:Z646" si="3050">V583*Admin_Expense_Percent</f>
        <v>28.723067269135132</v>
      </c>
      <c r="AA583" s="82">
        <f t="shared" ref="AA583:AA646" si="3051">X583-SUM(Y583:Z583)</f>
        <v>-896.41974657691117</v>
      </c>
      <c r="AC583" s="80">
        <f t="shared" ref="AC583" si="3052">AC582/(1+NAER_Rate)^(1/12)</f>
        <v>0.12045505613113362</v>
      </c>
      <c r="AD583" s="82">
        <f t="shared" ref="AD583:AD646" si="3053">X583*AC583</f>
        <v>181.64153070850494</v>
      </c>
      <c r="AE583" s="74">
        <f t="shared" ref="AE583:AE646" si="3054">Payment_Amount*S583*AC583</f>
        <v>286.15998291932135</v>
      </c>
      <c r="AF583" s="75">
        <f t="shared" ref="AF583:AF646" si="3055">Z583*AC583</f>
        <v>3.4598386801619991</v>
      </c>
      <c r="AH583" s="113">
        <v>577</v>
      </c>
      <c r="AI583" s="114">
        <f>(SUM(AE584:$AE$913)+SUM(AF584:$AF$913)-SUM(AD584:$AD$913))*(1+NAER_Rate)^(AH583/12)</f>
        <v>17471.763608707293</v>
      </c>
      <c r="AJ583" s="115">
        <f t="shared" si="3042"/>
        <v>17471.763608707293</v>
      </c>
    </row>
    <row r="584" spans="5:36" x14ac:dyDescent="0.35">
      <c r="E584" s="66">
        <f t="shared" si="2733"/>
        <v>63036</v>
      </c>
      <c r="F584">
        <f t="shared" si="2811"/>
        <v>49</v>
      </c>
      <c r="G584">
        <f t="shared" si="2726"/>
        <v>578</v>
      </c>
      <c r="H584">
        <f t="shared" ref="H584" si="3056">ROUNDDOWN(YEARFRAC(E584,DOB,1),0)</f>
        <v>112</v>
      </c>
      <c r="I584" s="31">
        <f>IF(H584&lt;=120,VLOOKUP(H584,'Mortality Data'!$B$6:$D$125,2,FALSE),1)</f>
        <v>0.5</v>
      </c>
      <c r="J584" s="17">
        <f>IF(H584&lt;=120,(1-VLOOKUP(H584,'Mortality Data'!$F$5:$H$125,2,FALSE))^(YEAR(E584)-Mortality_Table_Year),1)</f>
        <v>0.94173626222316864</v>
      </c>
      <c r="K584">
        <f>IF(H584&lt;=120,VLOOKUP(H584,'Mortality Data'!$B$5:$D$125,3,FALSE),1)</f>
        <v>0.49476999999999999</v>
      </c>
      <c r="L584" s="33">
        <f>IF(H584&lt;=120,(1-VLOOKUP(H584,'Mortality Data'!$F$5:$H$125,3,FALSE))^(YEAR(E584)-Mortality_Table_Year),1)</f>
        <v>0.9474090703587762</v>
      </c>
      <c r="M584" s="88">
        <f t="shared" ref="M584" si="3057">MIN(I584*J584*Male_Mortality_Blend+K584*L584*(1-Male_Mortality_Blend),1)</f>
        <v>0.46991478569500666</v>
      </c>
      <c r="N584" s="18">
        <f t="shared" si="3045"/>
        <v>5.1518624276038927E-2</v>
      </c>
      <c r="O584" s="18">
        <f t="shared" si="2729"/>
        <v>2.2075963333588583E-4</v>
      </c>
      <c r="P584" s="89">
        <f t="shared" ref="P584:P647" si="3058">O583-O584</f>
        <v>1.1990992017599304E-5</v>
      </c>
      <c r="Q584" s="88">
        <f t="shared" ref="Q584" si="3059">MIN((I584*J584*Male_Mortality_Blend+K584*L584*(1-Male_Mortality_Blend))*(1-Mortality_Margin),1)</f>
        <v>0.44641904641025631</v>
      </c>
      <c r="R584" s="18">
        <f t="shared" si="2783"/>
        <v>4.8084434658954622E-2</v>
      </c>
      <c r="S584" s="18">
        <f t="shared" ref="S584:S647" si="3060">S583*(1-Q584)^(1/12)</f>
        <v>3.6649861013155979E-4</v>
      </c>
      <c r="T584" s="89">
        <f t="shared" ref="T584:T647" si="3061">S583-S584</f>
        <v>1.8513068924505809E-5</v>
      </c>
      <c r="V584" s="73">
        <f t="shared" si="3047"/>
        <v>1362.1647179220583</v>
      </c>
      <c r="W584" s="74">
        <f t="shared" ref="W584" si="3062">V584*Fee_Percent</f>
        <v>68.108235896102926</v>
      </c>
      <c r="X584" s="75">
        <f t="shared" si="2738"/>
        <v>1430.2729538181613</v>
      </c>
      <c r="Y584" s="74">
        <f t="shared" si="3049"/>
        <v>2261.4255529637603</v>
      </c>
      <c r="Z584" s="75">
        <f t="shared" si="3050"/>
        <v>27.243294358441169</v>
      </c>
      <c r="AA584" s="82">
        <f t="shared" si="3051"/>
        <v>-858.39589350404026</v>
      </c>
      <c r="AC584" s="80">
        <f t="shared" ref="AC584" si="3063">AC583/(1+NAER_Rate)^(1/12)</f>
        <v>0.12001402745485823</v>
      </c>
      <c r="AD584" s="82">
        <f t="shared" si="3053"/>
        <v>171.652817547474</v>
      </c>
      <c r="AE584" s="74">
        <f t="shared" si="3054"/>
        <v>271.4027884005107</v>
      </c>
      <c r="AF584" s="75">
        <f t="shared" si="3055"/>
        <v>3.2695774770947428</v>
      </c>
      <c r="AH584" s="113">
        <v>578</v>
      </c>
      <c r="AI584" s="114">
        <f>(SUM(AE585:$AE$913)+SUM(AF585:$AF$913)-SUM(AD585:$AD$913))*(1+NAER_Rate)^(AH584/12)</f>
        <v>16677.573116354779</v>
      </c>
      <c r="AJ584" s="115">
        <f t="shared" si="3042"/>
        <v>16677.573116354779</v>
      </c>
    </row>
    <row r="585" spans="5:36" x14ac:dyDescent="0.35">
      <c r="E585" s="66">
        <f t="shared" si="2733"/>
        <v>63067</v>
      </c>
      <c r="F585">
        <f t="shared" si="2811"/>
        <v>49</v>
      </c>
      <c r="G585">
        <f t="shared" ref="G585:G648" si="3064">G584+1</f>
        <v>579</v>
      </c>
      <c r="H585">
        <f t="shared" ref="H585" si="3065">ROUNDDOWN(YEARFRAC(E585,DOB,1),0)</f>
        <v>112</v>
      </c>
      <c r="I585" s="31">
        <f>IF(H585&lt;=120,VLOOKUP(H585,'Mortality Data'!$B$6:$D$125,2,FALSE),1)</f>
        <v>0.5</v>
      </c>
      <c r="J585" s="17">
        <f>IF(H585&lt;=120,(1-VLOOKUP(H585,'Mortality Data'!$F$5:$H$125,2,FALSE))^(YEAR(E585)-Mortality_Table_Year),1)</f>
        <v>0.94173626222316864</v>
      </c>
      <c r="K585">
        <f>IF(H585&lt;=120,VLOOKUP(H585,'Mortality Data'!$B$5:$D$125,3,FALSE),1)</f>
        <v>0.49476999999999999</v>
      </c>
      <c r="L585" s="33">
        <f>IF(H585&lt;=120,(1-VLOOKUP(H585,'Mortality Data'!$F$5:$H$125,3,FALSE))^(YEAR(E585)-Mortality_Table_Year),1)</f>
        <v>0.9474090703587762</v>
      </c>
      <c r="M585" s="88">
        <f t="shared" ref="M585" si="3066">MIN(I585*J585*Male_Mortality_Blend+K585*L585*(1-Male_Mortality_Blend),1)</f>
        <v>0.46991478569500666</v>
      </c>
      <c r="N585" s="18">
        <f t="shared" si="3045"/>
        <v>5.1518624276038927E-2</v>
      </c>
      <c r="O585" s="18">
        <f t="shared" ref="O585:O648" si="3067">O584*(1-M585)^(1/12)</f>
        <v>2.0938640073073822E-4</v>
      </c>
      <c r="P585" s="89">
        <f t="shared" si="3058"/>
        <v>1.1373232605147614E-5</v>
      </c>
      <c r="Q585" s="88">
        <f t="shared" ref="Q585" si="3068">MIN((I585*J585*Male_Mortality_Blend+K585*L585*(1-Male_Mortality_Blend))*(1-Mortality_Margin),1)</f>
        <v>0.44641904641025631</v>
      </c>
      <c r="R585" s="18">
        <f t="shared" si="2783"/>
        <v>4.8084434658954622E-2</v>
      </c>
      <c r="S585" s="18">
        <f t="shared" si="3060"/>
        <v>3.4887573166009114E-4</v>
      </c>
      <c r="T585" s="89">
        <f t="shared" si="3061"/>
        <v>1.7622878471468652E-5</v>
      </c>
      <c r="V585" s="73">
        <f t="shared" si="3047"/>
        <v>1291.9878656173553</v>
      </c>
      <c r="W585" s="74">
        <f t="shared" ref="W585" si="3069">V585*Fee_Percent</f>
        <v>64.599393280867773</v>
      </c>
      <c r="X585" s="75">
        <f t="shared" si="2738"/>
        <v>1356.5872588982231</v>
      </c>
      <c r="Y585" s="74">
        <f t="shared" si="3049"/>
        <v>2152.686183726184</v>
      </c>
      <c r="Z585" s="75">
        <f t="shared" si="3050"/>
        <v>25.839757312347107</v>
      </c>
      <c r="AA585" s="82">
        <f t="shared" si="3051"/>
        <v>-821.93868214030795</v>
      </c>
      <c r="AC585" s="80">
        <f t="shared" ref="AC585" si="3070">AC584/(1+NAER_Rate)^(1/12)</f>
        <v>0.1195746135409643</v>
      </c>
      <c r="AD585" s="82">
        <f t="shared" si="3053"/>
        <v>162.21339721735112</v>
      </c>
      <c r="AE585" s="74">
        <f t="shared" si="3054"/>
        <v>257.4066184940317</v>
      </c>
      <c r="AF585" s="75">
        <f t="shared" si="3055"/>
        <v>3.0897789946162115</v>
      </c>
      <c r="AH585" s="113">
        <v>579</v>
      </c>
      <c r="AI585" s="114">
        <f>(SUM(AE586:$AE$913)+SUM(AF586:$AF$913)-SUM(AD586:$AD$913))*(1+NAER_Rate)^(AH585/12)</f>
        <v>15916.921336678972</v>
      </c>
      <c r="AJ585" s="115">
        <f t="shared" si="3042"/>
        <v>15916.921336678972</v>
      </c>
    </row>
    <row r="586" spans="5:36" x14ac:dyDescent="0.35">
      <c r="E586" s="66">
        <f t="shared" ref="E586:E649" si="3071">EOMONTH(E585,1)</f>
        <v>63097</v>
      </c>
      <c r="F586">
        <f t="shared" si="2811"/>
        <v>49</v>
      </c>
      <c r="G586">
        <f t="shared" si="3064"/>
        <v>580</v>
      </c>
      <c r="H586">
        <f t="shared" ref="H586" si="3072">ROUNDDOWN(YEARFRAC(E586,DOB,1),0)</f>
        <v>112</v>
      </c>
      <c r="I586" s="31">
        <f>IF(H586&lt;=120,VLOOKUP(H586,'Mortality Data'!$B$6:$D$125,2,FALSE),1)</f>
        <v>0.5</v>
      </c>
      <c r="J586" s="17">
        <f>IF(H586&lt;=120,(1-VLOOKUP(H586,'Mortality Data'!$F$5:$H$125,2,FALSE))^(YEAR(E586)-Mortality_Table_Year),1)</f>
        <v>0.94173626222316864</v>
      </c>
      <c r="K586">
        <f>IF(H586&lt;=120,VLOOKUP(H586,'Mortality Data'!$B$5:$D$125,3,FALSE),1)</f>
        <v>0.49476999999999999</v>
      </c>
      <c r="L586" s="33">
        <f>IF(H586&lt;=120,(1-VLOOKUP(H586,'Mortality Data'!$F$5:$H$125,3,FALSE))^(YEAR(E586)-Mortality_Table_Year),1)</f>
        <v>0.9474090703587762</v>
      </c>
      <c r="M586" s="88">
        <f t="shared" ref="M586" si="3073">MIN(I586*J586*Male_Mortality_Blend+K586*L586*(1-Male_Mortality_Blend),1)</f>
        <v>0.46991478569500666</v>
      </c>
      <c r="N586" s="18">
        <f t="shared" si="3045"/>
        <v>5.1518624276038927E-2</v>
      </c>
      <c r="O586" s="18">
        <f t="shared" si="3067"/>
        <v>1.9859910142297919E-4</v>
      </c>
      <c r="P586" s="89">
        <f t="shared" si="3058"/>
        <v>1.0787299307759028E-5</v>
      </c>
      <c r="Q586" s="88">
        <f t="shared" ref="Q586" si="3074">MIN((I586*J586*Male_Mortality_Blend+K586*L586*(1-Male_Mortality_Blend))*(1-Mortality_Margin),1)</f>
        <v>0.44641904641025631</v>
      </c>
      <c r="R586" s="18">
        <f t="shared" si="2783"/>
        <v>4.8084434658954622E-2</v>
      </c>
      <c r="S586" s="18">
        <f t="shared" si="3060"/>
        <v>3.3210023933698648E-4</v>
      </c>
      <c r="T586" s="89">
        <f t="shared" si="3061"/>
        <v>1.6775492323104662E-5</v>
      </c>
      <c r="V586" s="73">
        <f t="shared" si="3047"/>
        <v>1225.4264281994133</v>
      </c>
      <c r="W586" s="74">
        <f t="shared" ref="W586" si="3075">V586*Fee_Percent</f>
        <v>61.271321409970668</v>
      </c>
      <c r="X586" s="75">
        <f t="shared" ref="X586:X649" si="3076">V586+W586</f>
        <v>1286.6977496093839</v>
      </c>
      <c r="Y586" s="74">
        <f t="shared" si="3049"/>
        <v>2049.1754855835679</v>
      </c>
      <c r="Z586" s="75">
        <f t="shared" si="3050"/>
        <v>24.508528563988268</v>
      </c>
      <c r="AA586" s="82">
        <f t="shared" si="3051"/>
        <v>-786.98626453817246</v>
      </c>
      <c r="AC586" s="80">
        <f t="shared" ref="AC586" si="3077">AC585/(1+NAER_Rate)^(1/12)</f>
        <v>0.11913680847723411</v>
      </c>
      <c r="AD586" s="82">
        <f t="shared" si="3053"/>
        <v>153.29306336330129</v>
      </c>
      <c r="AE586" s="74">
        <f t="shared" si="3054"/>
        <v>244.13222736221275</v>
      </c>
      <c r="AF586" s="75">
        <f t="shared" si="3055"/>
        <v>2.9198678735866919</v>
      </c>
      <c r="AH586" s="113">
        <v>580</v>
      </c>
      <c r="AI586" s="114">
        <f>(SUM(AE587:$AE$913)+SUM(AF587:$AF$913)-SUM(AD587:$AD$913))*(1+NAER_Rate)^(AH586/12)</f>
        <v>15188.426724294899</v>
      </c>
      <c r="AJ586" s="115">
        <f t="shared" si="3042"/>
        <v>15188.426724294899</v>
      </c>
    </row>
    <row r="587" spans="5:36" x14ac:dyDescent="0.35">
      <c r="E587" s="66">
        <f t="shared" si="3071"/>
        <v>63128</v>
      </c>
      <c r="F587">
        <f t="shared" si="2811"/>
        <v>49</v>
      </c>
      <c r="G587">
        <f t="shared" si="3064"/>
        <v>581</v>
      </c>
      <c r="H587">
        <f t="shared" ref="H587" si="3078">ROUNDDOWN(YEARFRAC(E587,DOB,1),0)</f>
        <v>112</v>
      </c>
      <c r="I587" s="31">
        <f>IF(H587&lt;=120,VLOOKUP(H587,'Mortality Data'!$B$6:$D$125,2,FALSE),1)</f>
        <v>0.5</v>
      </c>
      <c r="J587" s="17">
        <f>IF(H587&lt;=120,(1-VLOOKUP(H587,'Mortality Data'!$F$5:$H$125,2,FALSE))^(YEAR(E587)-Mortality_Table_Year),1)</f>
        <v>0.94173626222316864</v>
      </c>
      <c r="K587">
        <f>IF(H587&lt;=120,VLOOKUP(H587,'Mortality Data'!$B$5:$D$125,3,FALSE),1)</f>
        <v>0.49476999999999999</v>
      </c>
      <c r="L587" s="33">
        <f>IF(H587&lt;=120,(1-VLOOKUP(H587,'Mortality Data'!$F$5:$H$125,3,FALSE))^(YEAR(E587)-Mortality_Table_Year),1)</f>
        <v>0.9474090703587762</v>
      </c>
      <c r="M587" s="88">
        <f t="shared" ref="M587" si="3079">MIN(I587*J587*Male_Mortality_Blend+K587*L587*(1-Male_Mortality_Blend),1)</f>
        <v>0.46991478569500666</v>
      </c>
      <c r="N587" s="18">
        <f t="shared" si="3045"/>
        <v>5.1518624276038927E-2</v>
      </c>
      <c r="O587" s="18">
        <f t="shared" si="3067"/>
        <v>1.8836754893520978E-4</v>
      </c>
      <c r="P587" s="89">
        <f t="shared" si="3058"/>
        <v>1.0231552487769405E-5</v>
      </c>
      <c r="Q587" s="88">
        <f t="shared" ref="Q587" si="3080">MIN((I587*J587*Male_Mortality_Blend+K587*L587*(1-Male_Mortality_Blend))*(1-Mortality_Margin),1)</f>
        <v>0.44641904641025631</v>
      </c>
      <c r="R587" s="18">
        <f t="shared" si="2783"/>
        <v>4.8084434658954622E-2</v>
      </c>
      <c r="S587" s="18">
        <f t="shared" si="3060"/>
        <v>3.1613138707836398E-4</v>
      </c>
      <c r="T587" s="89">
        <f t="shared" si="3061"/>
        <v>1.5968852258622501E-5</v>
      </c>
      <c r="V587" s="73">
        <f t="shared" si="3047"/>
        <v>1162.2941444670794</v>
      </c>
      <c r="W587" s="74">
        <f t="shared" ref="W587" si="3081">V587*Fee_Percent</f>
        <v>58.114707223353975</v>
      </c>
      <c r="X587" s="75">
        <f t="shared" si="3076"/>
        <v>1220.4088516904333</v>
      </c>
      <c r="Y587" s="74">
        <f t="shared" si="3049"/>
        <v>1950.6420408422935</v>
      </c>
      <c r="Z587" s="75">
        <f t="shared" si="3050"/>
        <v>23.245882889341587</v>
      </c>
      <c r="AA587" s="82">
        <f t="shared" si="3051"/>
        <v>-753.47907204120179</v>
      </c>
      <c r="AC587" s="80">
        <f t="shared" ref="AC587" si="3082">AC586/(1+NAER_Rate)^(1/12)</f>
        <v>0.11870060637309671</v>
      </c>
      <c r="AD587" s="82">
        <f t="shared" si="3053"/>
        <v>144.86327071874908</v>
      </c>
      <c r="AE587" s="74">
        <f t="shared" si="3054"/>
        <v>231.5423930648351</v>
      </c>
      <c r="AF587" s="75">
        <f t="shared" si="3055"/>
        <v>2.7593003946428398</v>
      </c>
      <c r="AH587" s="113">
        <v>581</v>
      </c>
      <c r="AI587" s="114">
        <f>(SUM(AE588:$AE$913)+SUM(AF588:$AF$913)-SUM(AD588:$AD$913))*(1+NAER_Rate)^(AH587/12)</f>
        <v>14490.762225558034</v>
      </c>
      <c r="AJ587" s="115">
        <f t="shared" si="3042"/>
        <v>14490.762225558034</v>
      </c>
    </row>
    <row r="588" spans="5:36" x14ac:dyDescent="0.35">
      <c r="E588" s="66">
        <f t="shared" si="3071"/>
        <v>63158</v>
      </c>
      <c r="F588">
        <f t="shared" si="2811"/>
        <v>49</v>
      </c>
      <c r="G588">
        <f t="shared" si="3064"/>
        <v>582</v>
      </c>
      <c r="H588">
        <f t="shared" ref="H588" si="3083">ROUNDDOWN(YEARFRAC(E588,DOB,1),0)</f>
        <v>112</v>
      </c>
      <c r="I588" s="31">
        <f>IF(H588&lt;=120,VLOOKUP(H588,'Mortality Data'!$B$6:$D$125,2,FALSE),1)</f>
        <v>0.5</v>
      </c>
      <c r="J588" s="17">
        <f>IF(H588&lt;=120,(1-VLOOKUP(H588,'Mortality Data'!$F$5:$H$125,2,FALSE))^(YEAR(E588)-Mortality_Table_Year),1)</f>
        <v>0.94173626222316864</v>
      </c>
      <c r="K588">
        <f>IF(H588&lt;=120,VLOOKUP(H588,'Mortality Data'!$B$5:$D$125,3,FALSE),1)</f>
        <v>0.49476999999999999</v>
      </c>
      <c r="L588" s="33">
        <f>IF(H588&lt;=120,(1-VLOOKUP(H588,'Mortality Data'!$F$5:$H$125,3,FALSE))^(YEAR(E588)-Mortality_Table_Year),1)</f>
        <v>0.9474090703587762</v>
      </c>
      <c r="M588" s="88">
        <f t="shared" ref="M588" si="3084">MIN(I588*J588*Male_Mortality_Blend+K588*L588*(1-Male_Mortality_Blend),1)</f>
        <v>0.46991478569500666</v>
      </c>
      <c r="N588" s="18">
        <f t="shared" si="3045"/>
        <v>5.1518624276038927E-2</v>
      </c>
      <c r="O588" s="18">
        <f t="shared" si="3067"/>
        <v>1.7866311195581833E-4</v>
      </c>
      <c r="P588" s="89">
        <f t="shared" si="3058"/>
        <v>9.7044369793914472E-6</v>
      </c>
      <c r="Q588" s="88">
        <f t="shared" ref="Q588" si="3085">MIN((I588*J588*Male_Mortality_Blend+K588*L588*(1-Male_Mortality_Blend))*(1-Mortality_Margin),1)</f>
        <v>0.44641904641025631</v>
      </c>
      <c r="R588" s="18">
        <f t="shared" si="2783"/>
        <v>4.8084434658954622E-2</v>
      </c>
      <c r="S588" s="18">
        <f t="shared" si="3060"/>
        <v>3.0093038805274969E-4</v>
      </c>
      <c r="T588" s="89">
        <f t="shared" si="3061"/>
        <v>1.5200999025614286E-5</v>
      </c>
      <c r="V588" s="73">
        <f t="shared" si="3047"/>
        <v>1102.4143491400398</v>
      </c>
      <c r="W588" s="74">
        <f t="shared" ref="W588" si="3086">V588*Fee_Percent</f>
        <v>55.120717457001994</v>
      </c>
      <c r="X588" s="75">
        <f t="shared" si="3076"/>
        <v>1157.5350665970418</v>
      </c>
      <c r="Y588" s="74">
        <f t="shared" si="3049"/>
        <v>1856.8465210864022</v>
      </c>
      <c r="Z588" s="75">
        <f t="shared" si="3050"/>
        <v>22.048286982800796</v>
      </c>
      <c r="AA588" s="82">
        <f t="shared" si="3051"/>
        <v>-721.3597414721612</v>
      </c>
      <c r="AC588" s="80">
        <f t="shared" ref="AC588" si="3087">AC587/(1+NAER_Rate)^(1/12)</f>
        <v>0.11826600135954855</v>
      </c>
      <c r="AD588" s="82">
        <f t="shared" si="3053"/>
        <v>136.89704375989086</v>
      </c>
      <c r="AE588" s="74">
        <f t="shared" si="3054"/>
        <v>219.60181318727743</v>
      </c>
      <c r="AF588" s="75">
        <f t="shared" si="3055"/>
        <v>2.6075627382836357</v>
      </c>
      <c r="AH588" s="113">
        <v>582</v>
      </c>
      <c r="AI588" s="114">
        <f>(SUM(AE589:$AE$913)+SUM(AF589:$AF$913)-SUM(AD589:$AD$913))*(1+NAER_Rate)^(AH588/12)</f>
        <v>13822.653273331884</v>
      </c>
      <c r="AJ588" s="115">
        <f t="shared" si="3042"/>
        <v>13822.653273331884</v>
      </c>
    </row>
    <row r="589" spans="5:36" x14ac:dyDescent="0.35">
      <c r="E589" s="66">
        <f t="shared" si="3071"/>
        <v>63189</v>
      </c>
      <c r="F589">
        <f t="shared" si="2811"/>
        <v>49</v>
      </c>
      <c r="G589">
        <f t="shared" si="3064"/>
        <v>583</v>
      </c>
      <c r="H589">
        <f t="shared" ref="H589" si="3088">ROUNDDOWN(YEARFRAC(E589,DOB,1),0)</f>
        <v>113</v>
      </c>
      <c r="I589" s="31">
        <f>IF(H589&lt;=120,VLOOKUP(H589,'Mortality Data'!$B$6:$D$125,2,FALSE),1)</f>
        <v>0.5</v>
      </c>
      <c r="J589" s="17">
        <f>IF(H589&lt;=120,(1-VLOOKUP(H589,'Mortality Data'!$F$5:$H$125,2,FALSE))^(YEAR(E589)-Mortality_Table_Year),1)</f>
        <v>0.95885567870910515</v>
      </c>
      <c r="K589">
        <f>IF(H589&lt;=120,VLOOKUP(H589,'Mortality Data'!$B$5:$D$125,3,FALSE),1)</f>
        <v>0.5</v>
      </c>
      <c r="L589" s="33">
        <f>IF(H589&lt;=120,(1-VLOOKUP(H589,'Mortality Data'!$F$5:$H$125,3,FALSE))^(YEAR(E589)-Mortality_Table_Year),1)</f>
        <v>0.96462987125513233</v>
      </c>
      <c r="M589" s="88">
        <f t="shared" ref="M589" si="3089">MIN(I589*J589*Male_Mortality_Blend+K589*L589*(1-Male_Mortality_Blend),1)</f>
        <v>0.48072703267740868</v>
      </c>
      <c r="N589" s="18">
        <f t="shared" si="3045"/>
        <v>5.3146091568850196E-2</v>
      </c>
      <c r="O589" s="18">
        <f t="shared" si="3067"/>
        <v>1.6916786584783867E-4</v>
      </c>
      <c r="P589" s="89">
        <f t="shared" si="3058"/>
        <v>9.4952461079796612E-6</v>
      </c>
      <c r="Q589" s="88">
        <f t="shared" ref="Q589" si="3090">MIN((I589*J589*Male_Mortality_Blend+K589*L589*(1-Male_Mortality_Blend))*(1-Mortality_Margin),1)</f>
        <v>0.45669068104353822</v>
      </c>
      <c r="R589" s="18">
        <f t="shared" si="2783"/>
        <v>4.9568993373815373E-2</v>
      </c>
      <c r="S589" s="18">
        <f t="shared" si="3060"/>
        <v>2.8601357164138326E-4</v>
      </c>
      <c r="T589" s="89">
        <f t="shared" si="3061"/>
        <v>1.4916816411366426E-5</v>
      </c>
      <c r="V589" s="73">
        <f t="shared" si="3047"/>
        <v>1043.8253351938288</v>
      </c>
      <c r="W589" s="74">
        <f t="shared" ref="W589" si="3091">V589*Fee_Percent</f>
        <v>52.191266759691445</v>
      </c>
      <c r="X589" s="75">
        <f t="shared" si="3076"/>
        <v>1096.0166019535202</v>
      </c>
      <c r="Y589" s="74">
        <f t="shared" si="3049"/>
        <v>1764.8045081864782</v>
      </c>
      <c r="Z589" s="75">
        <f t="shared" si="3050"/>
        <v>20.876506703876576</v>
      </c>
      <c r="AA589" s="82">
        <f t="shared" si="3051"/>
        <v>-689.66441293683465</v>
      </c>
      <c r="AC589" s="80">
        <f t="shared" ref="AC589" si="3092">AC588/(1+NAER_Rate)^(1/12)</f>
        <v>0.11783298758907466</v>
      </c>
      <c r="AD589" s="82">
        <f t="shared" si="3053"/>
        <v>129.14691065540893</v>
      </c>
      <c r="AE589" s="74">
        <f t="shared" si="3054"/>
        <v>207.9521877102803</v>
      </c>
      <c r="AF589" s="75">
        <f t="shared" si="3055"/>
        <v>2.4599411553411228</v>
      </c>
      <c r="AH589" s="113">
        <v>583</v>
      </c>
      <c r="AI589" s="114">
        <f>(SUM(AE590:$AE$913)+SUM(AF590:$AF$913)-SUM(AD590:$AD$913))*(1+NAER_Rate)^(AH589/12)</f>
        <v>13183.7844765829</v>
      </c>
      <c r="AJ589" s="115">
        <f t="shared" si="3042"/>
        <v>13183.7844765829</v>
      </c>
    </row>
    <row r="590" spans="5:36" x14ac:dyDescent="0.35">
      <c r="E590" s="66">
        <f t="shared" si="3071"/>
        <v>63220</v>
      </c>
      <c r="F590">
        <f t="shared" si="2811"/>
        <v>49</v>
      </c>
      <c r="G590">
        <f t="shared" si="3064"/>
        <v>584</v>
      </c>
      <c r="H590">
        <f t="shared" ref="H590" si="3093">ROUNDDOWN(YEARFRAC(E590,DOB,1),0)</f>
        <v>113</v>
      </c>
      <c r="I590" s="31">
        <f>IF(H590&lt;=120,VLOOKUP(H590,'Mortality Data'!$B$6:$D$125,2,FALSE),1)</f>
        <v>0.5</v>
      </c>
      <c r="J590" s="17">
        <f>IF(H590&lt;=120,(1-VLOOKUP(H590,'Mortality Data'!$F$5:$H$125,2,FALSE))^(YEAR(E590)-Mortality_Table_Year),1)</f>
        <v>0.95818447973400867</v>
      </c>
      <c r="K590">
        <f>IF(H590&lt;=120,VLOOKUP(H590,'Mortality Data'!$B$5:$D$125,3,FALSE),1)</f>
        <v>0.5</v>
      </c>
      <c r="L590" s="33">
        <f>IF(H590&lt;=120,(1-VLOOKUP(H590,'Mortality Data'!$F$5:$H$125,3,FALSE))^(YEAR(E590)-Mortality_Table_Year),1)</f>
        <v>0.96405109333237926</v>
      </c>
      <c r="M590" s="88">
        <f t="shared" ref="M590" si="3094">MIN(I590*J590*Male_Mortality_Blend+K590*L590*(1-Male_Mortality_Blend),1)</f>
        <v>0.48041222792663774</v>
      </c>
      <c r="N590" s="18">
        <f t="shared" si="3045"/>
        <v>5.3098269688320543E-2</v>
      </c>
      <c r="O590" s="18">
        <f t="shared" si="3067"/>
        <v>1.6018534488445251E-4</v>
      </c>
      <c r="P590" s="89">
        <f t="shared" si="3058"/>
        <v>8.9825209633861622E-6</v>
      </c>
      <c r="Q590" s="88">
        <f t="shared" ref="Q590" si="3095">MIN((I590*J590*Male_Mortality_Blend+K590*L590*(1-Male_Mortality_Blend))*(1-Mortality_Margin),1)</f>
        <v>0.45639161653030585</v>
      </c>
      <c r="R590" s="18">
        <f t="shared" si="2783"/>
        <v>4.9525407321506343E-2</v>
      </c>
      <c r="S590" s="18">
        <f t="shared" si="3060"/>
        <v>2.7184863300636493E-4</v>
      </c>
      <c r="T590" s="89">
        <f t="shared" si="3061"/>
        <v>1.4164938635018338E-5</v>
      </c>
      <c r="V590" s="73">
        <f t="shared" si="3047"/>
        <v>988.40001603820531</v>
      </c>
      <c r="W590" s="74">
        <f t="shared" ref="W590" si="3096">V590*Fee_Percent</f>
        <v>49.42000080191027</v>
      </c>
      <c r="X590" s="75">
        <f t="shared" si="3076"/>
        <v>1037.8200168401156</v>
      </c>
      <c r="Y590" s="74">
        <f t="shared" si="3049"/>
        <v>1677.4018460757122</v>
      </c>
      <c r="Z590" s="75">
        <f t="shared" si="3050"/>
        <v>19.768000320764106</v>
      </c>
      <c r="AA590" s="82">
        <f t="shared" si="3051"/>
        <v>-659.34982955636065</v>
      </c>
      <c r="AC590" s="80">
        <f t="shared" ref="AC590" si="3097">AC589/(1+NAER_Rate)^(1/12)</f>
        <v>0.11740155923556984</v>
      </c>
      <c r="AD590" s="82">
        <f t="shared" si="3053"/>
        <v>121.84168818291492</v>
      </c>
      <c r="AE590" s="74">
        <f t="shared" si="3054"/>
        <v>196.92959219391193</v>
      </c>
      <c r="AF590" s="75">
        <f t="shared" si="3055"/>
        <v>2.3207940606269508</v>
      </c>
      <c r="AH590" s="113">
        <v>584</v>
      </c>
      <c r="AI590" s="114">
        <f>(SUM(AE591:$AE$913)+SUM(AF591:$AF$913)-SUM(AD591:$AD$913))*(1+NAER_Rate)^(AH590/12)</f>
        <v>12572.882542154452</v>
      </c>
      <c r="AJ590" s="115">
        <f t="shared" si="3042"/>
        <v>12572.882542154452</v>
      </c>
    </row>
    <row r="591" spans="5:36" x14ac:dyDescent="0.35">
      <c r="E591" s="66">
        <f t="shared" si="3071"/>
        <v>63248</v>
      </c>
      <c r="F591">
        <f t="shared" si="2811"/>
        <v>49</v>
      </c>
      <c r="G591">
        <f t="shared" si="3064"/>
        <v>585</v>
      </c>
      <c r="H591">
        <f t="shared" ref="H591" si="3098">ROUNDDOWN(YEARFRAC(E591,DOB,1),0)</f>
        <v>113</v>
      </c>
      <c r="I591" s="31">
        <f>IF(H591&lt;=120,VLOOKUP(H591,'Mortality Data'!$B$6:$D$125,2,FALSE),1)</f>
        <v>0.5</v>
      </c>
      <c r="J591" s="17">
        <f>IF(H591&lt;=120,(1-VLOOKUP(H591,'Mortality Data'!$F$5:$H$125,2,FALSE))^(YEAR(E591)-Mortality_Table_Year),1)</f>
        <v>0.95818447973400867</v>
      </c>
      <c r="K591">
        <f>IF(H591&lt;=120,VLOOKUP(H591,'Mortality Data'!$B$5:$D$125,3,FALSE),1)</f>
        <v>0.5</v>
      </c>
      <c r="L591" s="33">
        <f>IF(H591&lt;=120,(1-VLOOKUP(H591,'Mortality Data'!$F$5:$H$125,3,FALSE))^(YEAR(E591)-Mortality_Table_Year),1)</f>
        <v>0.96405109333237926</v>
      </c>
      <c r="M591" s="88">
        <f t="shared" ref="M591" si="3099">MIN(I591*J591*Male_Mortality_Blend+K591*L591*(1-Male_Mortality_Blend),1)</f>
        <v>0.48041222792663774</v>
      </c>
      <c r="N591" s="18">
        <f t="shared" si="3045"/>
        <v>5.3098269688320543E-2</v>
      </c>
      <c r="O591" s="18">
        <f t="shared" si="3067"/>
        <v>1.5167978024166121E-4</v>
      </c>
      <c r="P591" s="89">
        <f t="shared" si="3058"/>
        <v>8.5055646427913047E-6</v>
      </c>
      <c r="Q591" s="88">
        <f t="shared" ref="Q591" si="3100">MIN((I591*J591*Male_Mortality_Blend+K591*L591*(1-Male_Mortality_Blend))*(1-Mortality_Margin),1)</f>
        <v>0.45639161653030585</v>
      </c>
      <c r="R591" s="18">
        <f t="shared" si="2783"/>
        <v>4.9525407321506343E-2</v>
      </c>
      <c r="S591" s="18">
        <f t="shared" si="3060"/>
        <v>2.5838521872692999E-4</v>
      </c>
      <c r="T591" s="89">
        <f t="shared" si="3061"/>
        <v>1.3463414279434938E-5</v>
      </c>
      <c r="V591" s="73">
        <f t="shared" si="3047"/>
        <v>935.9176854266683</v>
      </c>
      <c r="W591" s="74">
        <f t="shared" ref="W591" si="3101">V591*Fee_Percent</f>
        <v>46.795884271333421</v>
      </c>
      <c r="X591" s="75">
        <f t="shared" si="3076"/>
        <v>982.71356969800172</v>
      </c>
      <c r="Y591" s="74">
        <f t="shared" si="3049"/>
        <v>1594.3278364069658</v>
      </c>
      <c r="Z591" s="75">
        <f t="shared" si="3050"/>
        <v>18.718353708533368</v>
      </c>
      <c r="AA591" s="82">
        <f t="shared" si="3051"/>
        <v>-630.33262041749754</v>
      </c>
      <c r="AC591" s="80">
        <f t="shared" ref="AC591" si="3102">AC590/(1+NAER_Rate)^(1/12)</f>
        <v>0.11697171049426036</v>
      </c>
      <c r="AD591" s="82">
        <f t="shared" si="3053"/>
        <v>114.9496871734958</v>
      </c>
      <c r="AE591" s="74">
        <f t="shared" si="3054"/>
        <v>186.49125411313611</v>
      </c>
      <c r="AF591" s="75">
        <f t="shared" si="3055"/>
        <v>2.1895178509237301</v>
      </c>
      <c r="AH591" s="113">
        <v>585</v>
      </c>
      <c r="AI591" s="114">
        <f>(SUM(AE592:$AE$913)+SUM(AF592:$AF$913)-SUM(AD592:$AD$913))*(1+NAER_Rate)^(AH591/12)</f>
        <v>11988.752868693491</v>
      </c>
      <c r="AJ591" s="115">
        <f t="shared" si="3042"/>
        <v>11988.752868693491</v>
      </c>
    </row>
    <row r="592" spans="5:36" x14ac:dyDescent="0.35">
      <c r="E592" s="66">
        <f t="shared" si="3071"/>
        <v>63279</v>
      </c>
      <c r="F592">
        <f t="shared" si="2811"/>
        <v>49</v>
      </c>
      <c r="G592">
        <f t="shared" si="3064"/>
        <v>586</v>
      </c>
      <c r="H592">
        <f t="shared" ref="H592" si="3103">ROUNDDOWN(YEARFRAC(E592,DOB,1),0)</f>
        <v>113</v>
      </c>
      <c r="I592" s="31">
        <f>IF(H592&lt;=120,VLOOKUP(H592,'Mortality Data'!$B$6:$D$125,2,FALSE),1)</f>
        <v>0.5</v>
      </c>
      <c r="J592" s="17">
        <f>IF(H592&lt;=120,(1-VLOOKUP(H592,'Mortality Data'!$F$5:$H$125,2,FALSE))^(YEAR(E592)-Mortality_Table_Year),1)</f>
        <v>0.95818447973400867</v>
      </c>
      <c r="K592">
        <f>IF(H592&lt;=120,VLOOKUP(H592,'Mortality Data'!$B$5:$D$125,3,FALSE),1)</f>
        <v>0.5</v>
      </c>
      <c r="L592" s="33">
        <f>IF(H592&lt;=120,(1-VLOOKUP(H592,'Mortality Data'!$F$5:$H$125,3,FALSE))^(YEAR(E592)-Mortality_Table_Year),1)</f>
        <v>0.96405109333237926</v>
      </c>
      <c r="M592" s="88">
        <f t="shared" ref="M592" si="3104">MIN(I592*J592*Male_Mortality_Blend+K592*L592*(1-Male_Mortality_Blend),1)</f>
        <v>0.48041222792663774</v>
      </c>
      <c r="N592" s="18">
        <f t="shared" si="3045"/>
        <v>5.3098269688320543E-2</v>
      </c>
      <c r="O592" s="18">
        <f t="shared" si="3067"/>
        <v>1.4362584636412427E-4</v>
      </c>
      <c r="P592" s="89">
        <f t="shared" si="3058"/>
        <v>8.0539338775369325E-6</v>
      </c>
      <c r="Q592" s="88">
        <f t="shared" ref="Q592" si="3105">MIN((I592*J592*Male_Mortality_Blend+K592*L592*(1-Male_Mortality_Blend))*(1-Mortality_Margin),1)</f>
        <v>0.45639161653030585</v>
      </c>
      <c r="R592" s="18">
        <f t="shared" si="2783"/>
        <v>4.9525407321506343E-2</v>
      </c>
      <c r="S592" s="18">
        <f t="shared" si="3060"/>
        <v>2.455885855236223E-4</v>
      </c>
      <c r="T592" s="89">
        <f t="shared" si="3061"/>
        <v>1.279663320330769E-5</v>
      </c>
      <c r="V592" s="73">
        <f t="shared" si="3047"/>
        <v>886.22207575981429</v>
      </c>
      <c r="W592" s="74">
        <f t="shared" ref="W592" si="3106">V592*Fee_Percent</f>
        <v>44.311103787990717</v>
      </c>
      <c r="X592" s="75">
        <f t="shared" si="3076"/>
        <v>930.53317954780505</v>
      </c>
      <c r="Y592" s="74">
        <f t="shared" si="3049"/>
        <v>1515.3681009048951</v>
      </c>
      <c r="Z592" s="75">
        <f t="shared" si="3050"/>
        <v>17.724441515196286</v>
      </c>
      <c r="AA592" s="82">
        <f t="shared" si="3051"/>
        <v>-602.55936287228633</v>
      </c>
      <c r="AC592" s="80">
        <f t="shared" ref="AC592" si="3107">AC591/(1+NAER_Rate)^(1/12)</f>
        <v>0.11654343558162579</v>
      </c>
      <c r="AD592" s="82">
        <f t="shared" si="3053"/>
        <v>108.44753366719505</v>
      </c>
      <c r="AE592" s="74">
        <f t="shared" si="3054"/>
        <v>176.60620465026025</v>
      </c>
      <c r="AF592" s="75">
        <f t="shared" si="3055"/>
        <v>2.0656673079465722</v>
      </c>
      <c r="AH592" s="113">
        <v>586</v>
      </c>
      <c r="AI592" s="114">
        <f>(SUM(AE593:$AE$913)+SUM(AF593:$AF$913)-SUM(AD593:$AD$913))*(1+NAER_Rate)^(AH592/12)</f>
        <v>11430.24988756263</v>
      </c>
      <c r="AJ592" s="115">
        <f t="shared" si="3042"/>
        <v>11430.24988756263</v>
      </c>
    </row>
    <row r="593" spans="5:36" x14ac:dyDescent="0.35">
      <c r="E593" s="66">
        <f t="shared" si="3071"/>
        <v>63309</v>
      </c>
      <c r="F593">
        <f t="shared" si="2811"/>
        <v>49</v>
      </c>
      <c r="G593">
        <f t="shared" si="3064"/>
        <v>587</v>
      </c>
      <c r="H593">
        <f t="shared" ref="H593" si="3108">ROUNDDOWN(YEARFRAC(E593,DOB,1),0)</f>
        <v>113</v>
      </c>
      <c r="I593" s="31">
        <f>IF(H593&lt;=120,VLOOKUP(H593,'Mortality Data'!$B$6:$D$125,2,FALSE),1)</f>
        <v>0.5</v>
      </c>
      <c r="J593" s="17">
        <f>IF(H593&lt;=120,(1-VLOOKUP(H593,'Mortality Data'!$F$5:$H$125,2,FALSE))^(YEAR(E593)-Mortality_Table_Year),1)</f>
        <v>0.95818447973400867</v>
      </c>
      <c r="K593">
        <f>IF(H593&lt;=120,VLOOKUP(H593,'Mortality Data'!$B$5:$D$125,3,FALSE),1)</f>
        <v>0.5</v>
      </c>
      <c r="L593" s="33">
        <f>IF(H593&lt;=120,(1-VLOOKUP(H593,'Mortality Data'!$F$5:$H$125,3,FALSE))^(YEAR(E593)-Mortality_Table_Year),1)</f>
        <v>0.96405109333237926</v>
      </c>
      <c r="M593" s="88">
        <f t="shared" ref="M593" si="3109">MIN(I593*J593*Male_Mortality_Blend+K593*L593*(1-Male_Mortality_Blend),1)</f>
        <v>0.48041222792663774</v>
      </c>
      <c r="N593" s="18">
        <f t="shared" si="3045"/>
        <v>5.3098269688320543E-2</v>
      </c>
      <c r="O593" s="18">
        <f t="shared" si="3067"/>
        <v>1.3599956243966872E-4</v>
      </c>
      <c r="P593" s="89">
        <f t="shared" si="3058"/>
        <v>7.6262839244555587E-6</v>
      </c>
      <c r="Q593" s="88">
        <f t="shared" ref="Q593" si="3110">MIN((I593*J593*Male_Mortality_Blend+K593*L593*(1-Male_Mortality_Blend))*(1-Mortality_Margin),1)</f>
        <v>0.45639161653030585</v>
      </c>
      <c r="R593" s="18">
        <f t="shared" si="2783"/>
        <v>4.9525407321506343E-2</v>
      </c>
      <c r="S593" s="18">
        <f t="shared" si="3060"/>
        <v>2.334257107920523E-4</v>
      </c>
      <c r="T593" s="89">
        <f t="shared" si="3061"/>
        <v>1.2162874731569997E-5</v>
      </c>
      <c r="V593" s="73">
        <f t="shared" si="3047"/>
        <v>839.16521697737642</v>
      </c>
      <c r="W593" s="74">
        <f t="shared" ref="W593" si="3111">V593*Fee_Percent</f>
        <v>41.958260848868825</v>
      </c>
      <c r="X593" s="75">
        <f t="shared" si="3076"/>
        <v>881.12347782624522</v>
      </c>
      <c r="Y593" s="74">
        <f t="shared" si="3049"/>
        <v>1440.3188784655626</v>
      </c>
      <c r="Z593" s="75">
        <f t="shared" si="3050"/>
        <v>16.783304339547527</v>
      </c>
      <c r="AA593" s="82">
        <f t="shared" si="3051"/>
        <v>-575.97870497886504</v>
      </c>
      <c r="AC593" s="80">
        <f t="shared" ref="AC593" si="3112">AC592/(1+NAER_Rate)^(1/12)</f>
        <v>0.11611672873532125</v>
      </c>
      <c r="AD593" s="82">
        <f t="shared" si="3053"/>
        <v>102.31317585707296</v>
      </c>
      <c r="AE593" s="74">
        <f t="shared" si="3054"/>
        <v>167.24511650314787</v>
      </c>
      <c r="AF593" s="75">
        <f t="shared" si="3055"/>
        <v>1.9488223972775802</v>
      </c>
      <c r="AH593" s="113">
        <v>587</v>
      </c>
      <c r="AI593" s="114">
        <f>(SUM(AE594:$AE$913)+SUM(AF594:$AF$913)-SUM(AD594:$AD$913))*(1+NAER_Rate)^(AH593/12)</f>
        <v>10896.275172319951</v>
      </c>
      <c r="AJ593" s="115">
        <f t="shared" si="3042"/>
        <v>10896.275172319951</v>
      </c>
    </row>
    <row r="594" spans="5:36" x14ac:dyDescent="0.35">
      <c r="E594" s="66">
        <f t="shared" si="3071"/>
        <v>63340</v>
      </c>
      <c r="F594">
        <f t="shared" si="2811"/>
        <v>49</v>
      </c>
      <c r="G594">
        <f t="shared" si="3064"/>
        <v>588</v>
      </c>
      <c r="H594">
        <f t="shared" ref="H594" si="3113">ROUNDDOWN(YEARFRAC(E594,DOB,1),0)</f>
        <v>113</v>
      </c>
      <c r="I594" s="31">
        <f>IF(H594&lt;=120,VLOOKUP(H594,'Mortality Data'!$B$6:$D$125,2,FALSE),1)</f>
        <v>0.5</v>
      </c>
      <c r="J594" s="17">
        <f>IF(H594&lt;=120,(1-VLOOKUP(H594,'Mortality Data'!$F$5:$H$125,2,FALSE))^(YEAR(E594)-Mortality_Table_Year),1)</f>
        <v>0.95818447973400867</v>
      </c>
      <c r="K594">
        <f>IF(H594&lt;=120,VLOOKUP(H594,'Mortality Data'!$B$5:$D$125,3,FALSE),1)</f>
        <v>0.5</v>
      </c>
      <c r="L594" s="33">
        <f>IF(H594&lt;=120,(1-VLOOKUP(H594,'Mortality Data'!$F$5:$H$125,3,FALSE))^(YEAR(E594)-Mortality_Table_Year),1)</f>
        <v>0.96405109333237926</v>
      </c>
      <c r="M594" s="88">
        <f t="shared" ref="M594" si="3114">MIN(I594*J594*Male_Mortality_Blend+K594*L594*(1-Male_Mortality_Blend),1)</f>
        <v>0.48041222792663774</v>
      </c>
      <c r="N594" s="18">
        <f t="shared" si="3045"/>
        <v>5.3098269688320543E-2</v>
      </c>
      <c r="O594" s="18">
        <f t="shared" si="3067"/>
        <v>1.2877822099575359E-4</v>
      </c>
      <c r="P594" s="89">
        <f t="shared" si="3058"/>
        <v>7.2213414439151245E-6</v>
      </c>
      <c r="Q594" s="88">
        <f t="shared" ref="Q594" si="3115">MIN((I594*J594*Male_Mortality_Blend+K594*L594*(1-Male_Mortality_Blend))*(1-Mortality_Margin),1)</f>
        <v>0.45639161653030585</v>
      </c>
      <c r="R594" s="18">
        <f t="shared" si="2783"/>
        <v>4.9525407321506343E-2</v>
      </c>
      <c r="S594" s="18">
        <f t="shared" si="3060"/>
        <v>2.2186520738576377E-4</v>
      </c>
      <c r="T594" s="89">
        <f t="shared" si="3061"/>
        <v>1.1560503406288529E-5</v>
      </c>
      <c r="V594" s="73">
        <f t="shared" si="3047"/>
        <v>794.60699597325367</v>
      </c>
      <c r="W594" s="74">
        <f t="shared" ref="W594" si="3116">V594*Fee_Percent</f>
        <v>39.730349798662687</v>
      </c>
      <c r="X594" s="75">
        <f t="shared" si="3076"/>
        <v>834.33734577191638</v>
      </c>
      <c r="Y594" s="74">
        <f t="shared" si="3049"/>
        <v>1368.9864993367005</v>
      </c>
      <c r="Z594" s="75">
        <f t="shared" si="3050"/>
        <v>15.892139919465073</v>
      </c>
      <c r="AA594" s="82">
        <f t="shared" si="3051"/>
        <v>-550.54129348424919</v>
      </c>
      <c r="AC594" s="80">
        <f t="shared" ref="AC594" si="3117">AC593/(1+NAER_Rate)^(1/12)</f>
        <v>0.11569158421409985</v>
      </c>
      <c r="AD594" s="82">
        <f t="shared" si="3053"/>
        <v>96.525809301340203</v>
      </c>
      <c r="AE594" s="74">
        <f t="shared" si="3054"/>
        <v>158.38021687597762</v>
      </c>
      <c r="AF594" s="75">
        <f t="shared" si="3055"/>
        <v>1.8385868438350514</v>
      </c>
      <c r="AH594" s="113">
        <v>588</v>
      </c>
      <c r="AI594" s="114">
        <f>(SUM(AE595:$AE$913)+SUM(AF595:$AF$913)-SUM(AD595:$AD$913))*(1+NAER_Rate)^(AH594/12)</f>
        <v>10385.775613268688</v>
      </c>
      <c r="AJ594" s="115">
        <f t="shared" si="3042"/>
        <v>10385.775613268688</v>
      </c>
    </row>
    <row r="595" spans="5:36" x14ac:dyDescent="0.35">
      <c r="E595" s="66">
        <f t="shared" si="3071"/>
        <v>63370</v>
      </c>
      <c r="F595">
        <f t="shared" si="2811"/>
        <v>50</v>
      </c>
      <c r="G595">
        <f t="shared" si="3064"/>
        <v>589</v>
      </c>
      <c r="H595">
        <f t="shared" ref="H595" si="3118">ROUNDDOWN(YEARFRAC(E595,DOB,1),0)</f>
        <v>113</v>
      </c>
      <c r="I595" s="31">
        <f>IF(H595&lt;=120,VLOOKUP(H595,'Mortality Data'!$B$6:$D$125,2,FALSE),1)</f>
        <v>0.5</v>
      </c>
      <c r="J595" s="17">
        <f>IF(H595&lt;=120,(1-VLOOKUP(H595,'Mortality Data'!$F$5:$H$125,2,FALSE))^(YEAR(E595)-Mortality_Table_Year),1)</f>
        <v>0.95818447973400867</v>
      </c>
      <c r="K595">
        <f>IF(H595&lt;=120,VLOOKUP(H595,'Mortality Data'!$B$5:$D$125,3,FALSE),1)</f>
        <v>0.5</v>
      </c>
      <c r="L595" s="33">
        <f>IF(H595&lt;=120,(1-VLOOKUP(H595,'Mortality Data'!$F$5:$H$125,3,FALSE))^(YEAR(E595)-Mortality_Table_Year),1)</f>
        <v>0.96405109333237926</v>
      </c>
      <c r="M595" s="88">
        <f t="shared" ref="M595" si="3119">MIN(I595*J595*Male_Mortality_Blend+K595*L595*(1-Male_Mortality_Blend),1)</f>
        <v>0.48041222792663774</v>
      </c>
      <c r="N595" s="18">
        <f t="shared" si="3045"/>
        <v>5.3098269688320543E-2</v>
      </c>
      <c r="O595" s="18">
        <f t="shared" si="3067"/>
        <v>1.2194032028733893E-4</v>
      </c>
      <c r="P595" s="89">
        <f t="shared" si="3058"/>
        <v>6.8379007084146614E-6</v>
      </c>
      <c r="Q595" s="88">
        <f t="shared" ref="Q595" si="3120">MIN((I595*J595*Male_Mortality_Blend+K595*L595*(1-Male_Mortality_Blend))*(1-Mortality_Margin),1)</f>
        <v>0.45639161653030585</v>
      </c>
      <c r="R595" s="18">
        <f t="shared" ref="R595:R658" si="3121">1-(1-Q595)^(1/12)</f>
        <v>4.9525407321506343E-2</v>
      </c>
      <c r="S595" s="18">
        <f t="shared" si="3060"/>
        <v>2.1087724261951334E-4</v>
      </c>
      <c r="T595" s="89">
        <f t="shared" si="3061"/>
        <v>1.0987964766250431E-5</v>
      </c>
      <c r="V595" s="73">
        <f t="shared" si="3047"/>
        <v>752.41473940483968</v>
      </c>
      <c r="W595" s="74">
        <f t="shared" ref="W595" si="3122">V595*Fee_Percent</f>
        <v>37.620736970241985</v>
      </c>
      <c r="X595" s="75">
        <f t="shared" si="3076"/>
        <v>790.03547637508166</v>
      </c>
      <c r="Y595" s="74">
        <f t="shared" si="3049"/>
        <v>1301.1868853394071</v>
      </c>
      <c r="Z595" s="75">
        <f t="shared" si="3050"/>
        <v>15.048294788096793</v>
      </c>
      <c r="AA595" s="82">
        <f t="shared" si="3051"/>
        <v>-526.19970375242235</v>
      </c>
      <c r="AC595" s="80">
        <f t="shared" ref="AC595" si="3123">AC594/(1+NAER_Rate)^(1/12)</f>
        <v>0.11526799629773542</v>
      </c>
      <c r="AD595" s="82">
        <f t="shared" si="3053"/>
        <v>91.065806365882551</v>
      </c>
      <c r="AE595" s="74">
        <f t="shared" si="3054"/>
        <v>149.98520508196466</v>
      </c>
      <c r="AF595" s="75">
        <f t="shared" si="3055"/>
        <v>1.7345867879215724</v>
      </c>
      <c r="AH595" s="113">
        <v>589</v>
      </c>
      <c r="AI595" s="114">
        <f>(SUM(AE596:$AE$913)+SUM(AF596:$AF$913)-SUM(AD596:$AD$913))*(1+NAER_Rate)^(AH595/12)</f>
        <v>9897.7416553707935</v>
      </c>
      <c r="AJ595" s="115">
        <f t="shared" si="3042"/>
        <v>9897.7416553707935</v>
      </c>
    </row>
    <row r="596" spans="5:36" x14ac:dyDescent="0.35">
      <c r="E596" s="66">
        <f t="shared" si="3071"/>
        <v>63401</v>
      </c>
      <c r="F596">
        <f t="shared" si="2811"/>
        <v>50</v>
      </c>
      <c r="G596">
        <f t="shared" si="3064"/>
        <v>590</v>
      </c>
      <c r="H596">
        <f t="shared" ref="H596" si="3124">ROUNDDOWN(YEARFRAC(E596,DOB,1),0)</f>
        <v>113</v>
      </c>
      <c r="I596" s="31">
        <f>IF(H596&lt;=120,VLOOKUP(H596,'Mortality Data'!$B$6:$D$125,2,FALSE),1)</f>
        <v>0.5</v>
      </c>
      <c r="J596" s="17">
        <f>IF(H596&lt;=120,(1-VLOOKUP(H596,'Mortality Data'!$F$5:$H$125,2,FALSE))^(YEAR(E596)-Mortality_Table_Year),1)</f>
        <v>0.95818447973400867</v>
      </c>
      <c r="K596">
        <f>IF(H596&lt;=120,VLOOKUP(H596,'Mortality Data'!$B$5:$D$125,3,FALSE),1)</f>
        <v>0.5</v>
      </c>
      <c r="L596" s="33">
        <f>IF(H596&lt;=120,(1-VLOOKUP(H596,'Mortality Data'!$F$5:$H$125,3,FALSE))^(YEAR(E596)-Mortality_Table_Year),1)</f>
        <v>0.96405109333237926</v>
      </c>
      <c r="M596" s="88">
        <f t="shared" ref="M596" si="3125">MIN(I596*J596*Male_Mortality_Blend+K596*L596*(1-Male_Mortality_Blend),1)</f>
        <v>0.48041222792663774</v>
      </c>
      <c r="N596" s="18">
        <f t="shared" si="3045"/>
        <v>5.3098269688320543E-2</v>
      </c>
      <c r="O596" s="18">
        <f t="shared" si="3067"/>
        <v>1.1546550027484162E-4</v>
      </c>
      <c r="P596" s="89">
        <f t="shared" si="3058"/>
        <v>6.4748200124973096E-6</v>
      </c>
      <c r="Q596" s="88">
        <f t="shared" ref="Q596" si="3126">MIN((I596*J596*Male_Mortality_Blend+K596*L596*(1-Male_Mortality_Blend))*(1-Mortality_Margin),1)</f>
        <v>0.45639161653030585</v>
      </c>
      <c r="R596" s="18">
        <f t="shared" si="3121"/>
        <v>4.9525407321506343E-2</v>
      </c>
      <c r="S596" s="18">
        <f t="shared" si="3060"/>
        <v>2.0043346128394582E-4</v>
      </c>
      <c r="T596" s="89">
        <f t="shared" si="3061"/>
        <v>1.0443781335567516E-5</v>
      </c>
      <c r="V596" s="73">
        <f t="shared" si="3047"/>
        <v>712.46281865445405</v>
      </c>
      <c r="W596" s="74">
        <f t="shared" ref="W596" si="3127">V596*Fee_Percent</f>
        <v>35.623140932722706</v>
      </c>
      <c r="X596" s="75">
        <f t="shared" si="3076"/>
        <v>748.08595958717672</v>
      </c>
      <c r="Y596" s="74">
        <f t="shared" si="3049"/>
        <v>1236.7450748415708</v>
      </c>
      <c r="Z596" s="75">
        <f t="shared" si="3050"/>
        <v>14.249256373089082</v>
      </c>
      <c r="AA596" s="82">
        <f t="shared" si="3051"/>
        <v>-502.90837162748323</v>
      </c>
      <c r="AC596" s="80">
        <f t="shared" ref="AC596" si="3128">AC595/(1+NAER_Rate)^(1/12)</f>
        <v>0.11484595928694556</v>
      </c>
      <c r="AD596" s="82">
        <f t="shared" si="3053"/>
        <v>85.914649657884496</v>
      </c>
      <c r="AE596" s="74">
        <f t="shared" si="3054"/>
        <v>142.03517451358547</v>
      </c>
      <c r="AF596" s="75">
        <f t="shared" si="3055"/>
        <v>1.6364695172930384</v>
      </c>
      <c r="AH596" s="113">
        <v>590</v>
      </c>
      <c r="AI596" s="114">
        <f>(SUM(AE597:$AE$913)+SUM(AF597:$AF$913)-SUM(AD597:$AD$913))*(1+NAER_Rate)^(AH596/12)</f>
        <v>9431.2055978215903</v>
      </c>
      <c r="AJ596" s="115">
        <f t="shared" si="3042"/>
        <v>9431.2055978215903</v>
      </c>
    </row>
    <row r="597" spans="5:36" x14ac:dyDescent="0.35">
      <c r="E597" s="66">
        <f t="shared" si="3071"/>
        <v>63432</v>
      </c>
      <c r="F597">
        <f t="shared" si="2811"/>
        <v>50</v>
      </c>
      <c r="G597">
        <f t="shared" si="3064"/>
        <v>591</v>
      </c>
      <c r="H597">
        <f t="shared" ref="H597" si="3129">ROUNDDOWN(YEARFRAC(E597,DOB,1),0)</f>
        <v>113</v>
      </c>
      <c r="I597" s="31">
        <f>IF(H597&lt;=120,VLOOKUP(H597,'Mortality Data'!$B$6:$D$125,2,FALSE),1)</f>
        <v>0.5</v>
      </c>
      <c r="J597" s="17">
        <f>IF(H597&lt;=120,(1-VLOOKUP(H597,'Mortality Data'!$F$5:$H$125,2,FALSE))^(YEAR(E597)-Mortality_Table_Year),1)</f>
        <v>0.95818447973400867</v>
      </c>
      <c r="K597">
        <f>IF(H597&lt;=120,VLOOKUP(H597,'Mortality Data'!$B$5:$D$125,3,FALSE),1)</f>
        <v>0.5</v>
      </c>
      <c r="L597" s="33">
        <f>IF(H597&lt;=120,(1-VLOOKUP(H597,'Mortality Data'!$F$5:$H$125,3,FALSE))^(YEAR(E597)-Mortality_Table_Year),1)</f>
        <v>0.96405109333237926</v>
      </c>
      <c r="M597" s="88">
        <f t="shared" ref="M597" si="3130">MIN(I597*J597*Male_Mortality_Blend+K597*L597*(1-Male_Mortality_Blend),1)</f>
        <v>0.48041222792663774</v>
      </c>
      <c r="N597" s="18">
        <f t="shared" si="3045"/>
        <v>5.3098269688320543E-2</v>
      </c>
      <c r="O597" s="18">
        <f t="shared" si="3067"/>
        <v>1.0933448200155123E-4</v>
      </c>
      <c r="P597" s="89">
        <f t="shared" si="3058"/>
        <v>6.1310182732903916E-6</v>
      </c>
      <c r="Q597" s="88">
        <f t="shared" ref="Q597" si="3131">MIN((I597*J597*Male_Mortality_Blend+K597*L597*(1-Male_Mortality_Blend))*(1-Mortality_Margin),1)</f>
        <v>0.45639161653030585</v>
      </c>
      <c r="R597" s="18">
        <f t="shared" si="3121"/>
        <v>4.9525407321506343E-2</v>
      </c>
      <c r="S597" s="18">
        <f t="shared" si="3060"/>
        <v>1.9050691247299902E-4</v>
      </c>
      <c r="T597" s="89">
        <f t="shared" si="3061"/>
        <v>9.9265488109468011E-6</v>
      </c>
      <c r="V597" s="73">
        <f t="shared" si="3047"/>
        <v>674.63227576663883</v>
      </c>
      <c r="W597" s="74">
        <f t="shared" ref="W597" si="3132">V597*Fee_Percent</f>
        <v>33.731613788331941</v>
      </c>
      <c r="X597" s="75">
        <f t="shared" si="3076"/>
        <v>708.3638895549708</v>
      </c>
      <c r="Y597" s="74">
        <f t="shared" si="3049"/>
        <v>1175.4947712571752</v>
      </c>
      <c r="Z597" s="75">
        <f t="shared" si="3050"/>
        <v>13.492645515332777</v>
      </c>
      <c r="AA597" s="82">
        <f t="shared" si="3051"/>
        <v>-480.62352721753712</v>
      </c>
      <c r="AC597" s="80">
        <f t="shared" ref="AC597" si="3133">AC596/(1+NAER_Rate)^(1/12)</f>
        <v>0.114425467503315</v>
      </c>
      <c r="AD597" s="82">
        <f t="shared" si="3053"/>
        <v>81.054869224794132</v>
      </c>
      <c r="AE597" s="74">
        <f t="shared" si="3054"/>
        <v>134.50653874880462</v>
      </c>
      <c r="AF597" s="75">
        <f t="shared" si="3055"/>
        <v>1.5439022709484596</v>
      </c>
      <c r="AH597" s="113">
        <v>591</v>
      </c>
      <c r="AI597" s="114">
        <f>(SUM(AE598:$AE$913)+SUM(AF598:$AF$913)-SUM(AD598:$AD$913))*(1+NAER_Rate)^(AH597/12)</f>
        <v>8985.2399535924014</v>
      </c>
      <c r="AJ597" s="115">
        <f t="shared" si="3042"/>
        <v>8985.2399535924014</v>
      </c>
    </row>
    <row r="598" spans="5:36" x14ac:dyDescent="0.35">
      <c r="E598" s="66">
        <f t="shared" si="3071"/>
        <v>63462</v>
      </c>
      <c r="F598">
        <f t="shared" si="2811"/>
        <v>50</v>
      </c>
      <c r="G598">
        <f t="shared" si="3064"/>
        <v>592</v>
      </c>
      <c r="H598">
        <f t="shared" ref="H598" si="3134">ROUNDDOWN(YEARFRAC(E598,DOB,1),0)</f>
        <v>113</v>
      </c>
      <c r="I598" s="31">
        <f>IF(H598&lt;=120,VLOOKUP(H598,'Mortality Data'!$B$6:$D$125,2,FALSE),1)</f>
        <v>0.5</v>
      </c>
      <c r="J598" s="17">
        <f>IF(H598&lt;=120,(1-VLOOKUP(H598,'Mortality Data'!$F$5:$H$125,2,FALSE))^(YEAR(E598)-Mortality_Table_Year),1)</f>
        <v>0.95818447973400867</v>
      </c>
      <c r="K598">
        <f>IF(H598&lt;=120,VLOOKUP(H598,'Mortality Data'!$B$5:$D$125,3,FALSE),1)</f>
        <v>0.5</v>
      </c>
      <c r="L598" s="33">
        <f>IF(H598&lt;=120,(1-VLOOKUP(H598,'Mortality Data'!$F$5:$H$125,3,FALSE))^(YEAR(E598)-Mortality_Table_Year),1)</f>
        <v>0.96405109333237926</v>
      </c>
      <c r="M598" s="88">
        <f t="shared" ref="M598" si="3135">MIN(I598*J598*Male_Mortality_Blend+K598*L598*(1-Male_Mortality_Blend),1)</f>
        <v>0.48041222792663774</v>
      </c>
      <c r="N598" s="18">
        <f t="shared" si="3045"/>
        <v>5.3098269688320543E-2</v>
      </c>
      <c r="O598" s="18">
        <f t="shared" si="3067"/>
        <v>1.0352901019000004E-4</v>
      </c>
      <c r="P598" s="89">
        <f t="shared" si="3058"/>
        <v>5.805471811551189E-6</v>
      </c>
      <c r="Q598" s="88">
        <f t="shared" ref="Q598" si="3136">MIN((I598*J598*Male_Mortality_Blend+K598*L598*(1-Male_Mortality_Blend))*(1-Mortality_Margin),1)</f>
        <v>0.45639161653030585</v>
      </c>
      <c r="R598" s="18">
        <f t="shared" si="3121"/>
        <v>4.9525407321506343E-2</v>
      </c>
      <c r="S598" s="18">
        <f t="shared" si="3060"/>
        <v>1.810719800352112E-4</v>
      </c>
      <c r="T598" s="89">
        <f t="shared" si="3061"/>
        <v>9.434932437787821E-6</v>
      </c>
      <c r="V598" s="73">
        <f t="shared" si="3047"/>
        <v>638.81046924753639</v>
      </c>
      <c r="W598" s="74">
        <f t="shared" ref="W598" si="3137">V598*Fee_Percent</f>
        <v>31.94052346237682</v>
      </c>
      <c r="X598" s="75">
        <f t="shared" si="3076"/>
        <v>670.75099270991325</v>
      </c>
      <c r="Y598" s="74">
        <f t="shared" si="3049"/>
        <v>1117.2779139063628</v>
      </c>
      <c r="Z598" s="75">
        <f t="shared" si="3050"/>
        <v>12.776209384950729</v>
      </c>
      <c r="AA598" s="82">
        <f t="shared" si="3051"/>
        <v>-459.3031305814003</v>
      </c>
      <c r="AC598" s="80">
        <f t="shared" ref="AC598" si="3138">AC597/(1+NAER_Rate)^(1/12)</f>
        <v>0.11400651528921914</v>
      </c>
      <c r="AD598" s="82">
        <f t="shared" si="3053"/>
        <v>76.469983305641634</v>
      </c>
      <c r="AE598" s="74">
        <f t="shared" si="3054"/>
        <v>127.37696157407261</v>
      </c>
      <c r="AF598" s="75">
        <f t="shared" si="3055"/>
        <v>1.4565711105836503</v>
      </c>
      <c r="AH598" s="113">
        <v>592</v>
      </c>
      <c r="AI598" s="114">
        <f>(SUM(AE599:$AE$913)+SUM(AF599:$AF$913)-SUM(AD599:$AD$913))*(1+NAER_Rate)^(AH598/12)</f>
        <v>8558.9558672576622</v>
      </c>
      <c r="AJ598" s="115">
        <f t="shared" si="3042"/>
        <v>8558.9558672576622</v>
      </c>
    </row>
    <row r="599" spans="5:36" x14ac:dyDescent="0.35">
      <c r="E599" s="66">
        <f t="shared" si="3071"/>
        <v>63493</v>
      </c>
      <c r="F599">
        <f t="shared" si="2811"/>
        <v>50</v>
      </c>
      <c r="G599">
        <f t="shared" si="3064"/>
        <v>593</v>
      </c>
      <c r="H599">
        <f t="shared" ref="H599" si="3139">ROUNDDOWN(YEARFRAC(E599,DOB,1),0)</f>
        <v>113</v>
      </c>
      <c r="I599" s="31">
        <f>IF(H599&lt;=120,VLOOKUP(H599,'Mortality Data'!$B$6:$D$125,2,FALSE),1)</f>
        <v>0.5</v>
      </c>
      <c r="J599" s="17">
        <f>IF(H599&lt;=120,(1-VLOOKUP(H599,'Mortality Data'!$F$5:$H$125,2,FALSE))^(YEAR(E599)-Mortality_Table_Year),1)</f>
        <v>0.95818447973400867</v>
      </c>
      <c r="K599">
        <f>IF(H599&lt;=120,VLOOKUP(H599,'Mortality Data'!$B$5:$D$125,3,FALSE),1)</f>
        <v>0.5</v>
      </c>
      <c r="L599" s="33">
        <f>IF(H599&lt;=120,(1-VLOOKUP(H599,'Mortality Data'!$F$5:$H$125,3,FALSE))^(YEAR(E599)-Mortality_Table_Year),1)</f>
        <v>0.96405109333237926</v>
      </c>
      <c r="M599" s="88">
        <f t="shared" ref="M599" si="3140">MIN(I599*J599*Male_Mortality_Blend+K599*L599*(1-Male_Mortality_Blend),1)</f>
        <v>0.48041222792663774</v>
      </c>
      <c r="N599" s="18">
        <f t="shared" si="3045"/>
        <v>5.3098269688320543E-2</v>
      </c>
      <c r="O599" s="18">
        <f t="shared" si="3067"/>
        <v>9.8031798886366535E-5</v>
      </c>
      <c r="P599" s="89">
        <f t="shared" si="3058"/>
        <v>5.4972113036335041E-6</v>
      </c>
      <c r="Q599" s="88">
        <f t="shared" ref="Q599" si="3141">MIN((I599*J599*Male_Mortality_Blend+K599*L599*(1-Male_Mortality_Blend))*(1-Mortality_Margin),1)</f>
        <v>0.45639161653030585</v>
      </c>
      <c r="R599" s="18">
        <f t="shared" si="3121"/>
        <v>4.9525407321506343E-2</v>
      </c>
      <c r="S599" s="18">
        <f t="shared" si="3060"/>
        <v>1.7210431646945569E-4</v>
      </c>
      <c r="T599" s="89">
        <f t="shared" si="3061"/>
        <v>8.9676635657555089E-6</v>
      </c>
      <c r="V599" s="73">
        <f t="shared" si="3047"/>
        <v>604.89073867170816</v>
      </c>
      <c r="W599" s="74">
        <f t="shared" ref="W599" si="3142">V599*Fee_Percent</f>
        <v>30.244536933585408</v>
      </c>
      <c r="X599" s="75">
        <f t="shared" si="3076"/>
        <v>635.1352756052936</v>
      </c>
      <c r="Y599" s="74">
        <f t="shared" si="3049"/>
        <v>1061.9442701288272</v>
      </c>
      <c r="Z599" s="75">
        <f t="shared" si="3050"/>
        <v>12.097814773434164</v>
      </c>
      <c r="AA599" s="82">
        <f t="shared" si="3051"/>
        <v>-438.90680929696782</v>
      </c>
      <c r="AC599" s="80">
        <f t="shared" ref="AC599" si="3143">AC598/(1+NAER_Rate)^(1/12)</f>
        <v>0.11358909700774793</v>
      </c>
      <c r="AD599" s="82">
        <f t="shared" si="3053"/>
        <v>72.144442433772412</v>
      </c>
      <c r="AE599" s="74">
        <f t="shared" si="3054"/>
        <v>120.62529071648542</v>
      </c>
      <c r="AF599" s="75">
        <f t="shared" si="3055"/>
        <v>1.3741798558813794</v>
      </c>
      <c r="AH599" s="113">
        <v>593</v>
      </c>
      <c r="AI599" s="114">
        <f>(SUM(AE600:$AE$913)+SUM(AF600:$AF$913)-SUM(AD600:$AD$913))*(1+NAER_Rate)^(AH599/12)</f>
        <v>8151.5015894396502</v>
      </c>
      <c r="AJ599" s="115">
        <f t="shared" si="3042"/>
        <v>8151.5015894396502</v>
      </c>
    </row>
    <row r="600" spans="5:36" x14ac:dyDescent="0.35">
      <c r="E600" s="66">
        <f t="shared" si="3071"/>
        <v>63523</v>
      </c>
      <c r="F600">
        <f t="shared" si="2811"/>
        <v>50</v>
      </c>
      <c r="G600">
        <f t="shared" si="3064"/>
        <v>594</v>
      </c>
      <c r="H600">
        <f t="shared" ref="H600" si="3144">ROUNDDOWN(YEARFRAC(E600,DOB,1),0)</f>
        <v>113</v>
      </c>
      <c r="I600" s="31">
        <f>IF(H600&lt;=120,VLOOKUP(H600,'Mortality Data'!$B$6:$D$125,2,FALSE),1)</f>
        <v>0.5</v>
      </c>
      <c r="J600" s="17">
        <f>IF(H600&lt;=120,(1-VLOOKUP(H600,'Mortality Data'!$F$5:$H$125,2,FALSE))^(YEAR(E600)-Mortality_Table_Year),1)</f>
        <v>0.95818447973400867</v>
      </c>
      <c r="K600">
        <f>IF(H600&lt;=120,VLOOKUP(H600,'Mortality Data'!$B$5:$D$125,3,FALSE),1)</f>
        <v>0.5</v>
      </c>
      <c r="L600" s="33">
        <f>IF(H600&lt;=120,(1-VLOOKUP(H600,'Mortality Data'!$F$5:$H$125,3,FALSE))^(YEAR(E600)-Mortality_Table_Year),1)</f>
        <v>0.96405109333237926</v>
      </c>
      <c r="M600" s="88">
        <f t="shared" ref="M600" si="3145">MIN(I600*J600*Male_Mortality_Blend+K600*L600*(1-Male_Mortality_Blend),1)</f>
        <v>0.48041222792663774</v>
      </c>
      <c r="N600" s="18">
        <f t="shared" si="3045"/>
        <v>5.3098269688320543E-2</v>
      </c>
      <c r="O600" s="18">
        <f t="shared" si="3067"/>
        <v>9.2826479991067043E-5</v>
      </c>
      <c r="P600" s="89">
        <f t="shared" si="3058"/>
        <v>5.2053188952994918E-6</v>
      </c>
      <c r="Q600" s="88">
        <f t="shared" ref="Q600" si="3146">MIN((I600*J600*Male_Mortality_Blend+K600*L600*(1-Male_Mortality_Blend))*(1-Mortality_Margin),1)</f>
        <v>0.45639161653030585</v>
      </c>
      <c r="R600" s="18">
        <f t="shared" si="3121"/>
        <v>4.9525407321506343E-2</v>
      </c>
      <c r="S600" s="18">
        <f t="shared" si="3060"/>
        <v>1.6358078009451647E-4</v>
      </c>
      <c r="T600" s="89">
        <f t="shared" si="3061"/>
        <v>8.5235363749392281E-6</v>
      </c>
      <c r="V600" s="73">
        <f t="shared" si="3047"/>
        <v>572.77208709775039</v>
      </c>
      <c r="W600" s="74">
        <f t="shared" ref="W600" si="3147">V600*Fee_Percent</f>
        <v>28.638604354887519</v>
      </c>
      <c r="X600" s="75">
        <f t="shared" si="3076"/>
        <v>601.41069145263793</v>
      </c>
      <c r="Y600" s="74">
        <f t="shared" si="3049"/>
        <v>1009.3510475979572</v>
      </c>
      <c r="Z600" s="75">
        <f t="shared" si="3050"/>
        <v>11.455441741955008</v>
      </c>
      <c r="AA600" s="82">
        <f t="shared" si="3051"/>
        <v>-419.39579788727428</v>
      </c>
      <c r="AC600" s="80">
        <f t="shared" ref="AC600" si="3148">AC599/(1+NAER_Rate)^(1/12)</f>
        <v>0.11317320704263008</v>
      </c>
      <c r="AD600" s="82">
        <f t="shared" si="3053"/>
        <v>68.063576701420715</v>
      </c>
      <c r="AE600" s="74">
        <f t="shared" si="3054"/>
        <v>114.23149508849917</v>
      </c>
      <c r="AF600" s="75">
        <f t="shared" si="3055"/>
        <v>1.2964490800270612</v>
      </c>
      <c r="AH600" s="113">
        <v>594</v>
      </c>
      <c r="AI600" s="114">
        <f>(SUM(AE601:$AE$913)+SUM(AF601:$AF$913)-SUM(AD601:$AD$913))*(1+NAER_Rate)^(AH600/12)</f>
        <v>7762.0610062209507</v>
      </c>
      <c r="AJ600" s="115">
        <f t="shared" si="3042"/>
        <v>7762.0610062209507</v>
      </c>
    </row>
    <row r="601" spans="5:36" x14ac:dyDescent="0.35">
      <c r="E601" s="66">
        <f t="shared" si="3071"/>
        <v>63554</v>
      </c>
      <c r="F601">
        <f t="shared" ref="F601:F664" si="3149">F589+1</f>
        <v>50</v>
      </c>
      <c r="G601">
        <f t="shared" si="3064"/>
        <v>595</v>
      </c>
      <c r="H601">
        <f t="shared" ref="H601" si="3150">ROUNDDOWN(YEARFRAC(E601,DOB,1),0)</f>
        <v>114</v>
      </c>
      <c r="I601" s="31">
        <f>IF(H601&lt;=120,VLOOKUP(H601,'Mortality Data'!$B$6:$D$125,2,FALSE),1)</f>
        <v>0.5</v>
      </c>
      <c r="J601" s="17">
        <f>IF(H601&lt;=120,(1-VLOOKUP(H601,'Mortality Data'!$F$5:$H$125,2,FALSE))^(YEAR(E601)-Mortality_Table_Year),1)</f>
        <v>0.98186373248261183</v>
      </c>
      <c r="K601">
        <f>IF(H601&lt;=120,VLOOKUP(H601,'Mortality Data'!$B$5:$D$125,3,FALSE),1)</f>
        <v>0.5</v>
      </c>
      <c r="L601" s="33">
        <f>IF(H601&lt;=120,(1-VLOOKUP(H601,'Mortality Data'!$F$5:$H$125,3,FALSE))^(YEAR(E601)-Mortality_Table_Year),1)</f>
        <v>0.98186373248261183</v>
      </c>
      <c r="M601" s="88">
        <f t="shared" ref="M601" si="3151">MIN(I601*J601*Male_Mortality_Blend+K601*L601*(1-Male_Mortality_Blend),1)</f>
        <v>0.49093186624130591</v>
      </c>
      <c r="N601" s="18">
        <f t="shared" si="3045"/>
        <v>5.4710879923521638E-2</v>
      </c>
      <c r="O601" s="18">
        <f t="shared" si="3067"/>
        <v>8.7747861590552591E-5</v>
      </c>
      <c r="P601" s="89">
        <f t="shared" si="3058"/>
        <v>5.078618400514452E-6</v>
      </c>
      <c r="Q601" s="88">
        <f t="shared" ref="Q601" si="3152">MIN((I601*J601*Male_Mortality_Blend+K601*L601*(1-Male_Mortality_Blend))*(1-Mortality_Margin),1)</f>
        <v>0.46638527292924059</v>
      </c>
      <c r="R601" s="18">
        <f t="shared" si="3121"/>
        <v>5.0993943845212053E-2</v>
      </c>
      <c r="S601" s="18">
        <f t="shared" si="3060"/>
        <v>1.552391509802207E-4</v>
      </c>
      <c r="T601" s="89">
        <f t="shared" si="3061"/>
        <v>8.3416291142957672E-6</v>
      </c>
      <c r="V601" s="73">
        <f t="shared" si="3047"/>
        <v>541.4352222170005</v>
      </c>
      <c r="W601" s="74">
        <f t="shared" ref="W601" si="3153">V601*Fee_Percent</f>
        <v>27.071761110850026</v>
      </c>
      <c r="X601" s="75">
        <f t="shared" si="3076"/>
        <v>568.50698332785055</v>
      </c>
      <c r="Y601" s="74">
        <f t="shared" si="3049"/>
        <v>957.88025695664101</v>
      </c>
      <c r="Z601" s="75">
        <f t="shared" si="3050"/>
        <v>10.82870444434001</v>
      </c>
      <c r="AA601" s="82">
        <f t="shared" si="3051"/>
        <v>-400.20197807313048</v>
      </c>
      <c r="AC601" s="80">
        <f t="shared" ref="AC601" si="3154">AC600/(1+NAER_Rate)^(1/12)</f>
        <v>0.11275883979815746</v>
      </c>
      <c r="AD601" s="82">
        <f t="shared" si="3053"/>
        <v>64.104187857198866</v>
      </c>
      <c r="AE601" s="74">
        <f t="shared" si="3054"/>
        <v>108.00946643999178</v>
      </c>
      <c r="AF601" s="75">
        <f t="shared" si="3055"/>
        <v>1.2210321496609309</v>
      </c>
      <c r="AH601" s="113">
        <v>595</v>
      </c>
      <c r="AI601" s="114">
        <f>(SUM(AE602:$AE$913)+SUM(AF602:$AF$913)-SUM(AD602:$AD$913))*(1+NAER_Rate)^(AH601/12)</f>
        <v>7390.3831229002672</v>
      </c>
      <c r="AJ601" s="115">
        <f t="shared" si="3042"/>
        <v>7390.3831229002672</v>
      </c>
    </row>
    <row r="602" spans="5:36" x14ac:dyDescent="0.35">
      <c r="E602" s="66">
        <f t="shared" si="3071"/>
        <v>63585</v>
      </c>
      <c r="F602">
        <f t="shared" si="3149"/>
        <v>50</v>
      </c>
      <c r="G602">
        <f t="shared" si="3064"/>
        <v>596</v>
      </c>
      <c r="H602">
        <f t="shared" ref="H602" si="3155">ROUNDDOWN(YEARFRAC(E602,DOB,1),0)</f>
        <v>114</v>
      </c>
      <c r="I602" s="31">
        <f>IF(H602&lt;=120,VLOOKUP(H602,'Mortality Data'!$B$6:$D$125,2,FALSE),1)</f>
        <v>0.5</v>
      </c>
      <c r="J602" s="17">
        <f>IF(H602&lt;=120,(1-VLOOKUP(H602,'Mortality Data'!$F$5:$H$125,2,FALSE))^(YEAR(E602)-Mortality_Table_Year),1)</f>
        <v>0.9815691733628672</v>
      </c>
      <c r="K602">
        <f>IF(H602&lt;=120,VLOOKUP(H602,'Mortality Data'!$B$5:$D$125,3,FALSE),1)</f>
        <v>0.5</v>
      </c>
      <c r="L602" s="33">
        <f>IF(H602&lt;=120,(1-VLOOKUP(H602,'Mortality Data'!$F$5:$H$125,3,FALSE))^(YEAR(E602)-Mortality_Table_Year),1)</f>
        <v>0.9815691733628672</v>
      </c>
      <c r="M602" s="88">
        <f t="shared" ref="M602" si="3156">MIN(I602*J602*Male_Mortality_Blend+K602*L602*(1-Male_Mortality_Blend),1)</f>
        <v>0.49078458668143354</v>
      </c>
      <c r="N602" s="18">
        <f t="shared" si="3045"/>
        <v>5.4688092648312203E-2</v>
      </c>
      <c r="O602" s="18">
        <f t="shared" si="3067"/>
        <v>8.294909840619718E-5</v>
      </c>
      <c r="P602" s="89">
        <f t="shared" si="3058"/>
        <v>4.7987631843554108E-6</v>
      </c>
      <c r="Q602" s="88">
        <f t="shared" ref="Q602" si="3157">MIN((I602*J602*Male_Mortality_Blend+K602*L602*(1-Male_Mortality_Blend))*(1-Mortality_Margin),1)</f>
        <v>0.46624535734736183</v>
      </c>
      <c r="R602" s="18">
        <f t="shared" si="3121"/>
        <v>5.0973210287622028E-2</v>
      </c>
      <c r="S602" s="18">
        <f t="shared" si="3060"/>
        <v>1.47326113092434E-4</v>
      </c>
      <c r="T602" s="89">
        <f t="shared" si="3061"/>
        <v>7.9130378877867024E-6</v>
      </c>
      <c r="V602" s="73">
        <f t="shared" si="3047"/>
        <v>511.82516262133765</v>
      </c>
      <c r="W602" s="74">
        <f t="shared" ref="W602" si="3158">V602*Fee_Percent</f>
        <v>25.591258131066883</v>
      </c>
      <c r="X602" s="75">
        <f t="shared" si="3076"/>
        <v>537.41642075240452</v>
      </c>
      <c r="Y602" s="74">
        <f t="shared" si="3049"/>
        <v>909.05402518842857</v>
      </c>
      <c r="Z602" s="75">
        <f t="shared" si="3050"/>
        <v>10.236503252426754</v>
      </c>
      <c r="AA602" s="82">
        <f t="shared" si="3051"/>
        <v>-381.87410768845075</v>
      </c>
      <c r="AC602" s="80">
        <f t="shared" ref="AC602" si="3159">AC601/(1+NAER_Rate)^(1/12)</f>
        <v>0.11234598969910979</v>
      </c>
      <c r="AD602" s="82">
        <f t="shared" si="3053"/>
        <v>60.376579669982092</v>
      </c>
      <c r="AE602" s="74">
        <f t="shared" si="3054"/>
        <v>102.12857414975349</v>
      </c>
      <c r="AF602" s="75">
        <f t="shared" si="3055"/>
        <v>1.1500300889520401</v>
      </c>
      <c r="AH602" s="113">
        <v>596</v>
      </c>
      <c r="AI602" s="114">
        <f>(SUM(AE603:$AE$913)+SUM(AF603:$AF$913)-SUM(AD603:$AD$913))*(1+NAER_Rate)^(AH602/12)</f>
        <v>7035.6672645846975</v>
      </c>
      <c r="AJ602" s="115">
        <f t="shared" si="3042"/>
        <v>7035.6672645846975</v>
      </c>
    </row>
    <row r="603" spans="5:36" x14ac:dyDescent="0.35">
      <c r="E603" s="66">
        <f t="shared" si="3071"/>
        <v>63613</v>
      </c>
      <c r="F603">
        <f t="shared" si="3149"/>
        <v>50</v>
      </c>
      <c r="G603">
        <f t="shared" si="3064"/>
        <v>597</v>
      </c>
      <c r="H603">
        <f t="shared" ref="H603" si="3160">ROUNDDOWN(YEARFRAC(E603,DOB,1),0)</f>
        <v>114</v>
      </c>
      <c r="I603" s="31">
        <f>IF(H603&lt;=120,VLOOKUP(H603,'Mortality Data'!$B$6:$D$125,2,FALSE),1)</f>
        <v>0.5</v>
      </c>
      <c r="J603" s="17">
        <f>IF(H603&lt;=120,(1-VLOOKUP(H603,'Mortality Data'!$F$5:$H$125,2,FALSE))^(YEAR(E603)-Mortality_Table_Year),1)</f>
        <v>0.9815691733628672</v>
      </c>
      <c r="K603">
        <f>IF(H603&lt;=120,VLOOKUP(H603,'Mortality Data'!$B$5:$D$125,3,FALSE),1)</f>
        <v>0.5</v>
      </c>
      <c r="L603" s="33">
        <f>IF(H603&lt;=120,(1-VLOOKUP(H603,'Mortality Data'!$F$5:$H$125,3,FALSE))^(YEAR(E603)-Mortality_Table_Year),1)</f>
        <v>0.9815691733628672</v>
      </c>
      <c r="M603" s="88">
        <f t="shared" ref="M603" si="3161">MIN(I603*J603*Male_Mortality_Blend+K603*L603*(1-Male_Mortality_Blend),1)</f>
        <v>0.49078458668143354</v>
      </c>
      <c r="N603" s="18">
        <f t="shared" si="3045"/>
        <v>5.4688092648312203E-2</v>
      </c>
      <c r="O603" s="18">
        <f t="shared" si="3067"/>
        <v>7.8412770427465104E-5</v>
      </c>
      <c r="P603" s="89">
        <f t="shared" si="3058"/>
        <v>4.5363279787320759E-6</v>
      </c>
      <c r="Q603" s="88">
        <f t="shared" ref="Q603" si="3162">MIN((I603*J603*Male_Mortality_Blend+K603*L603*(1-Male_Mortality_Blend))*(1-Mortality_Margin),1)</f>
        <v>0.46624535734736183</v>
      </c>
      <c r="R603" s="18">
        <f t="shared" si="3121"/>
        <v>5.0973210287622028E-2</v>
      </c>
      <c r="S603" s="18">
        <f t="shared" si="3060"/>
        <v>1.3981642814891537E-4</v>
      </c>
      <c r="T603" s="89">
        <f t="shared" si="3061"/>
        <v>7.5096849435186226E-6</v>
      </c>
      <c r="V603" s="73">
        <f t="shared" si="3047"/>
        <v>483.83442070816449</v>
      </c>
      <c r="W603" s="74">
        <f t="shared" ref="W603" si="3163">V603*Fee_Percent</f>
        <v>24.191721035408225</v>
      </c>
      <c r="X603" s="75">
        <f t="shared" si="3076"/>
        <v>508.02614174357274</v>
      </c>
      <c r="Y603" s="74">
        <f t="shared" si="3049"/>
        <v>862.71662319968959</v>
      </c>
      <c r="Z603" s="75">
        <f t="shared" si="3050"/>
        <v>9.6766884141632907</v>
      </c>
      <c r="AA603" s="82">
        <f t="shared" si="3051"/>
        <v>-364.36716987028018</v>
      </c>
      <c r="AC603" s="80">
        <f t="shared" ref="AC603" si="3164">AC602/(1+NAER_Rate)^(1/12)</f>
        <v>0.11193465119067966</v>
      </c>
      <c r="AD603" s="82">
        <f t="shared" si="3053"/>
        <v>56.865728971813596</v>
      </c>
      <c r="AE603" s="74">
        <f t="shared" si="3054"/>
        <v>96.567884294258278</v>
      </c>
      <c r="AF603" s="75">
        <f t="shared" si="3055"/>
        <v>1.083156742320259</v>
      </c>
      <c r="AH603" s="113">
        <v>597</v>
      </c>
      <c r="AI603" s="114">
        <f>(SUM(AE604:$AE$913)+SUM(AF604:$AF$913)-SUM(AD604:$AD$913))*(1+NAER_Rate)^(AH603/12)</f>
        <v>6697.1548309166847</v>
      </c>
      <c r="AJ603" s="115">
        <f t="shared" si="3042"/>
        <v>6697.1548309166847</v>
      </c>
    </row>
    <row r="604" spans="5:36" x14ac:dyDescent="0.35">
      <c r="E604" s="66">
        <f t="shared" si="3071"/>
        <v>63644</v>
      </c>
      <c r="F604">
        <f t="shared" si="3149"/>
        <v>50</v>
      </c>
      <c r="G604">
        <f t="shared" si="3064"/>
        <v>598</v>
      </c>
      <c r="H604">
        <f t="shared" ref="H604" si="3165">ROUNDDOWN(YEARFRAC(E604,DOB,1),0)</f>
        <v>114</v>
      </c>
      <c r="I604" s="31">
        <f>IF(H604&lt;=120,VLOOKUP(H604,'Mortality Data'!$B$6:$D$125,2,FALSE),1)</f>
        <v>0.5</v>
      </c>
      <c r="J604" s="17">
        <f>IF(H604&lt;=120,(1-VLOOKUP(H604,'Mortality Data'!$F$5:$H$125,2,FALSE))^(YEAR(E604)-Mortality_Table_Year),1)</f>
        <v>0.9815691733628672</v>
      </c>
      <c r="K604">
        <f>IF(H604&lt;=120,VLOOKUP(H604,'Mortality Data'!$B$5:$D$125,3,FALSE),1)</f>
        <v>0.5</v>
      </c>
      <c r="L604" s="33">
        <f>IF(H604&lt;=120,(1-VLOOKUP(H604,'Mortality Data'!$F$5:$H$125,3,FALSE))^(YEAR(E604)-Mortality_Table_Year),1)</f>
        <v>0.9815691733628672</v>
      </c>
      <c r="M604" s="88">
        <f t="shared" ref="M604" si="3166">MIN(I604*J604*Male_Mortality_Blend+K604*L604*(1-Male_Mortality_Blend),1)</f>
        <v>0.49078458668143354</v>
      </c>
      <c r="N604" s="18">
        <f t="shared" si="3045"/>
        <v>5.4688092648312203E-2</v>
      </c>
      <c r="O604" s="18">
        <f t="shared" si="3067"/>
        <v>7.4124525573517064E-5</v>
      </c>
      <c r="P604" s="89">
        <f t="shared" si="3058"/>
        <v>4.2882448539480406E-6</v>
      </c>
      <c r="Q604" s="88">
        <f t="shared" ref="Q604" si="3167">MIN((I604*J604*Male_Mortality_Blend+K604*L604*(1-Male_Mortality_Blend))*(1-Mortality_Margin),1)</f>
        <v>0.46624535734736183</v>
      </c>
      <c r="R604" s="18">
        <f t="shared" si="3121"/>
        <v>5.0973210287622028E-2</v>
      </c>
      <c r="S604" s="18">
        <f t="shared" si="3060"/>
        <v>1.326895359552165E-4</v>
      </c>
      <c r="T604" s="89">
        <f t="shared" si="3061"/>
        <v>7.1268921936988702E-6</v>
      </c>
      <c r="V604" s="73">
        <f t="shared" si="3047"/>
        <v>457.37443908203397</v>
      </c>
      <c r="W604" s="74">
        <f t="shared" ref="W604" si="3168">V604*Fee_Percent</f>
        <v>22.868721954101701</v>
      </c>
      <c r="X604" s="75">
        <f t="shared" si="3076"/>
        <v>480.24316103613569</v>
      </c>
      <c r="Y604" s="74">
        <f t="shared" si="3049"/>
        <v>818.74118734670458</v>
      </c>
      <c r="Z604" s="75">
        <f t="shared" si="3050"/>
        <v>9.1474887816406802</v>
      </c>
      <c r="AA604" s="82">
        <f t="shared" si="3051"/>
        <v>-347.64551509220962</v>
      </c>
      <c r="AC604" s="80">
        <f t="shared" ref="AC604" si="3169">AC603/(1+NAER_Rate)^(1/12)</f>
        <v>0.11152481873839779</v>
      </c>
      <c r="AD604" s="82">
        <f t="shared" si="3053"/>
        <v>53.559031484910207</v>
      </c>
      <c r="AE604" s="74">
        <f t="shared" si="3054"/>
        <v>91.309962512501812</v>
      </c>
      <c r="AF604" s="75">
        <f t="shared" si="3055"/>
        <v>1.0201720282840041</v>
      </c>
      <c r="AH604" s="113">
        <v>598</v>
      </c>
      <c r="AI604" s="114">
        <f>(SUM(AE605:$AE$913)+SUM(AF605:$AF$913)-SUM(AD605:$AD$913))*(1+NAER_Rate)^(AH604/12)</f>
        <v>6374.1200833533258</v>
      </c>
      <c r="AJ604" s="115">
        <f t="shared" si="3042"/>
        <v>6374.1200833533258</v>
      </c>
    </row>
    <row r="605" spans="5:36" x14ac:dyDescent="0.35">
      <c r="E605" s="66">
        <f t="shared" si="3071"/>
        <v>63674</v>
      </c>
      <c r="F605">
        <f t="shared" si="3149"/>
        <v>50</v>
      </c>
      <c r="G605">
        <f t="shared" si="3064"/>
        <v>599</v>
      </c>
      <c r="H605">
        <f t="shared" ref="H605" si="3170">ROUNDDOWN(YEARFRAC(E605,DOB,1),0)</f>
        <v>114</v>
      </c>
      <c r="I605" s="31">
        <f>IF(H605&lt;=120,VLOOKUP(H605,'Mortality Data'!$B$6:$D$125,2,FALSE),1)</f>
        <v>0.5</v>
      </c>
      <c r="J605" s="17">
        <f>IF(H605&lt;=120,(1-VLOOKUP(H605,'Mortality Data'!$F$5:$H$125,2,FALSE))^(YEAR(E605)-Mortality_Table_Year),1)</f>
        <v>0.9815691733628672</v>
      </c>
      <c r="K605">
        <f>IF(H605&lt;=120,VLOOKUP(H605,'Mortality Data'!$B$5:$D$125,3,FALSE),1)</f>
        <v>0.5</v>
      </c>
      <c r="L605" s="33">
        <f>IF(H605&lt;=120,(1-VLOOKUP(H605,'Mortality Data'!$F$5:$H$125,3,FALSE))^(YEAR(E605)-Mortality_Table_Year),1)</f>
        <v>0.9815691733628672</v>
      </c>
      <c r="M605" s="88">
        <f t="shared" ref="M605" si="3171">MIN(I605*J605*Male_Mortality_Blend+K605*L605*(1-Male_Mortality_Blend),1)</f>
        <v>0.49078458668143354</v>
      </c>
      <c r="N605" s="18">
        <f t="shared" si="3045"/>
        <v>5.4688092648312203E-2</v>
      </c>
      <c r="O605" s="18">
        <f t="shared" si="3067"/>
        <v>7.0070796651440371E-5</v>
      </c>
      <c r="P605" s="89">
        <f t="shared" si="3058"/>
        <v>4.0537289220766933E-6</v>
      </c>
      <c r="Q605" s="88">
        <f t="shared" ref="Q605" si="3172">MIN((I605*J605*Male_Mortality_Blend+K605*L605*(1-Male_Mortality_Blend))*(1-Mortality_Margin),1)</f>
        <v>0.46624535734736183</v>
      </c>
      <c r="R605" s="18">
        <f t="shared" si="3121"/>
        <v>5.0973210287622028E-2</v>
      </c>
      <c r="S605" s="18">
        <f t="shared" si="3060"/>
        <v>1.2592592433600426E-4</v>
      </c>
      <c r="T605" s="89">
        <f t="shared" si="3061"/>
        <v>6.7636116192122426E-6</v>
      </c>
      <c r="V605" s="73">
        <f t="shared" si="3047"/>
        <v>432.36150338254583</v>
      </c>
      <c r="W605" s="74">
        <f t="shared" ref="W605" si="3173">V605*Fee_Percent</f>
        <v>21.618075169127295</v>
      </c>
      <c r="X605" s="75">
        <f t="shared" si="3076"/>
        <v>453.97957855167311</v>
      </c>
      <c r="Y605" s="74">
        <f t="shared" si="3049"/>
        <v>777.00732063294356</v>
      </c>
      <c r="Z605" s="75">
        <f t="shared" si="3050"/>
        <v>8.6472300676509164</v>
      </c>
      <c r="AA605" s="82">
        <f t="shared" si="3051"/>
        <v>-331.67497214892131</v>
      </c>
      <c r="AC605" s="80">
        <f t="shared" ref="AC605" si="3174">AC604/(1+NAER_Rate)^(1/12)</f>
        <v>0.11111648682805852</v>
      </c>
      <c r="AD605" s="82">
        <f t="shared" si="3053"/>
        <v>50.444615860344548</v>
      </c>
      <c r="AE605" s="74">
        <f t="shared" si="3054"/>
        <v>86.338323708415516</v>
      </c>
      <c r="AF605" s="75">
        <f t="shared" si="3055"/>
        <v>0.96084982591132473</v>
      </c>
      <c r="AH605" s="113">
        <v>599</v>
      </c>
      <c r="AI605" s="114">
        <f>(SUM(AE606:$AE$913)+SUM(AF606:$AF$913)-SUM(AD606:$AD$913))*(1+NAER_Rate)^(AH605/12)</f>
        <v>6065.8687876062395</v>
      </c>
      <c r="AJ605" s="115">
        <f t="shared" si="3042"/>
        <v>6065.8687876062395</v>
      </c>
    </row>
    <row r="606" spans="5:36" x14ac:dyDescent="0.35">
      <c r="E606" s="66">
        <f t="shared" si="3071"/>
        <v>63705</v>
      </c>
      <c r="F606">
        <f t="shared" si="3149"/>
        <v>50</v>
      </c>
      <c r="G606">
        <f t="shared" si="3064"/>
        <v>600</v>
      </c>
      <c r="H606">
        <f t="shared" ref="H606" si="3175">ROUNDDOWN(YEARFRAC(E606,DOB,1),0)</f>
        <v>114</v>
      </c>
      <c r="I606" s="31">
        <f>IF(H606&lt;=120,VLOOKUP(H606,'Mortality Data'!$B$6:$D$125,2,FALSE),1)</f>
        <v>0.5</v>
      </c>
      <c r="J606" s="17">
        <f>IF(H606&lt;=120,(1-VLOOKUP(H606,'Mortality Data'!$F$5:$H$125,2,FALSE))^(YEAR(E606)-Mortality_Table_Year),1)</f>
        <v>0.9815691733628672</v>
      </c>
      <c r="K606">
        <f>IF(H606&lt;=120,VLOOKUP(H606,'Mortality Data'!$B$5:$D$125,3,FALSE),1)</f>
        <v>0.5</v>
      </c>
      <c r="L606" s="33">
        <f>IF(H606&lt;=120,(1-VLOOKUP(H606,'Mortality Data'!$F$5:$H$125,3,FALSE))^(YEAR(E606)-Mortality_Table_Year),1)</f>
        <v>0.9815691733628672</v>
      </c>
      <c r="M606" s="88">
        <f t="shared" ref="M606" si="3176">MIN(I606*J606*Male_Mortality_Blend+K606*L606*(1-Male_Mortality_Blend),1)</f>
        <v>0.49078458668143354</v>
      </c>
      <c r="N606" s="18">
        <f t="shared" si="3045"/>
        <v>5.4688092648312203E-2</v>
      </c>
      <c r="O606" s="18">
        <f t="shared" si="3067"/>
        <v>6.623875843222536E-5</v>
      </c>
      <c r="P606" s="89">
        <f t="shared" si="3058"/>
        <v>3.8320382192150106E-6</v>
      </c>
      <c r="Q606" s="88">
        <f t="shared" ref="Q606" si="3177">MIN((I606*J606*Male_Mortality_Blend+K606*L606*(1-Male_Mortality_Blend))*(1-Mortality_Margin),1)</f>
        <v>0.46624535734736183</v>
      </c>
      <c r="R606" s="18">
        <f t="shared" si="3121"/>
        <v>5.0973210287622028E-2</v>
      </c>
      <c r="S606" s="18">
        <f t="shared" si="3060"/>
        <v>1.1950707571416193E-4</v>
      </c>
      <c r="T606" s="89">
        <f t="shared" si="3061"/>
        <v>6.4188486218423314E-6</v>
      </c>
      <c r="V606" s="73">
        <f t="shared" si="3047"/>
        <v>408.71647742799769</v>
      </c>
      <c r="W606" s="74">
        <f t="shared" ref="W606" si="3178">V606*Fee_Percent</f>
        <v>20.435823871399887</v>
      </c>
      <c r="X606" s="75">
        <f t="shared" si="3076"/>
        <v>429.15230129939755</v>
      </c>
      <c r="Y606" s="74">
        <f t="shared" si="3049"/>
        <v>737.40076308329878</v>
      </c>
      <c r="Z606" s="75">
        <f t="shared" si="3050"/>
        <v>8.1743295485599532</v>
      </c>
      <c r="AA606" s="82">
        <f t="shared" si="3051"/>
        <v>-316.4227913324612</v>
      </c>
      <c r="AC606" s="80">
        <f t="shared" ref="AC606" si="3179">AC605/(1+NAER_Rate)^(1/12)</f>
        <v>0.1107096499656457</v>
      </c>
      <c r="AD606" s="82">
        <f t="shared" si="3053"/>
        <v>47.511301058807618</v>
      </c>
      <c r="AE606" s="74">
        <f t="shared" si="3054"/>
        <v>81.637380365352044</v>
      </c>
      <c r="AF606" s="75">
        <f t="shared" si="3055"/>
        <v>0.90497716302490705</v>
      </c>
      <c r="AH606" s="113">
        <v>600</v>
      </c>
      <c r="AI606" s="114">
        <f>(SUM(AE607:$AE$913)+SUM(AF607:$AF$913)-SUM(AD607:$AD$913))*(1+NAER_Rate)^(AH606/12)</f>
        <v>5771.73690791629</v>
      </c>
      <c r="AJ606" s="115">
        <f t="shared" si="3042"/>
        <v>5771.73690791629</v>
      </c>
    </row>
    <row r="607" spans="5:36" x14ac:dyDescent="0.35">
      <c r="E607" s="66">
        <f t="shared" si="3071"/>
        <v>63735</v>
      </c>
      <c r="F607">
        <f t="shared" si="3149"/>
        <v>51</v>
      </c>
      <c r="G607">
        <f t="shared" si="3064"/>
        <v>601</v>
      </c>
      <c r="H607">
        <f t="shared" ref="H607" si="3180">ROUNDDOWN(YEARFRAC(E607,DOB,1),0)</f>
        <v>114</v>
      </c>
      <c r="I607" s="31">
        <f>IF(H607&lt;=120,VLOOKUP(H607,'Mortality Data'!$B$6:$D$125,2,FALSE),1)</f>
        <v>0.5</v>
      </c>
      <c r="J607" s="17">
        <f>IF(H607&lt;=120,(1-VLOOKUP(H607,'Mortality Data'!$F$5:$H$125,2,FALSE))^(YEAR(E607)-Mortality_Table_Year),1)</f>
        <v>0.9815691733628672</v>
      </c>
      <c r="K607">
        <f>IF(H607&lt;=120,VLOOKUP(H607,'Mortality Data'!$B$5:$D$125,3,FALSE),1)</f>
        <v>0.5</v>
      </c>
      <c r="L607" s="33">
        <f>IF(H607&lt;=120,(1-VLOOKUP(H607,'Mortality Data'!$F$5:$H$125,3,FALSE))^(YEAR(E607)-Mortality_Table_Year),1)</f>
        <v>0.9815691733628672</v>
      </c>
      <c r="M607" s="88">
        <f t="shared" ref="M607" si="3181">MIN(I607*J607*Male_Mortality_Blend+K607*L607*(1-Male_Mortality_Blend),1)</f>
        <v>0.49078458668143354</v>
      </c>
      <c r="N607" s="18">
        <f t="shared" si="3045"/>
        <v>5.4688092648312203E-2</v>
      </c>
      <c r="O607" s="18">
        <f t="shared" si="3067"/>
        <v>6.2616287074174651E-5</v>
      </c>
      <c r="P607" s="89">
        <f t="shared" si="3058"/>
        <v>3.6224713580507086E-6</v>
      </c>
      <c r="Q607" s="88">
        <f t="shared" ref="Q607" si="3182">MIN((I607*J607*Male_Mortality_Blend+K607*L607*(1-Male_Mortality_Blend))*(1-Mortality_Margin),1)</f>
        <v>0.46624535734736183</v>
      </c>
      <c r="R607" s="18">
        <f t="shared" si="3121"/>
        <v>5.0973210287622028E-2</v>
      </c>
      <c r="S607" s="18">
        <f t="shared" si="3060"/>
        <v>1.1341541641292519E-4</v>
      </c>
      <c r="T607" s="89">
        <f t="shared" si="3061"/>
        <v>6.0916593012367399E-6</v>
      </c>
      <c r="V607" s="73">
        <f t="shared" si="3047"/>
        <v>386.36455284352354</v>
      </c>
      <c r="W607" s="74">
        <f t="shared" ref="W607" si="3183">V607*Fee_Percent</f>
        <v>19.318227642176179</v>
      </c>
      <c r="X607" s="75">
        <f t="shared" si="3076"/>
        <v>405.68278048569971</v>
      </c>
      <c r="Y607" s="74">
        <f t="shared" si="3049"/>
        <v>699.81307892040093</v>
      </c>
      <c r="Z607" s="75">
        <f t="shared" si="3050"/>
        <v>7.7272910568704711</v>
      </c>
      <c r="AA607" s="82">
        <f t="shared" si="3051"/>
        <v>-301.85758949157173</v>
      </c>
      <c r="AC607" s="80">
        <f t="shared" ref="AC607" si="3184">AC606/(1+NAER_Rate)^(1/12)</f>
        <v>0.11030430267725867</v>
      </c>
      <c r="AD607" s="82">
        <f t="shared" si="3053"/>
        <v>44.748556209646509</v>
      </c>
      <c r="AE607" s="74">
        <f t="shared" si="3054"/>
        <v>77.192393674740217</v>
      </c>
      <c r="AF607" s="75">
        <f t="shared" si="3055"/>
        <v>0.85235345161231446</v>
      </c>
      <c r="AH607" s="113">
        <v>601</v>
      </c>
      <c r="AI607" s="114">
        <f>(SUM(AE608:$AE$913)+SUM(AF608:$AF$913)-SUM(AD608:$AD$913))*(1+NAER_Rate)^(AH607/12)</f>
        <v>5491.0893514708068</v>
      </c>
      <c r="AJ607" s="115">
        <f t="shared" si="3042"/>
        <v>5491.0893514708068</v>
      </c>
    </row>
    <row r="608" spans="5:36" x14ac:dyDescent="0.35">
      <c r="E608" s="66">
        <f t="shared" si="3071"/>
        <v>63766</v>
      </c>
      <c r="F608">
        <f t="shared" si="3149"/>
        <v>51</v>
      </c>
      <c r="G608">
        <f t="shared" si="3064"/>
        <v>602</v>
      </c>
      <c r="H608">
        <f t="shared" ref="H608" si="3185">ROUNDDOWN(YEARFRAC(E608,DOB,1),0)</f>
        <v>114</v>
      </c>
      <c r="I608" s="31">
        <f>IF(H608&lt;=120,VLOOKUP(H608,'Mortality Data'!$B$6:$D$125,2,FALSE),1)</f>
        <v>0.5</v>
      </c>
      <c r="J608" s="17">
        <f>IF(H608&lt;=120,(1-VLOOKUP(H608,'Mortality Data'!$F$5:$H$125,2,FALSE))^(YEAR(E608)-Mortality_Table_Year),1)</f>
        <v>0.9815691733628672</v>
      </c>
      <c r="K608">
        <f>IF(H608&lt;=120,VLOOKUP(H608,'Mortality Data'!$B$5:$D$125,3,FALSE),1)</f>
        <v>0.5</v>
      </c>
      <c r="L608" s="33">
        <f>IF(H608&lt;=120,(1-VLOOKUP(H608,'Mortality Data'!$F$5:$H$125,3,FALSE))^(YEAR(E608)-Mortality_Table_Year),1)</f>
        <v>0.9815691733628672</v>
      </c>
      <c r="M608" s="88">
        <f t="shared" ref="M608" si="3186">MIN(I608*J608*Male_Mortality_Blend+K608*L608*(1-Male_Mortality_Blend),1)</f>
        <v>0.49078458668143354</v>
      </c>
      <c r="N608" s="18">
        <f t="shared" si="3045"/>
        <v>5.4688092648312203E-2</v>
      </c>
      <c r="O608" s="18">
        <f t="shared" si="3067"/>
        <v>5.9191921765368877E-5</v>
      </c>
      <c r="P608" s="89">
        <f t="shared" si="3058"/>
        <v>3.4243653088057745E-6</v>
      </c>
      <c r="Q608" s="88">
        <f t="shared" ref="Q608" si="3187">MIN((I608*J608*Male_Mortality_Blend+K608*L608*(1-Male_Mortality_Blend))*(1-Mortality_Margin),1)</f>
        <v>0.46624535734736183</v>
      </c>
      <c r="R608" s="18">
        <f t="shared" si="3121"/>
        <v>5.0973210287622028E-2</v>
      </c>
      <c r="S608" s="18">
        <f t="shared" si="3060"/>
        <v>1.0763426854225093E-4</v>
      </c>
      <c r="T608" s="89">
        <f t="shared" si="3061"/>
        <v>5.7811478706742601E-6</v>
      </c>
      <c r="V608" s="73">
        <f t="shared" si="3047"/>
        <v>365.23501238159321</v>
      </c>
      <c r="W608" s="74">
        <f t="shared" ref="W608" si="3188">V608*Fee_Percent</f>
        <v>18.26175061907966</v>
      </c>
      <c r="X608" s="75">
        <f t="shared" si="3076"/>
        <v>383.49676300067284</v>
      </c>
      <c r="Y608" s="74">
        <f t="shared" si="3049"/>
        <v>664.14135968656296</v>
      </c>
      <c r="Z608" s="75">
        <f t="shared" si="3050"/>
        <v>7.3047002476318639</v>
      </c>
      <c r="AA608" s="82">
        <f t="shared" si="3051"/>
        <v>-287.94929693352202</v>
      </c>
      <c r="AC608" s="80">
        <f t="shared" ref="AC608" si="3189">AC607/(1+NAER_Rate)^(1/12)</f>
        <v>0.10990043950903872</v>
      </c>
      <c r="AD608" s="82">
        <f t="shared" si="3053"/>
        <v>42.146462804067603</v>
      </c>
      <c r="AE608" s="74">
        <f t="shared" si="3054"/>
        <v>72.989427325683835</v>
      </c>
      <c r="AF608" s="75">
        <f t="shared" si="3055"/>
        <v>0.80278976769652577</v>
      </c>
      <c r="AH608" s="113">
        <v>602</v>
      </c>
      <c r="AI608" s="114">
        <f>(SUM(AE609:$AE$913)+SUM(AF609:$AF$913)-SUM(AD609:$AD$913))*(1+NAER_Rate)^(AH608/12)</f>
        <v>5223.318761304723</v>
      </c>
      <c r="AJ608" s="115">
        <f t="shared" si="3042"/>
        <v>5223.318761304723</v>
      </c>
    </row>
    <row r="609" spans="5:36" x14ac:dyDescent="0.35">
      <c r="E609" s="66">
        <f t="shared" si="3071"/>
        <v>63797</v>
      </c>
      <c r="F609">
        <f t="shared" si="3149"/>
        <v>51</v>
      </c>
      <c r="G609">
        <f t="shared" si="3064"/>
        <v>603</v>
      </c>
      <c r="H609">
        <f t="shared" ref="H609" si="3190">ROUNDDOWN(YEARFRAC(E609,DOB,1),0)</f>
        <v>114</v>
      </c>
      <c r="I609" s="31">
        <f>IF(H609&lt;=120,VLOOKUP(H609,'Mortality Data'!$B$6:$D$125,2,FALSE),1)</f>
        <v>0.5</v>
      </c>
      <c r="J609" s="17">
        <f>IF(H609&lt;=120,(1-VLOOKUP(H609,'Mortality Data'!$F$5:$H$125,2,FALSE))^(YEAR(E609)-Mortality_Table_Year),1)</f>
        <v>0.9815691733628672</v>
      </c>
      <c r="K609">
        <f>IF(H609&lt;=120,VLOOKUP(H609,'Mortality Data'!$B$5:$D$125,3,FALSE),1)</f>
        <v>0.5</v>
      </c>
      <c r="L609" s="33">
        <f>IF(H609&lt;=120,(1-VLOOKUP(H609,'Mortality Data'!$F$5:$H$125,3,FALSE))^(YEAR(E609)-Mortality_Table_Year),1)</f>
        <v>0.9815691733628672</v>
      </c>
      <c r="M609" s="88">
        <f t="shared" ref="M609" si="3191">MIN(I609*J609*Male_Mortality_Blend+K609*L609*(1-Male_Mortality_Blend),1)</f>
        <v>0.49078458668143354</v>
      </c>
      <c r="N609" s="18">
        <f t="shared" si="3045"/>
        <v>5.4688092648312203E-2</v>
      </c>
      <c r="O609" s="18">
        <f t="shared" si="3067"/>
        <v>5.5954828463832733E-5</v>
      </c>
      <c r="P609" s="89">
        <f t="shared" si="3058"/>
        <v>3.237093301536144E-6</v>
      </c>
      <c r="Q609" s="88">
        <f t="shared" ref="Q609" si="3192">MIN((I609*J609*Male_Mortality_Blend+K609*L609*(1-Male_Mortality_Blend))*(1-Mortality_Margin),1)</f>
        <v>0.46624535734736183</v>
      </c>
      <c r="R609" s="18">
        <f t="shared" si="3121"/>
        <v>5.0973210287622028E-2</v>
      </c>
      <c r="S609" s="18">
        <f t="shared" si="3060"/>
        <v>1.0214780433769239E-4</v>
      </c>
      <c r="T609" s="89">
        <f t="shared" si="3061"/>
        <v>5.4864642045585353E-6</v>
      </c>
      <c r="V609" s="73">
        <f t="shared" si="3047"/>
        <v>345.26100618606119</v>
      </c>
      <c r="W609" s="74">
        <f t="shared" ref="W609" si="3193">V609*Fee_Percent</f>
        <v>17.263050309303061</v>
      </c>
      <c r="X609" s="75">
        <f t="shared" si="3076"/>
        <v>362.52405649536428</v>
      </c>
      <c r="Y609" s="74">
        <f t="shared" si="3049"/>
        <v>630.28794249855264</v>
      </c>
      <c r="Z609" s="75">
        <f t="shared" si="3050"/>
        <v>6.9052201237212243</v>
      </c>
      <c r="AA609" s="82">
        <f t="shared" si="3051"/>
        <v>-274.66910612690964</v>
      </c>
      <c r="AC609" s="80">
        <f t="shared" ref="AC609" si="3194">AC608/(1+NAER_Rate)^(1/12)</f>
        <v>0.1094980550270956</v>
      </c>
      <c r="AD609" s="82">
        <f t="shared" si="3053"/>
        <v>39.695679086775314</v>
      </c>
      <c r="AE609" s="74">
        <f t="shared" si="3054"/>
        <v>69.01530381062139</v>
      </c>
      <c r="AF609" s="75">
        <f t="shared" si="3055"/>
        <v>0.75610817308143452</v>
      </c>
      <c r="AH609" s="113">
        <v>603</v>
      </c>
      <c r="AI609" s="114">
        <f>(SUM(AE610:$AE$913)+SUM(AF610:$AF$913)-SUM(AD610:$AD$913))*(1+NAER_Rate)^(AH609/12)</f>
        <v>4967.8443560633523</v>
      </c>
      <c r="AJ609" s="115">
        <f t="shared" si="3042"/>
        <v>4967.8443560633523</v>
      </c>
    </row>
    <row r="610" spans="5:36" x14ac:dyDescent="0.35">
      <c r="E610" s="66">
        <f t="shared" si="3071"/>
        <v>63827</v>
      </c>
      <c r="F610">
        <f t="shared" si="3149"/>
        <v>51</v>
      </c>
      <c r="G610">
        <f t="shared" si="3064"/>
        <v>604</v>
      </c>
      <c r="H610">
        <f t="shared" ref="H610" si="3195">ROUNDDOWN(YEARFRAC(E610,DOB,1),0)</f>
        <v>114</v>
      </c>
      <c r="I610" s="31">
        <f>IF(H610&lt;=120,VLOOKUP(H610,'Mortality Data'!$B$6:$D$125,2,FALSE),1)</f>
        <v>0.5</v>
      </c>
      <c r="J610" s="17">
        <f>IF(H610&lt;=120,(1-VLOOKUP(H610,'Mortality Data'!$F$5:$H$125,2,FALSE))^(YEAR(E610)-Mortality_Table_Year),1)</f>
        <v>0.9815691733628672</v>
      </c>
      <c r="K610">
        <f>IF(H610&lt;=120,VLOOKUP(H610,'Mortality Data'!$B$5:$D$125,3,FALSE),1)</f>
        <v>0.5</v>
      </c>
      <c r="L610" s="33">
        <f>IF(H610&lt;=120,(1-VLOOKUP(H610,'Mortality Data'!$F$5:$H$125,3,FALSE))^(YEAR(E610)-Mortality_Table_Year),1)</f>
        <v>0.9815691733628672</v>
      </c>
      <c r="M610" s="88">
        <f t="shared" ref="M610" si="3196">MIN(I610*J610*Male_Mortality_Blend+K610*L610*(1-Male_Mortality_Blend),1)</f>
        <v>0.49078458668143354</v>
      </c>
      <c r="N610" s="18">
        <f t="shared" si="3045"/>
        <v>5.4688092648312203E-2</v>
      </c>
      <c r="O610" s="18">
        <f t="shared" si="3067"/>
        <v>5.2894765620682235E-5</v>
      </c>
      <c r="P610" s="89">
        <f t="shared" si="3058"/>
        <v>3.060062843150498E-6</v>
      </c>
      <c r="Q610" s="88">
        <f t="shared" ref="Q610" si="3197">MIN((I610*J610*Male_Mortality_Blend+K610*L610*(1-Male_Mortality_Blend))*(1-Mortality_Margin),1)</f>
        <v>0.46624535734736183</v>
      </c>
      <c r="R610" s="18">
        <f t="shared" si="3121"/>
        <v>5.0973210287622028E-2</v>
      </c>
      <c r="S610" s="18">
        <f t="shared" si="3060"/>
        <v>9.6941002826768326E-5</v>
      </c>
      <c r="T610" s="89">
        <f t="shared" si="3061"/>
        <v>5.2068015109240685E-6</v>
      </c>
      <c r="V610" s="73">
        <f t="shared" si="3047"/>
        <v>326.37934029190842</v>
      </c>
      <c r="W610" s="74">
        <f t="shared" ref="W610" si="3198">V610*Fee_Percent</f>
        <v>16.318967014595422</v>
      </c>
      <c r="X610" s="75">
        <f t="shared" si="3076"/>
        <v>342.69830730650386</v>
      </c>
      <c r="Y610" s="74">
        <f t="shared" si="3049"/>
        <v>598.16014266382126</v>
      </c>
      <c r="Z610" s="75">
        <f t="shared" si="3050"/>
        <v>6.527586805838169</v>
      </c>
      <c r="AA610" s="82">
        <f t="shared" si="3051"/>
        <v>-261.98942216315555</v>
      </c>
      <c r="AC610" s="80">
        <f t="shared" ref="AC610" si="3199">AC609/(1+NAER_Rate)^(1/12)</f>
        <v>0.10909714381743447</v>
      </c>
      <c r="AD610" s="82">
        <f t="shared" si="3053"/>
        <v>37.387406518209005</v>
      </c>
      <c r="AE610" s="74">
        <f t="shared" si="3054"/>
        <v>65.257563110052033</v>
      </c>
      <c r="AF610" s="75">
        <f t="shared" si="3055"/>
        <v>0.7121410765373144</v>
      </c>
      <c r="AH610" s="113">
        <v>604</v>
      </c>
      <c r="AI610" s="114">
        <f>(SUM(AE611:$AE$913)+SUM(AF611:$AF$913)-SUM(AD611:$AD$913))*(1+NAER_Rate)^(AH610/12)</f>
        <v>4724.1108150397804</v>
      </c>
      <c r="AJ610" s="115">
        <f t="shared" si="3042"/>
        <v>4724.1108150397804</v>
      </c>
    </row>
    <row r="611" spans="5:36" x14ac:dyDescent="0.35">
      <c r="E611" s="66">
        <f t="shared" si="3071"/>
        <v>63858</v>
      </c>
      <c r="F611">
        <f t="shared" si="3149"/>
        <v>51</v>
      </c>
      <c r="G611">
        <f t="shared" si="3064"/>
        <v>605</v>
      </c>
      <c r="H611">
        <f t="shared" ref="H611" si="3200">ROUNDDOWN(YEARFRAC(E611,DOB,1),0)</f>
        <v>114</v>
      </c>
      <c r="I611" s="31">
        <f>IF(H611&lt;=120,VLOOKUP(H611,'Mortality Data'!$B$6:$D$125,2,FALSE),1)</f>
        <v>0.5</v>
      </c>
      <c r="J611" s="17">
        <f>IF(H611&lt;=120,(1-VLOOKUP(H611,'Mortality Data'!$F$5:$H$125,2,FALSE))^(YEAR(E611)-Mortality_Table_Year),1)</f>
        <v>0.9815691733628672</v>
      </c>
      <c r="K611">
        <f>IF(H611&lt;=120,VLOOKUP(H611,'Mortality Data'!$B$5:$D$125,3,FALSE),1)</f>
        <v>0.5</v>
      </c>
      <c r="L611" s="33">
        <f>IF(H611&lt;=120,(1-VLOOKUP(H611,'Mortality Data'!$F$5:$H$125,3,FALSE))^(YEAR(E611)-Mortality_Table_Year),1)</f>
        <v>0.9815691733628672</v>
      </c>
      <c r="M611" s="88">
        <f t="shared" ref="M611" si="3201">MIN(I611*J611*Male_Mortality_Blend+K611*L611*(1-Male_Mortality_Blend),1)</f>
        <v>0.49078458668143354</v>
      </c>
      <c r="N611" s="18">
        <f t="shared" si="3045"/>
        <v>5.4688092648312203E-2</v>
      </c>
      <c r="O611" s="18">
        <f t="shared" si="3067"/>
        <v>5.0002051777807607E-5</v>
      </c>
      <c r="P611" s="89">
        <f t="shared" si="3058"/>
        <v>2.8927138428746279E-6</v>
      </c>
      <c r="Q611" s="88">
        <f t="shared" ref="Q611" si="3202">MIN((I611*J611*Male_Mortality_Blend+K611*L611*(1-Male_Mortality_Blend))*(1-Mortality_Margin),1)</f>
        <v>0.46624535734736183</v>
      </c>
      <c r="R611" s="18">
        <f t="shared" si="3121"/>
        <v>5.0973210287622028E-2</v>
      </c>
      <c r="S611" s="18">
        <f t="shared" si="3060"/>
        <v>9.19996087041865E-5</v>
      </c>
      <c r="T611" s="89">
        <f t="shared" si="3061"/>
        <v>4.9413941225818255E-6</v>
      </c>
      <c r="V611" s="73">
        <f t="shared" si="3047"/>
        <v>308.53027669152948</v>
      </c>
      <c r="W611" s="74">
        <f t="shared" ref="W611" si="3203">V611*Fee_Percent</f>
        <v>15.426513834576475</v>
      </c>
      <c r="X611" s="75">
        <f t="shared" si="3076"/>
        <v>323.95679052610598</v>
      </c>
      <c r="Y611" s="74">
        <f t="shared" si="3049"/>
        <v>567.66999992614433</v>
      </c>
      <c r="Z611" s="75">
        <f t="shared" si="3050"/>
        <v>6.1706055338305896</v>
      </c>
      <c r="AA611" s="82">
        <f t="shared" si="3051"/>
        <v>-249.8838149338689</v>
      </c>
      <c r="AC611" s="80">
        <f t="shared" ref="AC611" si="3204">AC610/(1+NAER_Rate)^(1/12)</f>
        <v>0.10869770048588308</v>
      </c>
      <c r="AD611" s="82">
        <f t="shared" si="3053"/>
        <v>35.213358186974631</v>
      </c>
      <c r="AE611" s="74">
        <f t="shared" si="3054"/>
        <v>61.704423626793307</v>
      </c>
      <c r="AF611" s="75">
        <f t="shared" si="3055"/>
        <v>0.67073063213285011</v>
      </c>
      <c r="AH611" s="113">
        <v>605</v>
      </c>
      <c r="AI611" s="114">
        <f>(SUM(AE612:$AE$913)+SUM(AF612:$AF$913)-SUM(AD612:$AD$913))*(1+NAER_Rate)^(AH611/12)</f>
        <v>4491.5872069377256</v>
      </c>
      <c r="AJ611" s="115">
        <f t="shared" si="3042"/>
        <v>4491.5872069377256</v>
      </c>
    </row>
    <row r="612" spans="5:36" x14ac:dyDescent="0.35">
      <c r="E612" s="66">
        <f t="shared" si="3071"/>
        <v>63888</v>
      </c>
      <c r="F612">
        <f t="shared" si="3149"/>
        <v>51</v>
      </c>
      <c r="G612">
        <f t="shared" si="3064"/>
        <v>606</v>
      </c>
      <c r="H612">
        <f t="shared" ref="H612" si="3205">ROUNDDOWN(YEARFRAC(E612,DOB,1),0)</f>
        <v>114</v>
      </c>
      <c r="I612" s="31">
        <f>IF(H612&lt;=120,VLOOKUP(H612,'Mortality Data'!$B$6:$D$125,2,FALSE),1)</f>
        <v>0.5</v>
      </c>
      <c r="J612" s="17">
        <f>IF(H612&lt;=120,(1-VLOOKUP(H612,'Mortality Data'!$F$5:$H$125,2,FALSE))^(YEAR(E612)-Mortality_Table_Year),1)</f>
        <v>0.9815691733628672</v>
      </c>
      <c r="K612">
        <f>IF(H612&lt;=120,VLOOKUP(H612,'Mortality Data'!$B$5:$D$125,3,FALSE),1)</f>
        <v>0.5</v>
      </c>
      <c r="L612" s="33">
        <f>IF(H612&lt;=120,(1-VLOOKUP(H612,'Mortality Data'!$F$5:$H$125,3,FALSE))^(YEAR(E612)-Mortality_Table_Year),1)</f>
        <v>0.9815691733628672</v>
      </c>
      <c r="M612" s="88">
        <f t="shared" ref="M612" si="3206">MIN(I612*J612*Male_Mortality_Blend+K612*L612*(1-Male_Mortality_Blend),1)</f>
        <v>0.49078458668143354</v>
      </c>
      <c r="N612" s="18">
        <f t="shared" si="3045"/>
        <v>5.4688092648312203E-2</v>
      </c>
      <c r="O612" s="18">
        <f t="shared" si="3067"/>
        <v>4.7267534937577158E-5</v>
      </c>
      <c r="P612" s="89">
        <f t="shared" si="3058"/>
        <v>2.7345168402304488E-6</v>
      </c>
      <c r="Q612" s="88">
        <f t="shared" ref="Q612" si="3207">MIN((I612*J612*Male_Mortality_Blend+K612*L612*(1-Male_Mortality_Blend))*(1-Mortality_Margin),1)</f>
        <v>0.46624535734736183</v>
      </c>
      <c r="R612" s="18">
        <f t="shared" si="3121"/>
        <v>5.0973210287622028E-2</v>
      </c>
      <c r="S612" s="18">
        <f t="shared" si="3060"/>
        <v>8.7310093303329055E-5</v>
      </c>
      <c r="T612" s="89">
        <f t="shared" si="3061"/>
        <v>4.6895154008574452E-6</v>
      </c>
      <c r="V612" s="73">
        <f t="shared" si="3047"/>
        <v>291.6573443350137</v>
      </c>
      <c r="W612" s="74">
        <f t="shared" ref="W612" si="3208">V612*Fee_Percent</f>
        <v>14.582867216750685</v>
      </c>
      <c r="X612" s="75">
        <f t="shared" si="3076"/>
        <v>306.24021155176439</v>
      </c>
      <c r="Y612" s="74">
        <f t="shared" si="3049"/>
        <v>538.73403764593456</v>
      </c>
      <c r="Z612" s="75">
        <f t="shared" si="3050"/>
        <v>5.8331468867002743</v>
      </c>
      <c r="AA612" s="82">
        <f t="shared" si="3051"/>
        <v>-238.32697298087049</v>
      </c>
      <c r="AC612" s="80">
        <f t="shared" ref="AC612" si="3209">AC611/(1+NAER_Rate)^(1/12)</f>
        <v>0.10829971965801911</v>
      </c>
      <c r="AD612" s="82">
        <f t="shared" si="3053"/>
        <v>33.165729059068553</v>
      </c>
      <c r="AE612" s="74">
        <f t="shared" si="3054"/>
        <v>58.344745247287428</v>
      </c>
      <c r="AF612" s="75">
        <f t="shared" si="3055"/>
        <v>0.63172817255368674</v>
      </c>
      <c r="AH612" s="113">
        <v>606</v>
      </c>
      <c r="AI612" s="114">
        <f>(SUM(AE613:$AE$913)+SUM(AF613:$AF$913)-SUM(AD613:$AD$913))*(1+NAER_Rate)^(AH612/12)</f>
        <v>4269.7659608478079</v>
      </c>
      <c r="AJ612" s="115">
        <f t="shared" si="3042"/>
        <v>4269.7659608478079</v>
      </c>
    </row>
    <row r="613" spans="5:36" x14ac:dyDescent="0.35">
      <c r="E613" s="66">
        <f t="shared" si="3071"/>
        <v>63919</v>
      </c>
      <c r="F613">
        <f t="shared" si="3149"/>
        <v>51</v>
      </c>
      <c r="G613">
        <f t="shared" si="3064"/>
        <v>607</v>
      </c>
      <c r="H613">
        <f t="shared" ref="H613" si="3210">ROUNDDOWN(YEARFRAC(E613,DOB,1),0)</f>
        <v>115</v>
      </c>
      <c r="I613" s="31">
        <f>IF(H613&lt;=120,VLOOKUP(H613,'Mortality Data'!$B$6:$D$125,2,FALSE),1)</f>
        <v>0.5</v>
      </c>
      <c r="J613" s="17">
        <f>IF(H613&lt;=120,(1-VLOOKUP(H613,'Mortality Data'!$F$5:$H$125,2,FALSE))^(YEAR(E613)-Mortality_Table_Year),1)</f>
        <v>1</v>
      </c>
      <c r="K613">
        <f>IF(H613&lt;=120,VLOOKUP(H613,'Mortality Data'!$B$5:$D$125,3,FALSE),1)</f>
        <v>0.5</v>
      </c>
      <c r="L613" s="33">
        <f>IF(H613&lt;=120,(1-VLOOKUP(H613,'Mortality Data'!$F$5:$H$125,3,FALSE))^(YEAR(E613)-Mortality_Table_Year),1)</f>
        <v>1</v>
      </c>
      <c r="M613" s="88">
        <f t="shared" ref="M613" si="3211">MIN(I613*J613*Male_Mortality_Blend+K613*L613*(1-Male_Mortality_Blend),1)</f>
        <v>0.5</v>
      </c>
      <c r="N613" s="18">
        <f t="shared" si="3045"/>
        <v>5.6125687318306472E-2</v>
      </c>
      <c r="O613" s="18">
        <f t="shared" si="3067"/>
        <v>4.4614612051363574E-5</v>
      </c>
      <c r="P613" s="89">
        <f t="shared" si="3058"/>
        <v>2.6529228862135843E-6</v>
      </c>
      <c r="Q613" s="88">
        <f t="shared" ref="Q613" si="3212">MIN((I613*J613*Male_Mortality_Blend+K613*L613*(1-Male_Mortality_Blend))*(1-Mortality_Margin),1)</f>
        <v>0.47499999999999998</v>
      </c>
      <c r="R613" s="18">
        <f t="shared" si="3121"/>
        <v>5.2280226532235297E-2</v>
      </c>
      <c r="S613" s="18">
        <f t="shared" si="3060"/>
        <v>8.2745501846880412E-5</v>
      </c>
      <c r="T613" s="89">
        <f t="shared" si="3061"/>
        <v>4.5645914564486427E-6</v>
      </c>
      <c r="V613" s="73">
        <f t="shared" si="3047"/>
        <v>275.28787542277911</v>
      </c>
      <c r="W613" s="74">
        <f t="shared" ref="W613" si="3213">V613*Fee_Percent</f>
        <v>13.764393771138955</v>
      </c>
      <c r="X613" s="75">
        <f t="shared" si="3076"/>
        <v>289.05226919391805</v>
      </c>
      <c r="Y613" s="74">
        <f t="shared" si="3049"/>
        <v>510.56890011717928</v>
      </c>
      <c r="Z613" s="75">
        <f t="shared" si="3050"/>
        <v>5.5057575084555825</v>
      </c>
      <c r="AA613" s="82">
        <f t="shared" si="3051"/>
        <v>-227.02238843171676</v>
      </c>
      <c r="AC613" s="80">
        <f t="shared" ref="AC613" si="3214">AC612/(1+NAER_Rate)^(1/12)</f>
        <v>0.10790319597909795</v>
      </c>
      <c r="AD613" s="82">
        <f t="shared" si="3053"/>
        <v>31.189663651034316</v>
      </c>
      <c r="AE613" s="74">
        <f t="shared" si="3054"/>
        <v>55.092016090176479</v>
      </c>
      <c r="AF613" s="75">
        <f t="shared" si="3055"/>
        <v>0.59408883144827274</v>
      </c>
      <c r="AH613" s="113">
        <v>607</v>
      </c>
      <c r="AI613" s="114">
        <f>(SUM(AE614:$AE$913)+SUM(AF614:$AF$913)-SUM(AD614:$AD$913))*(1+NAER_Rate)^(AH613/12)</f>
        <v>4058.434148506693</v>
      </c>
      <c r="AJ613" s="115">
        <f t="shared" si="3042"/>
        <v>4058.434148506693</v>
      </c>
    </row>
    <row r="614" spans="5:36" x14ac:dyDescent="0.35">
      <c r="E614" s="66">
        <f t="shared" si="3071"/>
        <v>63950</v>
      </c>
      <c r="F614">
        <f t="shared" si="3149"/>
        <v>51</v>
      </c>
      <c r="G614">
        <f t="shared" si="3064"/>
        <v>608</v>
      </c>
      <c r="H614">
        <f t="shared" ref="H614" si="3215">ROUNDDOWN(YEARFRAC(E614,DOB,1),0)</f>
        <v>115</v>
      </c>
      <c r="I614" s="31">
        <f>IF(H614&lt;=120,VLOOKUP(H614,'Mortality Data'!$B$6:$D$125,2,FALSE),1)</f>
        <v>0.5</v>
      </c>
      <c r="J614" s="17">
        <f>IF(H614&lt;=120,(1-VLOOKUP(H614,'Mortality Data'!$F$5:$H$125,2,FALSE))^(YEAR(E614)-Mortality_Table_Year),1)</f>
        <v>1</v>
      </c>
      <c r="K614">
        <f>IF(H614&lt;=120,VLOOKUP(H614,'Mortality Data'!$B$5:$D$125,3,FALSE),1)</f>
        <v>0.5</v>
      </c>
      <c r="L614" s="33">
        <f>IF(H614&lt;=120,(1-VLOOKUP(H614,'Mortality Data'!$F$5:$H$125,3,FALSE))^(YEAR(E614)-Mortality_Table_Year),1)</f>
        <v>1</v>
      </c>
      <c r="M614" s="88">
        <f t="shared" ref="M614" si="3216">MIN(I614*J614*Male_Mortality_Blend+K614*L614*(1-Male_Mortality_Blend),1)</f>
        <v>0.5</v>
      </c>
      <c r="N614" s="18">
        <f t="shared" si="3045"/>
        <v>5.6125687318306472E-2</v>
      </c>
      <c r="O614" s="18">
        <f t="shared" si="3067"/>
        <v>4.2110586285541195E-5</v>
      </c>
      <c r="P614" s="89">
        <f t="shared" si="3058"/>
        <v>2.5040257658223795E-6</v>
      </c>
      <c r="Q614" s="88">
        <f t="shared" ref="Q614" si="3217">MIN((I614*J614*Male_Mortality_Blend+K614*L614*(1-Male_Mortality_Blend))*(1-Mortality_Margin),1)</f>
        <v>0.47499999999999998</v>
      </c>
      <c r="R614" s="18">
        <f t="shared" si="3121"/>
        <v>5.2280226532235297E-2</v>
      </c>
      <c r="S614" s="18">
        <f t="shared" si="3060"/>
        <v>7.8419548265802003E-5</v>
      </c>
      <c r="T614" s="89">
        <f t="shared" si="3061"/>
        <v>4.3259535810784088E-6</v>
      </c>
      <c r="V614" s="73">
        <f t="shared" si="3047"/>
        <v>259.83715420427927</v>
      </c>
      <c r="W614" s="74">
        <f t="shared" ref="W614" si="3218">V614*Fee_Percent</f>
        <v>12.991857710213964</v>
      </c>
      <c r="X614" s="75">
        <f t="shared" si="3076"/>
        <v>272.82901191449321</v>
      </c>
      <c r="Y614" s="74">
        <f t="shared" si="3049"/>
        <v>483.87624235873892</v>
      </c>
      <c r="Z614" s="75">
        <f t="shared" si="3050"/>
        <v>5.1967430840855853</v>
      </c>
      <c r="AA614" s="82">
        <f t="shared" si="3051"/>
        <v>-216.24397352833131</v>
      </c>
      <c r="AC614" s="80">
        <f t="shared" ref="AC614" si="3219">AC613/(1+NAER_Rate)^(1/12)</f>
        <v>0.10750812411398056</v>
      </c>
      <c r="AD614" s="82">
        <f t="shared" si="3053"/>
        <v>29.331335274798015</v>
      </c>
      <c r="AE614" s="74">
        <f t="shared" si="3054"/>
        <v>52.020627119309843</v>
      </c>
      <c r="AF614" s="75">
        <f t="shared" si="3055"/>
        <v>0.55869210047234319</v>
      </c>
      <c r="AH614" s="113">
        <v>608</v>
      </c>
      <c r="AI614" s="114">
        <f>(SUM(AE615:$AE$913)+SUM(AF615:$AF$913)-SUM(AD615:$AD$913))*(1+NAER_Rate)^(AH614/12)</f>
        <v>3857.1041469383581</v>
      </c>
      <c r="AJ614" s="115">
        <f t="shared" si="3042"/>
        <v>3857.1041469383581</v>
      </c>
    </row>
    <row r="615" spans="5:36" x14ac:dyDescent="0.35">
      <c r="E615" s="66">
        <f t="shared" si="3071"/>
        <v>63978</v>
      </c>
      <c r="F615">
        <f t="shared" si="3149"/>
        <v>51</v>
      </c>
      <c r="G615">
        <f t="shared" si="3064"/>
        <v>609</v>
      </c>
      <c r="H615">
        <f t="shared" ref="H615" si="3220">ROUNDDOWN(YEARFRAC(E615,DOB,1),0)</f>
        <v>115</v>
      </c>
      <c r="I615" s="31">
        <f>IF(H615&lt;=120,VLOOKUP(H615,'Mortality Data'!$B$6:$D$125,2,FALSE),1)</f>
        <v>0.5</v>
      </c>
      <c r="J615" s="17">
        <f>IF(H615&lt;=120,(1-VLOOKUP(H615,'Mortality Data'!$F$5:$H$125,2,FALSE))^(YEAR(E615)-Mortality_Table_Year),1)</f>
        <v>1</v>
      </c>
      <c r="K615">
        <f>IF(H615&lt;=120,VLOOKUP(H615,'Mortality Data'!$B$5:$D$125,3,FALSE),1)</f>
        <v>0.5</v>
      </c>
      <c r="L615" s="33">
        <f>IF(H615&lt;=120,(1-VLOOKUP(H615,'Mortality Data'!$F$5:$H$125,3,FALSE))^(YEAR(E615)-Mortality_Table_Year),1)</f>
        <v>1</v>
      </c>
      <c r="M615" s="88">
        <f t="shared" ref="M615" si="3221">MIN(I615*J615*Male_Mortality_Blend+K615*L615*(1-Male_Mortality_Blend),1)</f>
        <v>0.5</v>
      </c>
      <c r="N615" s="18">
        <f t="shared" si="3045"/>
        <v>5.6125687318306472E-2</v>
      </c>
      <c r="O615" s="18">
        <f t="shared" si="3067"/>
        <v>3.9747100686888342E-5</v>
      </c>
      <c r="P615" s="89">
        <f t="shared" si="3058"/>
        <v>2.3634855986528523E-6</v>
      </c>
      <c r="Q615" s="88">
        <f t="shared" ref="Q615" si="3222">MIN((I615*J615*Male_Mortality_Blend+K615*L615*(1-Male_Mortality_Blend))*(1-Mortality_Margin),1)</f>
        <v>0.47499999999999998</v>
      </c>
      <c r="R615" s="18">
        <f t="shared" si="3121"/>
        <v>5.2280226532235297E-2</v>
      </c>
      <c r="S615" s="18">
        <f t="shared" si="3060"/>
        <v>7.4319756517910319E-5</v>
      </c>
      <c r="T615" s="89">
        <f t="shared" si="3061"/>
        <v>4.0997917478916842E-6</v>
      </c>
      <c r="V615" s="73">
        <f t="shared" si="3047"/>
        <v>245.25361533373132</v>
      </c>
      <c r="W615" s="74">
        <f t="shared" ref="W615" si="3223">V615*Fee_Percent</f>
        <v>12.262680766686566</v>
      </c>
      <c r="X615" s="75">
        <f t="shared" si="3076"/>
        <v>257.51629610041789</v>
      </c>
      <c r="Y615" s="74">
        <f t="shared" si="3049"/>
        <v>458.57908279465727</v>
      </c>
      <c r="Z615" s="75">
        <f t="shared" si="3050"/>
        <v>4.9050723066746267</v>
      </c>
      <c r="AA615" s="82">
        <f t="shared" si="3051"/>
        <v>-205.96785900091402</v>
      </c>
      <c r="AC615" s="80">
        <f t="shared" ref="AC615" si="3224">AC614/(1+NAER_Rate)^(1/12)</f>
        <v>0.10711449874706178</v>
      </c>
      <c r="AD615" s="82">
        <f t="shared" si="3053"/>
        <v>27.583728975996202</v>
      </c>
      <c r="AE615" s="74">
        <f t="shared" si="3054"/>
        <v>49.120468589437053</v>
      </c>
      <c r="AF615" s="75">
        <f t="shared" si="3055"/>
        <v>0.52540436144754676</v>
      </c>
      <c r="AH615" s="113">
        <v>609</v>
      </c>
      <c r="AI615" s="114">
        <f>(SUM(AE616:$AE$913)+SUM(AF616:$AF$913)-SUM(AD616:$AD$913))*(1+NAER_Rate)^(AH615/12)</f>
        <v>3665.3104105150896</v>
      </c>
      <c r="AJ615" s="115">
        <f t="shared" si="3042"/>
        <v>3665.3104105150896</v>
      </c>
    </row>
    <row r="616" spans="5:36" x14ac:dyDescent="0.35">
      <c r="E616" s="66">
        <f t="shared" si="3071"/>
        <v>64009</v>
      </c>
      <c r="F616">
        <f t="shared" si="3149"/>
        <v>51</v>
      </c>
      <c r="G616">
        <f t="shared" si="3064"/>
        <v>610</v>
      </c>
      <c r="H616">
        <f t="shared" ref="H616" si="3225">ROUNDDOWN(YEARFRAC(E616,DOB,1),0)</f>
        <v>115</v>
      </c>
      <c r="I616" s="31">
        <f>IF(H616&lt;=120,VLOOKUP(H616,'Mortality Data'!$B$6:$D$125,2,FALSE),1)</f>
        <v>0.5</v>
      </c>
      <c r="J616" s="17">
        <f>IF(H616&lt;=120,(1-VLOOKUP(H616,'Mortality Data'!$F$5:$H$125,2,FALSE))^(YEAR(E616)-Mortality_Table_Year),1)</f>
        <v>1</v>
      </c>
      <c r="K616">
        <f>IF(H616&lt;=120,VLOOKUP(H616,'Mortality Data'!$B$5:$D$125,3,FALSE),1)</f>
        <v>0.5</v>
      </c>
      <c r="L616" s="33">
        <f>IF(H616&lt;=120,(1-VLOOKUP(H616,'Mortality Data'!$F$5:$H$125,3,FALSE))^(YEAR(E616)-Mortality_Table_Year),1)</f>
        <v>1</v>
      </c>
      <c r="M616" s="88">
        <f t="shared" ref="M616" si="3226">MIN(I616*J616*Male_Mortality_Blend+K616*L616*(1-Male_Mortality_Blend),1)</f>
        <v>0.5</v>
      </c>
      <c r="N616" s="18">
        <f t="shared" si="3045"/>
        <v>5.6125687318306472E-2</v>
      </c>
      <c r="O616" s="18">
        <f t="shared" si="3067"/>
        <v>3.7516267341926806E-5</v>
      </c>
      <c r="P616" s="89">
        <f t="shared" si="3058"/>
        <v>2.2308333449615363E-6</v>
      </c>
      <c r="Q616" s="88">
        <f t="shared" ref="Q616" si="3227">MIN((I616*J616*Male_Mortality_Blend+K616*L616*(1-Male_Mortality_Blend))*(1-Mortality_Margin),1)</f>
        <v>0.47499999999999998</v>
      </c>
      <c r="R616" s="18">
        <f t="shared" si="3121"/>
        <v>5.2280226532235297E-2</v>
      </c>
      <c r="S616" s="18">
        <f t="shared" si="3060"/>
        <v>7.0434302811333391E-5</v>
      </c>
      <c r="T616" s="89">
        <f t="shared" si="3061"/>
        <v>3.8854537065769276E-6</v>
      </c>
      <c r="V616" s="73">
        <f t="shared" si="3047"/>
        <v>231.48858760582613</v>
      </c>
      <c r="W616" s="74">
        <f t="shared" ref="W616" si="3228">V616*Fee_Percent</f>
        <v>11.574429380291306</v>
      </c>
      <c r="X616" s="75">
        <f t="shared" si="3076"/>
        <v>243.06301698611742</v>
      </c>
      <c r="Y616" s="74">
        <f t="shared" si="3049"/>
        <v>434.60446446320788</v>
      </c>
      <c r="Z616" s="75">
        <f t="shared" si="3050"/>
        <v>4.6297717521165227</v>
      </c>
      <c r="AA616" s="82">
        <f t="shared" si="3051"/>
        <v>-196.171219229207</v>
      </c>
      <c r="AC616" s="80">
        <f t="shared" ref="AC616" si="3229">AC615/(1+NAER_Rate)^(1/12)</f>
        <v>0.10672231458219873</v>
      </c>
      <c r="AD616" s="82">
        <f t="shared" si="3053"/>
        <v>25.940247762090738</v>
      </c>
      <c r="AE616" s="74">
        <f t="shared" si="3054"/>
        <v>46.38199437527048</v>
      </c>
      <c r="AF616" s="75">
        <f t="shared" si="3055"/>
        <v>0.49409995737315693</v>
      </c>
      <c r="AH616" s="113">
        <v>610</v>
      </c>
      <c r="AI616" s="114">
        <f>(SUM(AE617:$AE$913)+SUM(AF617:$AF$913)-SUM(AD617:$AD$913))*(1+NAER_Rate)^(AH616/12)</f>
        <v>3482.6085084379765</v>
      </c>
      <c r="AJ616" s="115">
        <f t="shared" si="3042"/>
        <v>3482.6085084379765</v>
      </c>
    </row>
    <row r="617" spans="5:36" x14ac:dyDescent="0.35">
      <c r="E617" s="66">
        <f t="shared" si="3071"/>
        <v>64039</v>
      </c>
      <c r="F617">
        <f t="shared" si="3149"/>
        <v>51</v>
      </c>
      <c r="G617">
        <f t="shared" si="3064"/>
        <v>611</v>
      </c>
      <c r="H617">
        <f t="shared" ref="H617" si="3230">ROUNDDOWN(YEARFRAC(E617,DOB,1),0)</f>
        <v>115</v>
      </c>
      <c r="I617" s="31">
        <f>IF(H617&lt;=120,VLOOKUP(H617,'Mortality Data'!$B$6:$D$125,2,FALSE),1)</f>
        <v>0.5</v>
      </c>
      <c r="J617" s="17">
        <f>IF(H617&lt;=120,(1-VLOOKUP(H617,'Mortality Data'!$F$5:$H$125,2,FALSE))^(YEAR(E617)-Mortality_Table_Year),1)</f>
        <v>1</v>
      </c>
      <c r="K617">
        <f>IF(H617&lt;=120,VLOOKUP(H617,'Mortality Data'!$B$5:$D$125,3,FALSE),1)</f>
        <v>0.5</v>
      </c>
      <c r="L617" s="33">
        <f>IF(H617&lt;=120,(1-VLOOKUP(H617,'Mortality Data'!$F$5:$H$125,3,FALSE))^(YEAR(E617)-Mortality_Table_Year),1)</f>
        <v>1</v>
      </c>
      <c r="M617" s="88">
        <f t="shared" ref="M617" si="3231">MIN(I617*J617*Male_Mortality_Blend+K617*L617*(1-Male_Mortality_Blend),1)</f>
        <v>0.5</v>
      </c>
      <c r="N617" s="18">
        <f t="shared" si="3045"/>
        <v>5.6125687318306472E-2</v>
      </c>
      <c r="O617" s="18">
        <f t="shared" si="3067"/>
        <v>3.5410641051743828E-5</v>
      </c>
      <c r="P617" s="89">
        <f t="shared" si="3058"/>
        <v>2.1056262901829778E-6</v>
      </c>
      <c r="Q617" s="88">
        <f t="shared" ref="Q617" si="3232">MIN((I617*J617*Male_Mortality_Blend+K617*L617*(1-Male_Mortality_Blend))*(1-Mortality_Margin),1)</f>
        <v>0.47499999999999998</v>
      </c>
      <c r="R617" s="18">
        <f t="shared" si="3121"/>
        <v>5.2280226532235297E-2</v>
      </c>
      <c r="S617" s="18">
        <f t="shared" si="3060"/>
        <v>6.6751981504716828E-5</v>
      </c>
      <c r="T617" s="89">
        <f t="shared" si="3061"/>
        <v>3.6823213066165632E-6</v>
      </c>
      <c r="V617" s="73">
        <f t="shared" si="3047"/>
        <v>218.49613152010511</v>
      </c>
      <c r="W617" s="74">
        <f t="shared" ref="W617" si="3233">V617*Fee_Percent</f>
        <v>10.924806576005256</v>
      </c>
      <c r="X617" s="75">
        <f t="shared" si="3076"/>
        <v>229.42093809611038</v>
      </c>
      <c r="Y617" s="74">
        <f t="shared" si="3049"/>
        <v>411.88324460915055</v>
      </c>
      <c r="Z617" s="75">
        <f t="shared" si="3050"/>
        <v>4.3699226304021019</v>
      </c>
      <c r="AA617" s="82">
        <f t="shared" si="3051"/>
        <v>-186.83222914344231</v>
      </c>
      <c r="AC617" s="80">
        <f t="shared" ref="AC617" si="3234">AC616/(1+NAER_Rate)^(1/12)</f>
        <v>0.10633156634263963</v>
      </c>
      <c r="AD617" s="82">
        <f t="shared" si="3053"/>
        <v>24.394687699557181</v>
      </c>
      <c r="AE617" s="74">
        <f t="shared" si="3054"/>
        <v>43.796190549579556</v>
      </c>
      <c r="AF617" s="75">
        <f t="shared" si="3055"/>
        <v>0.46466071808680337</v>
      </c>
      <c r="AH617" s="113">
        <v>611</v>
      </c>
      <c r="AI617" s="114">
        <f>(SUM(AE618:$AE$913)+SUM(AF618:$AF$913)-SUM(AD618:$AD$913))*(1+NAER_Rate)^(AH617/12)</f>
        <v>3308.5742017793914</v>
      </c>
      <c r="AJ617" s="115">
        <f t="shared" si="3042"/>
        <v>3308.5742017793914</v>
      </c>
    </row>
    <row r="618" spans="5:36" x14ac:dyDescent="0.35">
      <c r="E618" s="66">
        <f t="shared" si="3071"/>
        <v>64070</v>
      </c>
      <c r="F618">
        <f t="shared" si="3149"/>
        <v>51</v>
      </c>
      <c r="G618">
        <f t="shared" si="3064"/>
        <v>612</v>
      </c>
      <c r="H618">
        <f t="shared" ref="H618" si="3235">ROUNDDOWN(YEARFRAC(E618,DOB,1),0)</f>
        <v>115</v>
      </c>
      <c r="I618" s="31">
        <f>IF(H618&lt;=120,VLOOKUP(H618,'Mortality Data'!$B$6:$D$125,2,FALSE),1)</f>
        <v>0.5</v>
      </c>
      <c r="J618" s="17">
        <f>IF(H618&lt;=120,(1-VLOOKUP(H618,'Mortality Data'!$F$5:$H$125,2,FALSE))^(YEAR(E618)-Mortality_Table_Year),1)</f>
        <v>1</v>
      </c>
      <c r="K618">
        <f>IF(H618&lt;=120,VLOOKUP(H618,'Mortality Data'!$B$5:$D$125,3,FALSE),1)</f>
        <v>0.5</v>
      </c>
      <c r="L618" s="33">
        <f>IF(H618&lt;=120,(1-VLOOKUP(H618,'Mortality Data'!$F$5:$H$125,3,FALSE))^(YEAR(E618)-Mortality_Table_Year),1)</f>
        <v>1</v>
      </c>
      <c r="M618" s="88">
        <f t="shared" ref="M618" si="3236">MIN(I618*J618*Male_Mortality_Blend+K618*L618*(1-Male_Mortality_Blend),1)</f>
        <v>0.5</v>
      </c>
      <c r="N618" s="18">
        <f t="shared" si="3045"/>
        <v>5.6125687318306472E-2</v>
      </c>
      <c r="O618" s="18">
        <f t="shared" si="3067"/>
        <v>3.3423194484332869E-5</v>
      </c>
      <c r="P618" s="89">
        <f t="shared" si="3058"/>
        <v>1.9874465674109591E-6</v>
      </c>
      <c r="Q618" s="88">
        <f t="shared" ref="Q618" si="3237">MIN((I618*J618*Male_Mortality_Blend+K618*L618*(1-Male_Mortality_Blend))*(1-Mortality_Margin),1)</f>
        <v>0.47499999999999998</v>
      </c>
      <c r="R618" s="18">
        <f t="shared" si="3121"/>
        <v>5.2280226532235297E-2</v>
      </c>
      <c r="S618" s="18">
        <f t="shared" si="3060"/>
        <v>6.3262172790174657E-5</v>
      </c>
      <c r="T618" s="89">
        <f t="shared" si="3061"/>
        <v>3.4898087145421715E-6</v>
      </c>
      <c r="V618" s="73">
        <f t="shared" si="3047"/>
        <v>206.23288596214815</v>
      </c>
      <c r="W618" s="74">
        <f t="shared" ref="W618" si="3238">V618*Fee_Percent</f>
        <v>10.311644298107408</v>
      </c>
      <c r="X618" s="75">
        <f t="shared" si="3076"/>
        <v>216.54453026025556</v>
      </c>
      <c r="Y618" s="74">
        <f t="shared" si="3049"/>
        <v>390.34989527615215</v>
      </c>
      <c r="Z618" s="75">
        <f t="shared" si="3050"/>
        <v>4.124657719242963</v>
      </c>
      <c r="AA618" s="82">
        <f t="shared" si="3051"/>
        <v>-177.93002273513957</v>
      </c>
      <c r="AC618" s="80">
        <f t="shared" ref="AC618" si="3239">AC617/(1+NAER_Rate)^(1/12)</f>
        <v>0.10594224877095271</v>
      </c>
      <c r="AD618" s="82">
        <f t="shared" si="3053"/>
        <v>22.941214494821089</v>
      </c>
      <c r="AE618" s="74">
        <f t="shared" si="3054"/>
        <v>41.354545713061448</v>
      </c>
      <c r="AF618" s="75">
        <f t="shared" si="3055"/>
        <v>0.43697551418706837</v>
      </c>
      <c r="AH618" s="113">
        <v>612</v>
      </c>
      <c r="AI618" s="114">
        <f>(SUM(AE619:$AE$913)+SUM(AF619:$AF$913)-SUM(AD619:$AD$913))*(1+NAER_Rate)^(AH618/12)</f>
        <v>3142.802558622996</v>
      </c>
      <c r="AJ618" s="115">
        <f t="shared" si="3042"/>
        <v>3142.802558622996</v>
      </c>
    </row>
    <row r="619" spans="5:36" x14ac:dyDescent="0.35">
      <c r="E619" s="66">
        <f t="shared" si="3071"/>
        <v>64100</v>
      </c>
      <c r="F619">
        <f t="shared" si="3149"/>
        <v>52</v>
      </c>
      <c r="G619">
        <f t="shared" si="3064"/>
        <v>613</v>
      </c>
      <c r="H619">
        <f t="shared" ref="H619" si="3240">ROUNDDOWN(YEARFRAC(E619,DOB,1),0)</f>
        <v>115</v>
      </c>
      <c r="I619" s="31">
        <f>IF(H619&lt;=120,VLOOKUP(H619,'Mortality Data'!$B$6:$D$125,2,FALSE),1)</f>
        <v>0.5</v>
      </c>
      <c r="J619" s="17">
        <f>IF(H619&lt;=120,(1-VLOOKUP(H619,'Mortality Data'!$F$5:$H$125,2,FALSE))^(YEAR(E619)-Mortality_Table_Year),1)</f>
        <v>1</v>
      </c>
      <c r="K619">
        <f>IF(H619&lt;=120,VLOOKUP(H619,'Mortality Data'!$B$5:$D$125,3,FALSE),1)</f>
        <v>0.5</v>
      </c>
      <c r="L619" s="33">
        <f>IF(H619&lt;=120,(1-VLOOKUP(H619,'Mortality Data'!$F$5:$H$125,3,FALSE))^(YEAR(E619)-Mortality_Table_Year),1)</f>
        <v>1</v>
      </c>
      <c r="M619" s="88">
        <f t="shared" ref="M619" si="3241">MIN(I619*J619*Male_Mortality_Blend+K619*L619*(1-Male_Mortality_Blend),1)</f>
        <v>0.5</v>
      </c>
      <c r="N619" s="18">
        <f t="shared" si="3045"/>
        <v>5.6125687318306472E-2</v>
      </c>
      <c r="O619" s="18">
        <f t="shared" si="3067"/>
        <v>3.1547294721526258E-5</v>
      </c>
      <c r="P619" s="89">
        <f t="shared" si="3058"/>
        <v>1.8758997628066107E-6</v>
      </c>
      <c r="Q619" s="88">
        <f t="shared" ref="Q619" si="3242">MIN((I619*J619*Male_Mortality_Blend+K619*L619*(1-Male_Mortality_Blend))*(1-Mortality_Margin),1)</f>
        <v>0.47499999999999998</v>
      </c>
      <c r="R619" s="18">
        <f t="shared" si="3121"/>
        <v>5.2280226532235297E-2</v>
      </c>
      <c r="S619" s="18">
        <f t="shared" si="3060"/>
        <v>5.9954812065782913E-5</v>
      </c>
      <c r="T619" s="89">
        <f t="shared" si="3061"/>
        <v>3.3073607243917435E-6</v>
      </c>
      <c r="V619" s="73">
        <f t="shared" si="3047"/>
        <v>194.65792348988467</v>
      </c>
      <c r="W619" s="74">
        <f t="shared" ref="W619" si="3243">V619*Fee_Percent</f>
        <v>9.7328961744942344</v>
      </c>
      <c r="X619" s="75">
        <f t="shared" si="3076"/>
        <v>204.39081966437891</v>
      </c>
      <c r="Y619" s="74">
        <f t="shared" si="3049"/>
        <v>369.94231432428057</v>
      </c>
      <c r="Z619" s="75">
        <f t="shared" si="3050"/>
        <v>3.8931584697976933</v>
      </c>
      <c r="AA619" s="82">
        <f t="shared" si="3051"/>
        <v>-169.44465312969936</v>
      </c>
      <c r="AC619" s="80">
        <f t="shared" ref="AC619" si="3244">AC618/(1+NAER_Rate)^(1/12)</f>
        <v>0.10555435662895556</v>
      </c>
      <c r="AD619" s="82">
        <f t="shared" si="3053"/>
        <v>21.574341470538393</v>
      </c>
      <c r="AE619" s="74">
        <f t="shared" si="3054"/>
        <v>39.049022978326285</v>
      </c>
      <c r="AF619" s="75">
        <f t="shared" si="3055"/>
        <v>0.4109398375340646</v>
      </c>
      <c r="AH619" s="113">
        <v>613</v>
      </c>
      <c r="AI619" s="114">
        <f>(SUM(AE620:$AE$913)+SUM(AF620:$AF$913)-SUM(AD620:$AD$913))*(1+NAER_Rate)^(AH619/12)</f>
        <v>2984.9071058794575</v>
      </c>
      <c r="AJ619" s="115">
        <f t="shared" si="3042"/>
        <v>2984.9071058794575</v>
      </c>
    </row>
    <row r="620" spans="5:36" x14ac:dyDescent="0.35">
      <c r="E620" s="66">
        <f t="shared" si="3071"/>
        <v>64131</v>
      </c>
      <c r="F620">
        <f t="shared" si="3149"/>
        <v>52</v>
      </c>
      <c r="G620">
        <f t="shared" si="3064"/>
        <v>614</v>
      </c>
      <c r="H620">
        <f t="shared" ref="H620" si="3245">ROUNDDOWN(YEARFRAC(E620,DOB,1),0)</f>
        <v>115</v>
      </c>
      <c r="I620" s="31">
        <f>IF(H620&lt;=120,VLOOKUP(H620,'Mortality Data'!$B$6:$D$125,2,FALSE),1)</f>
        <v>0.5</v>
      </c>
      <c r="J620" s="17">
        <f>IF(H620&lt;=120,(1-VLOOKUP(H620,'Mortality Data'!$F$5:$H$125,2,FALSE))^(YEAR(E620)-Mortality_Table_Year),1)</f>
        <v>1</v>
      </c>
      <c r="K620">
        <f>IF(H620&lt;=120,VLOOKUP(H620,'Mortality Data'!$B$5:$D$125,3,FALSE),1)</f>
        <v>0.5</v>
      </c>
      <c r="L620" s="33">
        <f>IF(H620&lt;=120,(1-VLOOKUP(H620,'Mortality Data'!$F$5:$H$125,3,FALSE))^(YEAR(E620)-Mortality_Table_Year),1)</f>
        <v>1</v>
      </c>
      <c r="M620" s="88">
        <f t="shared" ref="M620" si="3246">MIN(I620*J620*Male_Mortality_Blend+K620*L620*(1-Male_Mortality_Blend),1)</f>
        <v>0.5</v>
      </c>
      <c r="N620" s="18">
        <f t="shared" si="3045"/>
        <v>5.6125687318306472E-2</v>
      </c>
      <c r="O620" s="18">
        <f t="shared" si="3067"/>
        <v>2.9776681122247414E-5</v>
      </c>
      <c r="P620" s="89">
        <f t="shared" si="3058"/>
        <v>1.7706135992788444E-6</v>
      </c>
      <c r="Q620" s="88">
        <f t="shared" ref="Q620" si="3247">MIN((I620*J620*Male_Mortality_Blend+K620*L620*(1-Male_Mortality_Blend))*(1-Mortality_Margin),1)</f>
        <v>0.47499999999999998</v>
      </c>
      <c r="R620" s="18">
        <f t="shared" si="3121"/>
        <v>5.2280226532235297E-2</v>
      </c>
      <c r="S620" s="18">
        <f t="shared" si="3060"/>
        <v>5.6820360909286189E-5</v>
      </c>
      <c r="T620" s="89">
        <f t="shared" si="3061"/>
        <v>3.1344511564967243E-6</v>
      </c>
      <c r="V620" s="73">
        <f t="shared" si="3047"/>
        <v>183.73261374206058</v>
      </c>
      <c r="W620" s="74">
        <f t="shared" ref="W620" si="3248">V620*Fee_Percent</f>
        <v>9.1866306871030297</v>
      </c>
      <c r="X620" s="75">
        <f t="shared" si="3076"/>
        <v>192.9192444291636</v>
      </c>
      <c r="Y620" s="74">
        <f t="shared" si="3049"/>
        <v>350.60164632754777</v>
      </c>
      <c r="Z620" s="75">
        <f t="shared" si="3050"/>
        <v>3.6746522748412116</v>
      </c>
      <c r="AA620" s="82">
        <f t="shared" si="3051"/>
        <v>-161.35705417322538</v>
      </c>
      <c r="AC620" s="80">
        <f t="shared" ref="AC620" si="3249">AC619/(1+NAER_Rate)^(1/12)</f>
        <v>0.1051678846976446</v>
      </c>
      <c r="AD620" s="82">
        <f t="shared" si="3053"/>
        <v>20.288908854082994</v>
      </c>
      <c r="AE620" s="74">
        <f t="shared" si="3054"/>
        <v>36.872033515779911</v>
      </c>
      <c r="AF620" s="75">
        <f t="shared" si="3055"/>
        <v>0.38645540674443796</v>
      </c>
      <c r="AH620" s="113">
        <v>614</v>
      </c>
      <c r="AI620" s="114">
        <f>(SUM(AE621:$AE$913)+SUM(AF621:$AF$913)-SUM(AD621:$AD$913))*(1+NAER_Rate)^(AH620/12)</f>
        <v>2834.5190163983571</v>
      </c>
      <c r="AJ620" s="115">
        <f t="shared" si="3042"/>
        <v>2834.5190163983571</v>
      </c>
    </row>
    <row r="621" spans="5:36" x14ac:dyDescent="0.35">
      <c r="E621" s="66">
        <f t="shared" si="3071"/>
        <v>64162</v>
      </c>
      <c r="F621">
        <f t="shared" si="3149"/>
        <v>52</v>
      </c>
      <c r="G621">
        <f t="shared" si="3064"/>
        <v>615</v>
      </c>
      <c r="H621">
        <f t="shared" ref="H621" si="3250">ROUNDDOWN(YEARFRAC(E621,DOB,1),0)</f>
        <v>115</v>
      </c>
      <c r="I621" s="31">
        <f>IF(H621&lt;=120,VLOOKUP(H621,'Mortality Data'!$B$6:$D$125,2,FALSE),1)</f>
        <v>0.5</v>
      </c>
      <c r="J621" s="17">
        <f>IF(H621&lt;=120,(1-VLOOKUP(H621,'Mortality Data'!$F$5:$H$125,2,FALSE))^(YEAR(E621)-Mortality_Table_Year),1)</f>
        <v>1</v>
      </c>
      <c r="K621">
        <f>IF(H621&lt;=120,VLOOKUP(H621,'Mortality Data'!$B$5:$D$125,3,FALSE),1)</f>
        <v>0.5</v>
      </c>
      <c r="L621" s="33">
        <f>IF(H621&lt;=120,(1-VLOOKUP(H621,'Mortality Data'!$F$5:$H$125,3,FALSE))^(YEAR(E621)-Mortality_Table_Year),1)</f>
        <v>1</v>
      </c>
      <c r="M621" s="88">
        <f t="shared" ref="M621" si="3251">MIN(I621*J621*Male_Mortality_Blend+K621*L621*(1-Male_Mortality_Blend),1)</f>
        <v>0.5</v>
      </c>
      <c r="N621" s="18">
        <f t="shared" si="3045"/>
        <v>5.6125687318306472E-2</v>
      </c>
      <c r="O621" s="18">
        <f t="shared" si="3067"/>
        <v>2.8105444428203236E-5</v>
      </c>
      <c r="P621" s="89">
        <f t="shared" si="3058"/>
        <v>1.6712366940441775E-6</v>
      </c>
      <c r="Q621" s="88">
        <f t="shared" ref="Q621" si="3252">MIN((I621*J621*Male_Mortality_Blend+K621*L621*(1-Male_Mortality_Blend))*(1-Mortality_Margin),1)</f>
        <v>0.47499999999999998</v>
      </c>
      <c r="R621" s="18">
        <f t="shared" si="3121"/>
        <v>5.2280226532235297E-2</v>
      </c>
      <c r="S621" s="18">
        <f t="shared" si="3060"/>
        <v>5.3849779569305342E-5</v>
      </c>
      <c r="T621" s="89">
        <f t="shared" si="3061"/>
        <v>2.9705813399808474E-6</v>
      </c>
      <c r="V621" s="73">
        <f t="shared" si="3047"/>
        <v>173.42049451299849</v>
      </c>
      <c r="W621" s="74">
        <f t="shared" ref="W621" si="3253">V621*Fee_Percent</f>
        <v>8.6710247256499251</v>
      </c>
      <c r="X621" s="75">
        <f t="shared" si="3076"/>
        <v>182.0915192386484</v>
      </c>
      <c r="Y621" s="74">
        <f t="shared" si="3049"/>
        <v>332.27211283496894</v>
      </c>
      <c r="Z621" s="75">
        <f t="shared" si="3050"/>
        <v>3.46840989025997</v>
      </c>
      <c r="AA621" s="82">
        <f t="shared" si="3051"/>
        <v>-153.64900348658051</v>
      </c>
      <c r="AC621" s="80">
        <f t="shared" ref="AC621" si="3254">AC620/(1+NAER_Rate)^(1/12)</f>
        <v>0.10478282777712486</v>
      </c>
      <c r="AD621" s="82">
        <f t="shared" si="3053"/>
        <v>19.080064300058314</v>
      </c>
      <c r="AE621" s="74">
        <f t="shared" si="3054"/>
        <v>34.816411574327951</v>
      </c>
      <c r="AF621" s="75">
        <f t="shared" si="3055"/>
        <v>0.363429796191587</v>
      </c>
      <c r="AH621" s="113">
        <v>615</v>
      </c>
      <c r="AI621" s="114">
        <f>(SUM(AE622:$AE$913)+SUM(AF622:$AF$913)-SUM(AD622:$AD$913))*(1+NAER_Rate)^(AH621/12)</f>
        <v>2691.2863300389618</v>
      </c>
      <c r="AJ621" s="115">
        <f t="shared" si="3042"/>
        <v>2691.2863300389618</v>
      </c>
    </row>
    <row r="622" spans="5:36" x14ac:dyDescent="0.35">
      <c r="E622" s="66">
        <f t="shared" si="3071"/>
        <v>64192</v>
      </c>
      <c r="F622">
        <f t="shared" si="3149"/>
        <v>52</v>
      </c>
      <c r="G622">
        <f t="shared" si="3064"/>
        <v>616</v>
      </c>
      <c r="H622">
        <f t="shared" ref="H622" si="3255">ROUNDDOWN(YEARFRAC(E622,DOB,1),0)</f>
        <v>115</v>
      </c>
      <c r="I622" s="31">
        <f>IF(H622&lt;=120,VLOOKUP(H622,'Mortality Data'!$B$6:$D$125,2,FALSE),1)</f>
        <v>0.5</v>
      </c>
      <c r="J622" s="17">
        <f>IF(H622&lt;=120,(1-VLOOKUP(H622,'Mortality Data'!$F$5:$H$125,2,FALSE))^(YEAR(E622)-Mortality_Table_Year),1)</f>
        <v>1</v>
      </c>
      <c r="K622">
        <f>IF(H622&lt;=120,VLOOKUP(H622,'Mortality Data'!$B$5:$D$125,3,FALSE),1)</f>
        <v>0.5</v>
      </c>
      <c r="L622" s="33">
        <f>IF(H622&lt;=120,(1-VLOOKUP(H622,'Mortality Data'!$F$5:$H$125,3,FALSE))^(YEAR(E622)-Mortality_Table_Year),1)</f>
        <v>1</v>
      </c>
      <c r="M622" s="88">
        <f t="shared" ref="M622" si="3256">MIN(I622*J622*Male_Mortality_Blend+K622*L622*(1-Male_Mortality_Blend),1)</f>
        <v>0.5</v>
      </c>
      <c r="N622" s="18">
        <f t="shared" si="3045"/>
        <v>5.6125687318306472E-2</v>
      </c>
      <c r="O622" s="18">
        <f t="shared" si="3067"/>
        <v>2.6528007042283864E-5</v>
      </c>
      <c r="P622" s="89">
        <f t="shared" si="3058"/>
        <v>1.577437385919372E-6</v>
      </c>
      <c r="Q622" s="88">
        <f t="shared" ref="Q622" si="3257">MIN((I622*J622*Male_Mortality_Blend+K622*L622*(1-Male_Mortality_Blend))*(1-Mortality_Margin),1)</f>
        <v>0.47499999999999998</v>
      </c>
      <c r="R622" s="18">
        <f t="shared" si="3121"/>
        <v>5.2280226532235297E-2</v>
      </c>
      <c r="S622" s="18">
        <f t="shared" si="3060"/>
        <v>5.1034500894711125E-5</v>
      </c>
      <c r="T622" s="89">
        <f t="shared" si="3061"/>
        <v>2.8152786745942168E-6</v>
      </c>
      <c r="V622" s="73">
        <f t="shared" si="3047"/>
        <v>163.68715006337587</v>
      </c>
      <c r="W622" s="74">
        <f t="shared" ref="W622" si="3258">V622*Fee_Percent</f>
        <v>8.1843575031687941</v>
      </c>
      <c r="X622" s="75">
        <f t="shared" si="3076"/>
        <v>171.87150756654466</v>
      </c>
      <c r="Y622" s="74">
        <f t="shared" si="3049"/>
        <v>314.90085150561237</v>
      </c>
      <c r="Z622" s="75">
        <f t="shared" si="3050"/>
        <v>3.2737430012675173</v>
      </c>
      <c r="AA622" s="82">
        <f t="shared" si="3051"/>
        <v>-146.30308694033522</v>
      </c>
      <c r="AC622" s="80">
        <f t="shared" ref="AC622" si="3259">AC621/(1+NAER_Rate)^(1/12)</f>
        <v>0.10439918068654006</v>
      </c>
      <c r="AD622" s="82">
        <f t="shared" si="3053"/>
        <v>17.943244573307734</v>
      </c>
      <c r="AE622" s="74">
        <f t="shared" si="3054"/>
        <v>32.875390894679747</v>
      </c>
      <c r="AF622" s="75">
        <f t="shared" si="3055"/>
        <v>0.34177608711062346</v>
      </c>
      <c r="AH622" s="113">
        <v>616</v>
      </c>
      <c r="AI622" s="114">
        <f>(SUM(AE623:$AE$913)+SUM(AF623:$AF$913)-SUM(AD623:$AD$913))*(1+NAER_Rate)^(AH622/12)</f>
        <v>2554.8732074035288</v>
      </c>
      <c r="AJ622" s="115">
        <f t="shared" si="3042"/>
        <v>2554.8732074035288</v>
      </c>
    </row>
    <row r="623" spans="5:36" x14ac:dyDescent="0.35">
      <c r="E623" s="66">
        <f t="shared" si="3071"/>
        <v>64223</v>
      </c>
      <c r="F623">
        <f t="shared" si="3149"/>
        <v>52</v>
      </c>
      <c r="G623">
        <f t="shared" si="3064"/>
        <v>617</v>
      </c>
      <c r="H623">
        <f t="shared" ref="H623" si="3260">ROUNDDOWN(YEARFRAC(E623,DOB,1),0)</f>
        <v>115</v>
      </c>
      <c r="I623" s="31">
        <f>IF(H623&lt;=120,VLOOKUP(H623,'Mortality Data'!$B$6:$D$125,2,FALSE),1)</f>
        <v>0.5</v>
      </c>
      <c r="J623" s="17">
        <f>IF(H623&lt;=120,(1-VLOOKUP(H623,'Mortality Data'!$F$5:$H$125,2,FALSE))^(YEAR(E623)-Mortality_Table_Year),1)</f>
        <v>1</v>
      </c>
      <c r="K623">
        <f>IF(H623&lt;=120,VLOOKUP(H623,'Mortality Data'!$B$5:$D$125,3,FALSE),1)</f>
        <v>0.5</v>
      </c>
      <c r="L623" s="33">
        <f>IF(H623&lt;=120,(1-VLOOKUP(H623,'Mortality Data'!$F$5:$H$125,3,FALSE))^(YEAR(E623)-Mortality_Table_Year),1)</f>
        <v>1</v>
      </c>
      <c r="M623" s="88">
        <f t="shared" ref="M623" si="3261">MIN(I623*J623*Male_Mortality_Blend+K623*L623*(1-Male_Mortality_Blend),1)</f>
        <v>0.5</v>
      </c>
      <c r="N623" s="18">
        <f t="shared" si="3045"/>
        <v>5.6125687318306472E-2</v>
      </c>
      <c r="O623" s="18">
        <f t="shared" si="3067"/>
        <v>2.5039104413850808E-5</v>
      </c>
      <c r="P623" s="89">
        <f t="shared" si="3058"/>
        <v>1.4889026284330567E-6</v>
      </c>
      <c r="Q623" s="88">
        <f t="shared" ref="Q623" si="3262">MIN((I623*J623*Male_Mortality_Blend+K623*L623*(1-Male_Mortality_Blend))*(1-Mortality_Margin),1)</f>
        <v>0.47499999999999998</v>
      </c>
      <c r="R623" s="18">
        <f t="shared" si="3121"/>
        <v>5.2280226532235297E-2</v>
      </c>
      <c r="S623" s="18">
        <f t="shared" si="3060"/>
        <v>4.8366405626976063E-5</v>
      </c>
      <c r="T623" s="89">
        <f t="shared" si="3061"/>
        <v>2.6680952677350618E-6</v>
      </c>
      <c r="V623" s="73">
        <f t="shared" si="3047"/>
        <v>154.50009626089411</v>
      </c>
      <c r="W623" s="74">
        <f t="shared" ref="W623" si="3263">V623*Fee_Percent</f>
        <v>7.7250048130447055</v>
      </c>
      <c r="X623" s="75">
        <f t="shared" si="3076"/>
        <v>162.22510107393882</v>
      </c>
      <c r="Y623" s="74">
        <f t="shared" si="3049"/>
        <v>298.43776365370513</v>
      </c>
      <c r="Z623" s="75">
        <f t="shared" si="3050"/>
        <v>3.0900019252178823</v>
      </c>
      <c r="AA623" s="82">
        <f t="shared" si="3051"/>
        <v>-139.30266450498422</v>
      </c>
      <c r="AC623" s="80">
        <f t="shared" ref="AC623" si="3264">AC622/(1+NAER_Rate)^(1/12)</f>
        <v>0.10401693826400284</v>
      </c>
      <c r="AD623" s="82">
        <f t="shared" si="3053"/>
        <v>16.874158323279513</v>
      </c>
      <c r="AE623" s="74">
        <f t="shared" si="3054"/>
        <v>31.042582437614517</v>
      </c>
      <c r="AF623" s="75">
        <f t="shared" si="3055"/>
        <v>0.32141253949103837</v>
      </c>
      <c r="AH623" s="113">
        <v>617</v>
      </c>
      <c r="AI623" s="114">
        <f>(SUM(AE624:$AE$913)+SUM(AF624:$AF$913)-SUM(AD624:$AD$913))*(1+NAER_Rate)^(AH623/12)</f>
        <v>2424.9592149780456</v>
      </c>
      <c r="AJ623" s="115">
        <f t="shared" si="3042"/>
        <v>2424.9592149780456</v>
      </c>
    </row>
    <row r="624" spans="5:36" x14ac:dyDescent="0.35">
      <c r="E624" s="66">
        <f t="shared" si="3071"/>
        <v>64253</v>
      </c>
      <c r="F624">
        <f t="shared" si="3149"/>
        <v>52</v>
      </c>
      <c r="G624">
        <f t="shared" si="3064"/>
        <v>618</v>
      </c>
      <c r="H624">
        <f t="shared" ref="H624" si="3265">ROUNDDOWN(YEARFRAC(E624,DOB,1),0)</f>
        <v>115</v>
      </c>
      <c r="I624" s="31">
        <f>IF(H624&lt;=120,VLOOKUP(H624,'Mortality Data'!$B$6:$D$125,2,FALSE),1)</f>
        <v>0.5</v>
      </c>
      <c r="J624" s="17">
        <f>IF(H624&lt;=120,(1-VLOOKUP(H624,'Mortality Data'!$F$5:$H$125,2,FALSE))^(YEAR(E624)-Mortality_Table_Year),1)</f>
        <v>1</v>
      </c>
      <c r="K624">
        <f>IF(H624&lt;=120,VLOOKUP(H624,'Mortality Data'!$B$5:$D$125,3,FALSE),1)</f>
        <v>0.5</v>
      </c>
      <c r="L624" s="33">
        <f>IF(H624&lt;=120,(1-VLOOKUP(H624,'Mortality Data'!$F$5:$H$125,3,FALSE))^(YEAR(E624)-Mortality_Table_Year),1)</f>
        <v>1</v>
      </c>
      <c r="M624" s="88">
        <f t="shared" ref="M624" si="3266">MIN(I624*J624*Male_Mortality_Blend+K624*L624*(1-Male_Mortality_Blend),1)</f>
        <v>0.5</v>
      </c>
      <c r="N624" s="18">
        <f t="shared" si="3045"/>
        <v>5.6125687318306472E-2</v>
      </c>
      <c r="O624" s="18">
        <f t="shared" si="3067"/>
        <v>2.3633767468788589E-5</v>
      </c>
      <c r="P624" s="89">
        <f t="shared" si="3058"/>
        <v>1.4053369450622184E-6</v>
      </c>
      <c r="Q624" s="88">
        <f t="shared" ref="Q624" si="3267">MIN((I624*J624*Male_Mortality_Blend+K624*L624*(1-Male_Mortality_Blend))*(1-Mortality_Margin),1)</f>
        <v>0.47499999999999998</v>
      </c>
      <c r="R624" s="18">
        <f t="shared" si="3121"/>
        <v>5.2280226532235297E-2</v>
      </c>
      <c r="S624" s="18">
        <f t="shared" si="3060"/>
        <v>4.5837798984247776E-5</v>
      </c>
      <c r="T624" s="89">
        <f t="shared" si="3061"/>
        <v>2.5286066427282865E-6</v>
      </c>
      <c r="V624" s="73">
        <f t="shared" si="3047"/>
        <v>145.82867216750694</v>
      </c>
      <c r="W624" s="74">
        <f t="shared" ref="W624" si="3268">V624*Fee_Percent</f>
        <v>7.291433608375347</v>
      </c>
      <c r="X624" s="75">
        <f t="shared" si="3076"/>
        <v>153.12010577588228</v>
      </c>
      <c r="Y624" s="74">
        <f t="shared" si="3049"/>
        <v>282.83536976411574</v>
      </c>
      <c r="Z624" s="75">
        <f t="shared" si="3050"/>
        <v>2.9165734433501389</v>
      </c>
      <c r="AA624" s="82">
        <f t="shared" si="3051"/>
        <v>-132.63183743158362</v>
      </c>
      <c r="AC624" s="80">
        <f t="shared" ref="AC624" si="3269">AC623/(1+NAER_Rate)^(1/12)</f>
        <v>0.10363609536652536</v>
      </c>
      <c r="AD624" s="82">
        <f t="shared" si="3053"/>
        <v>15.868769884721788</v>
      </c>
      <c r="AE624" s="74">
        <f t="shared" si="3054"/>
        <v>29.311953353900364</v>
      </c>
      <c r="AF624" s="75">
        <f t="shared" si="3055"/>
        <v>0.30226228351851026</v>
      </c>
      <c r="AH624" s="113">
        <v>618</v>
      </c>
      <c r="AI624" s="114">
        <f>(SUM(AE625:$AE$913)+SUM(AF625:$AF$913)-SUM(AD625:$AD$913))*(1+NAER_Rate)^(AH624/12)</f>
        <v>2301.238640465348</v>
      </c>
      <c r="AJ624" s="115">
        <f t="shared" si="3042"/>
        <v>2301.238640465348</v>
      </c>
    </row>
    <row r="625" spans="5:36" x14ac:dyDescent="0.35">
      <c r="E625" s="66">
        <f t="shared" si="3071"/>
        <v>64284</v>
      </c>
      <c r="F625">
        <f t="shared" si="3149"/>
        <v>52</v>
      </c>
      <c r="G625">
        <f t="shared" si="3064"/>
        <v>619</v>
      </c>
      <c r="H625">
        <f t="shared" ref="H625" si="3270">ROUNDDOWN(YEARFRAC(E625,DOB,1),0)</f>
        <v>116</v>
      </c>
      <c r="I625" s="31">
        <f>IF(H625&lt;=120,VLOOKUP(H625,'Mortality Data'!$B$6:$D$125,2,FALSE),1)</f>
        <v>0.5</v>
      </c>
      <c r="J625" s="17">
        <f>IF(H625&lt;=120,(1-VLOOKUP(H625,'Mortality Data'!$F$5:$H$125,2,FALSE))^(YEAR(E625)-Mortality_Table_Year),1)</f>
        <v>1</v>
      </c>
      <c r="K625">
        <f>IF(H625&lt;=120,VLOOKUP(H625,'Mortality Data'!$B$5:$D$125,3,FALSE),1)</f>
        <v>0.5</v>
      </c>
      <c r="L625" s="33">
        <f>IF(H625&lt;=120,(1-VLOOKUP(H625,'Mortality Data'!$F$5:$H$125,3,FALSE))^(YEAR(E625)-Mortality_Table_Year),1)</f>
        <v>1</v>
      </c>
      <c r="M625" s="88">
        <f t="shared" ref="M625" si="3271">MIN(I625*J625*Male_Mortality_Blend+K625*L625*(1-Male_Mortality_Blend),1)</f>
        <v>0.5</v>
      </c>
      <c r="N625" s="18">
        <f t="shared" si="3045"/>
        <v>5.6125687318306472E-2</v>
      </c>
      <c r="O625" s="18">
        <f t="shared" si="3067"/>
        <v>2.2307306025681797E-5</v>
      </c>
      <c r="P625" s="89">
        <f t="shared" si="3058"/>
        <v>1.3264614431067921E-6</v>
      </c>
      <c r="Q625" s="88">
        <f t="shared" ref="Q625" si="3272">MIN((I625*J625*Male_Mortality_Blend+K625*L625*(1-Male_Mortality_Blend))*(1-Mortality_Margin),1)</f>
        <v>0.47499999999999998</v>
      </c>
      <c r="R625" s="18">
        <f t="shared" si="3121"/>
        <v>5.2280226532235297E-2</v>
      </c>
      <c r="S625" s="18">
        <f t="shared" si="3060"/>
        <v>4.3441388469612238E-5</v>
      </c>
      <c r="T625" s="89">
        <f t="shared" si="3061"/>
        <v>2.3964105146355384E-6</v>
      </c>
      <c r="V625" s="73">
        <f t="shared" si="3047"/>
        <v>137.64393771138961</v>
      </c>
      <c r="W625" s="74">
        <f t="shared" ref="W625" si="3273">V625*Fee_Percent</f>
        <v>6.8821968855694813</v>
      </c>
      <c r="X625" s="75">
        <f t="shared" si="3076"/>
        <v>144.52613459695908</v>
      </c>
      <c r="Y625" s="74">
        <f t="shared" si="3049"/>
        <v>268.04867256151925</v>
      </c>
      <c r="Z625" s="75">
        <f t="shared" si="3050"/>
        <v>2.7528787542277922</v>
      </c>
      <c r="AA625" s="82">
        <f t="shared" si="3051"/>
        <v>-126.27541671878794</v>
      </c>
      <c r="AC625" s="80">
        <f t="shared" ref="AC625" si="3274">AC624/(1+NAER_Rate)^(1/12)</f>
        <v>0.10325664686995008</v>
      </c>
      <c r="AD625" s="82">
        <f t="shared" si="3053"/>
        <v>14.923284043557079</v>
      </c>
      <c r="AE625" s="74">
        <f t="shared" si="3054"/>
        <v>27.677807126643671</v>
      </c>
      <c r="AF625" s="75">
        <f t="shared" si="3055"/>
        <v>0.28425302940108721</v>
      </c>
      <c r="AH625" s="113">
        <v>619</v>
      </c>
      <c r="AI625" s="114">
        <f>(SUM(AE626:$AE$913)+SUM(AF626:$AF$913)-SUM(AD626:$AD$913))*(1+NAER_Rate)^(AH625/12)</f>
        <v>2183.4198371351972</v>
      </c>
      <c r="AJ625" s="115">
        <f t="shared" si="3042"/>
        <v>2183.4198371351972</v>
      </c>
    </row>
    <row r="626" spans="5:36" x14ac:dyDescent="0.35">
      <c r="E626" s="66">
        <f t="shared" si="3071"/>
        <v>64315</v>
      </c>
      <c r="F626">
        <f t="shared" si="3149"/>
        <v>52</v>
      </c>
      <c r="G626">
        <f t="shared" si="3064"/>
        <v>620</v>
      </c>
      <c r="H626">
        <f t="shared" ref="H626" si="3275">ROUNDDOWN(YEARFRAC(E626,DOB,1),0)</f>
        <v>116</v>
      </c>
      <c r="I626" s="31">
        <f>IF(H626&lt;=120,VLOOKUP(H626,'Mortality Data'!$B$6:$D$125,2,FALSE),1)</f>
        <v>0.5</v>
      </c>
      <c r="J626" s="17">
        <f>IF(H626&lt;=120,(1-VLOOKUP(H626,'Mortality Data'!$F$5:$H$125,2,FALSE))^(YEAR(E626)-Mortality_Table_Year),1)</f>
        <v>1</v>
      </c>
      <c r="K626">
        <f>IF(H626&lt;=120,VLOOKUP(H626,'Mortality Data'!$B$5:$D$125,3,FALSE),1)</f>
        <v>0.5</v>
      </c>
      <c r="L626" s="33">
        <f>IF(H626&lt;=120,(1-VLOOKUP(H626,'Mortality Data'!$F$5:$H$125,3,FALSE))^(YEAR(E626)-Mortality_Table_Year),1)</f>
        <v>1</v>
      </c>
      <c r="M626" s="88">
        <f t="shared" ref="M626" si="3276">MIN(I626*J626*Male_Mortality_Blend+K626*L626*(1-Male_Mortality_Blend),1)</f>
        <v>0.5</v>
      </c>
      <c r="N626" s="18">
        <f t="shared" si="3045"/>
        <v>5.6125687318306472E-2</v>
      </c>
      <c r="O626" s="18">
        <f t="shared" si="3067"/>
        <v>2.1055293142770607E-5</v>
      </c>
      <c r="P626" s="89">
        <f t="shared" si="3058"/>
        <v>1.2520128829111897E-6</v>
      </c>
      <c r="Q626" s="88">
        <f t="shared" ref="Q626" si="3277">MIN((I626*J626*Male_Mortality_Blend+K626*L626*(1-Male_Mortality_Blend))*(1-Mortality_Margin),1)</f>
        <v>0.47499999999999998</v>
      </c>
      <c r="R626" s="18">
        <f t="shared" si="3121"/>
        <v>5.2280226532235297E-2</v>
      </c>
      <c r="S626" s="18">
        <f t="shared" si="3060"/>
        <v>4.1170262839546074E-5</v>
      </c>
      <c r="T626" s="89">
        <f t="shared" si="3061"/>
        <v>2.2711256300661636E-6</v>
      </c>
      <c r="V626" s="73">
        <f t="shared" si="3047"/>
        <v>129.91857710213969</v>
      </c>
      <c r="W626" s="74">
        <f t="shared" ref="W626" si="3278">V626*Fee_Percent</f>
        <v>6.4959288551069854</v>
      </c>
      <c r="X626" s="75">
        <f t="shared" si="3076"/>
        <v>136.41450595724669</v>
      </c>
      <c r="Y626" s="74">
        <f t="shared" si="3049"/>
        <v>254.03502723833807</v>
      </c>
      <c r="Z626" s="75">
        <f t="shared" si="3050"/>
        <v>2.598371542042794</v>
      </c>
      <c r="AA626" s="82">
        <f t="shared" si="3051"/>
        <v>-120.21889282313415</v>
      </c>
      <c r="AC626" s="80">
        <f t="shared" ref="AC626" si="3279">AC625/(1+NAER_Rate)^(1/12)</f>
        <v>0.10287858766888081</v>
      </c>
      <c r="AD626" s="82">
        <f t="shared" si="3053"/>
        <v>14.034131710429666</v>
      </c>
      <c r="AE626" s="74">
        <f t="shared" si="3054"/>
        <v>26.134764820705886</v>
      </c>
      <c r="AF626" s="75">
        <f t="shared" si="3055"/>
        <v>0.26731679448437456</v>
      </c>
      <c r="AH626" s="113">
        <v>620</v>
      </c>
      <c r="AI626" s="114">
        <f>(SUM(AE627:$AE$913)+SUM(AF627:$AF$913)-SUM(AD627:$AD$913))*(1+NAER_Rate)^(AH626/12)</f>
        <v>2071.2245960546747</v>
      </c>
      <c r="AJ626" s="115">
        <f t="shared" si="3042"/>
        <v>2071.2245960546747</v>
      </c>
    </row>
    <row r="627" spans="5:36" x14ac:dyDescent="0.35">
      <c r="E627" s="66">
        <f t="shared" si="3071"/>
        <v>64344</v>
      </c>
      <c r="F627">
        <f t="shared" si="3149"/>
        <v>52</v>
      </c>
      <c r="G627">
        <f t="shared" si="3064"/>
        <v>621</v>
      </c>
      <c r="H627">
        <f t="shared" ref="H627" si="3280">ROUNDDOWN(YEARFRAC(E627,DOB,1),0)</f>
        <v>116</v>
      </c>
      <c r="I627" s="31">
        <f>IF(H627&lt;=120,VLOOKUP(H627,'Mortality Data'!$B$6:$D$125,2,FALSE),1)</f>
        <v>0.5</v>
      </c>
      <c r="J627" s="17">
        <f>IF(H627&lt;=120,(1-VLOOKUP(H627,'Mortality Data'!$F$5:$H$125,2,FALSE))^(YEAR(E627)-Mortality_Table_Year),1)</f>
        <v>1</v>
      </c>
      <c r="K627">
        <f>IF(H627&lt;=120,VLOOKUP(H627,'Mortality Data'!$B$5:$D$125,3,FALSE),1)</f>
        <v>0.5</v>
      </c>
      <c r="L627" s="33">
        <f>IF(H627&lt;=120,(1-VLOOKUP(H627,'Mortality Data'!$F$5:$H$125,3,FALSE))^(YEAR(E627)-Mortality_Table_Year),1)</f>
        <v>1</v>
      </c>
      <c r="M627" s="88">
        <f t="shared" ref="M627" si="3281">MIN(I627*J627*Male_Mortality_Blend+K627*L627*(1-Male_Mortality_Blend),1)</f>
        <v>0.5</v>
      </c>
      <c r="N627" s="18">
        <f t="shared" si="3045"/>
        <v>5.6125687318306472E-2</v>
      </c>
      <c r="O627" s="18">
        <f t="shared" si="3067"/>
        <v>1.9873550343444181E-5</v>
      </c>
      <c r="P627" s="89">
        <f t="shared" si="3058"/>
        <v>1.1817427993264262E-6</v>
      </c>
      <c r="Q627" s="88">
        <f t="shared" ref="Q627" si="3282">MIN((I627*J627*Male_Mortality_Blend+K627*L627*(1-Male_Mortality_Blend))*(1-Mortality_Margin),1)</f>
        <v>0.47499999999999998</v>
      </c>
      <c r="R627" s="18">
        <f t="shared" si="3121"/>
        <v>5.2280226532235297E-2</v>
      </c>
      <c r="S627" s="18">
        <f t="shared" si="3060"/>
        <v>3.9017872171902939E-5</v>
      </c>
      <c r="T627" s="89">
        <f t="shared" si="3061"/>
        <v>2.1523906676431352E-6</v>
      </c>
      <c r="V627" s="73">
        <f t="shared" si="3047"/>
        <v>122.62680766686572</v>
      </c>
      <c r="W627" s="74">
        <f t="shared" ref="W627" si="3283">V627*Fee_Percent</f>
        <v>6.1313403833432858</v>
      </c>
      <c r="X627" s="75">
        <f t="shared" si="3076"/>
        <v>128.758148050209</v>
      </c>
      <c r="Y627" s="74">
        <f t="shared" si="3049"/>
        <v>240.75401846719521</v>
      </c>
      <c r="Z627" s="75">
        <f t="shared" si="3050"/>
        <v>2.4525361533373142</v>
      </c>
      <c r="AA627" s="82">
        <f t="shared" si="3051"/>
        <v>-114.44840657032353</v>
      </c>
      <c r="AC627" s="80">
        <f t="shared" ref="AC627" si="3284">AC626/(1+NAER_Rate)^(1/12)</f>
        <v>0.10250191267661403</v>
      </c>
      <c r="AD627" s="82">
        <f t="shared" si="3053"/>
        <v>13.197956447845064</v>
      </c>
      <c r="AE627" s="74">
        <f t="shared" si="3054"/>
        <v>24.677747377468364</v>
      </c>
      <c r="AF627" s="75">
        <f t="shared" si="3055"/>
        <v>0.25138964662562024</v>
      </c>
      <c r="AH627" s="113">
        <v>621</v>
      </c>
      <c r="AI627" s="114">
        <f>(SUM(AE628:$AE$913)+SUM(AF628:$AF$913)-SUM(AD628:$AD$913))*(1+NAER_Rate)^(AH627/12)</f>
        <v>1964.3875451003553</v>
      </c>
      <c r="AJ627" s="115">
        <f t="shared" si="3042"/>
        <v>1964.3875451003553</v>
      </c>
    </row>
    <row r="628" spans="5:36" x14ac:dyDescent="0.35">
      <c r="E628" s="66">
        <f t="shared" si="3071"/>
        <v>64375</v>
      </c>
      <c r="F628">
        <f t="shared" si="3149"/>
        <v>52</v>
      </c>
      <c r="G628">
        <f t="shared" si="3064"/>
        <v>622</v>
      </c>
      <c r="H628">
        <f t="shared" ref="H628" si="3285">ROUNDDOWN(YEARFRAC(E628,DOB,1),0)</f>
        <v>116</v>
      </c>
      <c r="I628" s="31">
        <f>IF(H628&lt;=120,VLOOKUP(H628,'Mortality Data'!$B$6:$D$125,2,FALSE),1)</f>
        <v>0.5</v>
      </c>
      <c r="J628" s="17">
        <f>IF(H628&lt;=120,(1-VLOOKUP(H628,'Mortality Data'!$F$5:$H$125,2,FALSE))^(YEAR(E628)-Mortality_Table_Year),1)</f>
        <v>1</v>
      </c>
      <c r="K628">
        <f>IF(H628&lt;=120,VLOOKUP(H628,'Mortality Data'!$B$5:$D$125,3,FALSE),1)</f>
        <v>0.5</v>
      </c>
      <c r="L628" s="33">
        <f>IF(H628&lt;=120,(1-VLOOKUP(H628,'Mortality Data'!$F$5:$H$125,3,FALSE))^(YEAR(E628)-Mortality_Table_Year),1)</f>
        <v>1</v>
      </c>
      <c r="M628" s="88">
        <f t="shared" ref="M628" si="3286">MIN(I628*J628*Male_Mortality_Blend+K628*L628*(1-Male_Mortality_Blend),1)</f>
        <v>0.5</v>
      </c>
      <c r="N628" s="18">
        <f t="shared" si="3045"/>
        <v>5.6125687318306472E-2</v>
      </c>
      <c r="O628" s="18">
        <f t="shared" si="3067"/>
        <v>1.875813367096341E-5</v>
      </c>
      <c r="P628" s="89">
        <f t="shared" si="3058"/>
        <v>1.1154166724807715E-6</v>
      </c>
      <c r="Q628" s="88">
        <f t="shared" ref="Q628" si="3287">MIN((I628*J628*Male_Mortality_Blend+K628*L628*(1-Male_Mortality_Blend))*(1-Mortality_Margin),1)</f>
        <v>0.47499999999999998</v>
      </c>
      <c r="R628" s="18">
        <f t="shared" si="3121"/>
        <v>5.2280226532235297E-2</v>
      </c>
      <c r="S628" s="18">
        <f t="shared" si="3060"/>
        <v>3.6978008975950053E-5</v>
      </c>
      <c r="T628" s="89">
        <f t="shared" si="3061"/>
        <v>2.039863195952886E-6</v>
      </c>
      <c r="V628" s="73">
        <f t="shared" si="3047"/>
        <v>115.74429380291311</v>
      </c>
      <c r="W628" s="74">
        <f t="shared" ref="W628" si="3288">V628*Fee_Percent</f>
        <v>5.7872146901456558</v>
      </c>
      <c r="X628" s="75">
        <f t="shared" si="3076"/>
        <v>121.53150849305877</v>
      </c>
      <c r="Y628" s="74">
        <f t="shared" si="3049"/>
        <v>228.16734384318426</v>
      </c>
      <c r="Z628" s="75">
        <f t="shared" si="3050"/>
        <v>2.3148858760582622</v>
      </c>
      <c r="AA628" s="82">
        <f t="shared" si="3051"/>
        <v>-108.95072122618376</v>
      </c>
      <c r="AC628" s="80">
        <f t="shared" ref="AC628" si="3289">AC627/(1+NAER_Rate)^(1/12)</f>
        <v>0.10212661682507045</v>
      </c>
      <c r="AD628" s="82">
        <f t="shared" si="3053"/>
        <v>12.411601800043407</v>
      </c>
      <c r="AE628" s="74">
        <f t="shared" si="3054"/>
        <v>23.301958896666974</v>
      </c>
      <c r="AF628" s="75">
        <f t="shared" si="3055"/>
        <v>0.23641146285796966</v>
      </c>
      <c r="AH628" s="113">
        <v>622</v>
      </c>
      <c r="AI628" s="114">
        <f>(SUM(AE629:$AE$913)+SUM(AF629:$AF$913)-SUM(AD629:$AD$913))*(1+NAER_Rate)^(AH628/12)</f>
        <v>1862.6555736910138</v>
      </c>
      <c r="AJ628" s="115">
        <f t="shared" si="3042"/>
        <v>1862.6555736910138</v>
      </c>
    </row>
    <row r="629" spans="5:36" x14ac:dyDescent="0.35">
      <c r="E629" s="66">
        <f t="shared" si="3071"/>
        <v>64405</v>
      </c>
      <c r="F629">
        <f t="shared" si="3149"/>
        <v>52</v>
      </c>
      <c r="G629">
        <f t="shared" si="3064"/>
        <v>623</v>
      </c>
      <c r="H629">
        <f t="shared" ref="H629" si="3290">ROUNDDOWN(YEARFRAC(E629,DOB,1),0)</f>
        <v>116</v>
      </c>
      <c r="I629" s="31">
        <f>IF(H629&lt;=120,VLOOKUP(H629,'Mortality Data'!$B$6:$D$125,2,FALSE),1)</f>
        <v>0.5</v>
      </c>
      <c r="J629" s="17">
        <f>IF(H629&lt;=120,(1-VLOOKUP(H629,'Mortality Data'!$F$5:$H$125,2,FALSE))^(YEAR(E629)-Mortality_Table_Year),1)</f>
        <v>1</v>
      </c>
      <c r="K629">
        <f>IF(H629&lt;=120,VLOOKUP(H629,'Mortality Data'!$B$5:$D$125,3,FALSE),1)</f>
        <v>0.5</v>
      </c>
      <c r="L629" s="33">
        <f>IF(H629&lt;=120,(1-VLOOKUP(H629,'Mortality Data'!$F$5:$H$125,3,FALSE))^(YEAR(E629)-Mortality_Table_Year),1)</f>
        <v>1</v>
      </c>
      <c r="M629" s="88">
        <f t="shared" ref="M629" si="3291">MIN(I629*J629*Male_Mortality_Blend+K629*L629*(1-Male_Mortality_Blend),1)</f>
        <v>0.5</v>
      </c>
      <c r="N629" s="18">
        <f t="shared" si="3045"/>
        <v>5.6125687318306472E-2</v>
      </c>
      <c r="O629" s="18">
        <f t="shared" si="3067"/>
        <v>1.7705320525871921E-5</v>
      </c>
      <c r="P629" s="89">
        <f t="shared" si="3058"/>
        <v>1.0528131450914889E-6</v>
      </c>
      <c r="Q629" s="88">
        <f t="shared" ref="Q629" si="3292">MIN((I629*J629*Male_Mortality_Blend+K629*L629*(1-Male_Mortality_Blend))*(1-Mortality_Margin),1)</f>
        <v>0.47499999999999998</v>
      </c>
      <c r="R629" s="18">
        <f t="shared" si="3121"/>
        <v>5.2280226532235297E-2</v>
      </c>
      <c r="S629" s="18">
        <f t="shared" si="3060"/>
        <v>3.5044790289976356E-5</v>
      </c>
      <c r="T629" s="89">
        <f t="shared" si="3061"/>
        <v>1.9332186859736977E-6</v>
      </c>
      <c r="V629" s="73">
        <f t="shared" si="3047"/>
        <v>109.2480657600526</v>
      </c>
      <c r="W629" s="74">
        <f t="shared" ref="W629" si="3293">V629*Fee_Percent</f>
        <v>5.4624032880026299</v>
      </c>
      <c r="X629" s="75">
        <f t="shared" si="3076"/>
        <v>114.71046904805523</v>
      </c>
      <c r="Y629" s="74">
        <f t="shared" si="3049"/>
        <v>216.23870341980418</v>
      </c>
      <c r="Z629" s="75">
        <f t="shared" si="3050"/>
        <v>2.1849613152010519</v>
      </c>
      <c r="AA629" s="82">
        <f t="shared" si="3051"/>
        <v>-103.71319568695002</v>
      </c>
      <c r="AC629" s="80">
        <f t="shared" ref="AC629" si="3294">AC628/(1+NAER_Rate)^(1/12)</f>
        <v>0.1017526950647268</v>
      </c>
      <c r="AD629" s="82">
        <f t="shared" si="3053"/>
        <v>11.672099377778546</v>
      </c>
      <c r="AE629" s="74">
        <f t="shared" si="3054"/>
        <v>22.002870850267232</v>
      </c>
      <c r="AF629" s="75">
        <f t="shared" si="3055"/>
        <v>0.22232570243387703</v>
      </c>
      <c r="AH629" s="113">
        <v>623</v>
      </c>
      <c r="AI629" s="114">
        <f>(SUM(AE630:$AE$913)+SUM(AF630:$AF$913)-SUM(AD630:$AD$913))*(1+NAER_Rate)^(AH629/12)</f>
        <v>1765.7872822160452</v>
      </c>
      <c r="AJ629" s="115">
        <f t="shared" si="3042"/>
        <v>1765.7872822160452</v>
      </c>
    </row>
    <row r="630" spans="5:36" x14ac:dyDescent="0.35">
      <c r="E630" s="66">
        <f t="shared" si="3071"/>
        <v>64436</v>
      </c>
      <c r="F630">
        <f t="shared" si="3149"/>
        <v>52</v>
      </c>
      <c r="G630">
        <f t="shared" si="3064"/>
        <v>624</v>
      </c>
      <c r="H630">
        <f t="shared" ref="H630" si="3295">ROUNDDOWN(YEARFRAC(E630,DOB,1),0)</f>
        <v>116</v>
      </c>
      <c r="I630" s="31">
        <f>IF(H630&lt;=120,VLOOKUP(H630,'Mortality Data'!$B$6:$D$125,2,FALSE),1)</f>
        <v>0.5</v>
      </c>
      <c r="J630" s="17">
        <f>IF(H630&lt;=120,(1-VLOOKUP(H630,'Mortality Data'!$F$5:$H$125,2,FALSE))^(YEAR(E630)-Mortality_Table_Year),1)</f>
        <v>1</v>
      </c>
      <c r="K630">
        <f>IF(H630&lt;=120,VLOOKUP(H630,'Mortality Data'!$B$5:$D$125,3,FALSE),1)</f>
        <v>0.5</v>
      </c>
      <c r="L630" s="33">
        <f>IF(H630&lt;=120,(1-VLOOKUP(H630,'Mortality Data'!$F$5:$H$125,3,FALSE))^(YEAR(E630)-Mortality_Table_Year),1)</f>
        <v>1</v>
      </c>
      <c r="M630" s="88">
        <f t="shared" ref="M630" si="3296">MIN(I630*J630*Male_Mortality_Blend+K630*L630*(1-Male_Mortality_Blend),1)</f>
        <v>0.5</v>
      </c>
      <c r="N630" s="18">
        <f t="shared" si="3045"/>
        <v>5.6125687318306472E-2</v>
      </c>
      <c r="O630" s="18">
        <f t="shared" si="3067"/>
        <v>1.6711597242166441E-5</v>
      </c>
      <c r="P630" s="89">
        <f t="shared" si="3058"/>
        <v>9.9372328370547953E-7</v>
      </c>
      <c r="Q630" s="88">
        <f t="shared" ref="Q630" si="3297">MIN((I630*J630*Male_Mortality_Blend+K630*L630*(1-Male_Mortality_Blend))*(1-Mortality_Margin),1)</f>
        <v>0.47499999999999998</v>
      </c>
      <c r="R630" s="18">
        <f t="shared" si="3121"/>
        <v>5.2280226532235297E-2</v>
      </c>
      <c r="S630" s="18">
        <f t="shared" si="3060"/>
        <v>3.321264071484171E-5</v>
      </c>
      <c r="T630" s="89">
        <f t="shared" si="3061"/>
        <v>1.8321495751346458E-6</v>
      </c>
      <c r="V630" s="73">
        <f t="shared" si="3047"/>
        <v>103.11644298107412</v>
      </c>
      <c r="W630" s="74">
        <f t="shared" ref="W630" si="3298">V630*Fee_Percent</f>
        <v>5.1558221490537059</v>
      </c>
      <c r="X630" s="75">
        <f t="shared" si="3076"/>
        <v>108.27226513012782</v>
      </c>
      <c r="Y630" s="74">
        <f t="shared" si="3049"/>
        <v>204.93369501997995</v>
      </c>
      <c r="Z630" s="75">
        <f t="shared" si="3050"/>
        <v>2.0623288596214824</v>
      </c>
      <c r="AA630" s="82">
        <f t="shared" si="3051"/>
        <v>-98.723758749473618</v>
      </c>
      <c r="AC630" s="80">
        <f t="shared" ref="AC630" si="3299">AC629/(1+NAER_Rate)^(1/12)</f>
        <v>0.10138014236454793</v>
      </c>
      <c r="AD630" s="82">
        <f t="shared" si="3053"/>
        <v>10.976657653024436</v>
      </c>
      <c r="AE630" s="74">
        <f t="shared" si="3054"/>
        <v>20.776207176418414</v>
      </c>
      <c r="AF630" s="75">
        <f t="shared" si="3055"/>
        <v>0.20907919339094166</v>
      </c>
      <c r="AH630" s="113">
        <v>624</v>
      </c>
      <c r="AI630" s="114">
        <f>(SUM(AE631:$AE$913)+SUM(AF631:$AF$913)-SUM(AD631:$AD$913))*(1+NAER_Rate)^(AH630/12)</f>
        <v>1673.5524551704332</v>
      </c>
      <c r="AJ630" s="115">
        <f t="shared" si="3042"/>
        <v>1673.5524551704332</v>
      </c>
    </row>
    <row r="631" spans="5:36" x14ac:dyDescent="0.35">
      <c r="E631" s="66">
        <f t="shared" si="3071"/>
        <v>64466</v>
      </c>
      <c r="F631">
        <f t="shared" si="3149"/>
        <v>53</v>
      </c>
      <c r="G631">
        <f t="shared" si="3064"/>
        <v>625</v>
      </c>
      <c r="H631">
        <f t="shared" ref="H631" si="3300">ROUNDDOWN(YEARFRAC(E631,DOB,1),0)</f>
        <v>116</v>
      </c>
      <c r="I631" s="31">
        <f>IF(H631&lt;=120,VLOOKUP(H631,'Mortality Data'!$B$6:$D$125,2,FALSE),1)</f>
        <v>0.5</v>
      </c>
      <c r="J631" s="17">
        <f>IF(H631&lt;=120,(1-VLOOKUP(H631,'Mortality Data'!$F$5:$H$125,2,FALSE))^(YEAR(E631)-Mortality_Table_Year),1)</f>
        <v>1</v>
      </c>
      <c r="K631">
        <f>IF(H631&lt;=120,VLOOKUP(H631,'Mortality Data'!$B$5:$D$125,3,FALSE),1)</f>
        <v>0.5</v>
      </c>
      <c r="L631" s="33">
        <f>IF(H631&lt;=120,(1-VLOOKUP(H631,'Mortality Data'!$F$5:$H$125,3,FALSE))^(YEAR(E631)-Mortality_Table_Year),1)</f>
        <v>1</v>
      </c>
      <c r="M631" s="88">
        <f t="shared" ref="M631" si="3301">MIN(I631*J631*Male_Mortality_Blend+K631*L631*(1-Male_Mortality_Blend),1)</f>
        <v>0.5</v>
      </c>
      <c r="N631" s="18">
        <f t="shared" si="3045"/>
        <v>5.6125687318306472E-2</v>
      </c>
      <c r="O631" s="18">
        <f t="shared" si="3067"/>
        <v>1.5773647360763136E-5</v>
      </c>
      <c r="P631" s="89">
        <f t="shared" si="3058"/>
        <v>9.3794988140330536E-7</v>
      </c>
      <c r="Q631" s="88">
        <f t="shared" ref="Q631" si="3302">MIN((I631*J631*Male_Mortality_Blend+K631*L631*(1-Male_Mortality_Blend))*(1-Mortality_Margin),1)</f>
        <v>0.47499999999999998</v>
      </c>
      <c r="R631" s="18">
        <f t="shared" si="3121"/>
        <v>5.2280226532235297E-2</v>
      </c>
      <c r="S631" s="18">
        <f t="shared" si="3060"/>
        <v>3.1476276334536045E-5</v>
      </c>
      <c r="T631" s="89">
        <f t="shared" si="3061"/>
        <v>1.7363643803056645E-6</v>
      </c>
      <c r="V631" s="73">
        <f t="shared" si="3047"/>
        <v>97.328961744942376</v>
      </c>
      <c r="W631" s="74">
        <f t="shared" ref="W631" si="3303">V631*Fee_Percent</f>
        <v>4.866448087247119</v>
      </c>
      <c r="X631" s="75">
        <f t="shared" si="3076"/>
        <v>102.1954098321895</v>
      </c>
      <c r="Y631" s="74">
        <f t="shared" si="3049"/>
        <v>194.21971502024741</v>
      </c>
      <c r="Z631" s="75">
        <f t="shared" si="3050"/>
        <v>1.9465792348988475</v>
      </c>
      <c r="AA631" s="82">
        <f t="shared" si="3051"/>
        <v>-93.970884422956757</v>
      </c>
      <c r="AC631" s="80">
        <f t="shared" ref="AC631" si="3304">AC630/(1+NAER_Rate)^(1/12)</f>
        <v>0.10100895371191908</v>
      </c>
      <c r="AD631" s="82">
        <f t="shared" si="3053"/>
        <v>10.322651421310228</v>
      </c>
      <c r="AE631" s="74">
        <f t="shared" si="3054"/>
        <v>19.617930204422283</v>
      </c>
      <c r="AF631" s="75">
        <f t="shared" si="3055"/>
        <v>0.19662193183448054</v>
      </c>
      <c r="AH631" s="113">
        <v>625</v>
      </c>
      <c r="AI631" s="114">
        <f>(SUM(AE632:$AE$913)+SUM(AF632:$AF$913)-SUM(AD632:$AD$913))*(1+NAER_Rate)^(AH631/12)</f>
        <v>1585.73155704187</v>
      </c>
      <c r="AJ631" s="115">
        <f t="shared" si="3042"/>
        <v>1585.73155704187</v>
      </c>
    </row>
    <row r="632" spans="5:36" x14ac:dyDescent="0.35">
      <c r="E632" s="66">
        <f t="shared" si="3071"/>
        <v>64497</v>
      </c>
      <c r="F632">
        <f t="shared" si="3149"/>
        <v>53</v>
      </c>
      <c r="G632">
        <f t="shared" si="3064"/>
        <v>626</v>
      </c>
      <c r="H632">
        <f t="shared" ref="H632" si="3305">ROUNDDOWN(YEARFRAC(E632,DOB,1),0)</f>
        <v>116</v>
      </c>
      <c r="I632" s="31">
        <f>IF(H632&lt;=120,VLOOKUP(H632,'Mortality Data'!$B$6:$D$125,2,FALSE),1)</f>
        <v>0.5</v>
      </c>
      <c r="J632" s="17">
        <f>IF(H632&lt;=120,(1-VLOOKUP(H632,'Mortality Data'!$F$5:$H$125,2,FALSE))^(YEAR(E632)-Mortality_Table_Year),1)</f>
        <v>1</v>
      </c>
      <c r="K632">
        <f>IF(H632&lt;=120,VLOOKUP(H632,'Mortality Data'!$B$5:$D$125,3,FALSE),1)</f>
        <v>0.5</v>
      </c>
      <c r="L632" s="33">
        <f>IF(H632&lt;=120,(1-VLOOKUP(H632,'Mortality Data'!$F$5:$H$125,3,FALSE))^(YEAR(E632)-Mortality_Table_Year),1)</f>
        <v>1</v>
      </c>
      <c r="M632" s="88">
        <f t="shared" ref="M632" si="3306">MIN(I632*J632*Male_Mortality_Blend+K632*L632*(1-Male_Mortality_Blend),1)</f>
        <v>0.5</v>
      </c>
      <c r="N632" s="18">
        <f t="shared" si="3045"/>
        <v>5.6125687318306472E-2</v>
      </c>
      <c r="O632" s="18">
        <f t="shared" si="3067"/>
        <v>1.4888340561123714E-5</v>
      </c>
      <c r="P632" s="89">
        <f t="shared" si="3058"/>
        <v>8.8530679963942222E-7</v>
      </c>
      <c r="Q632" s="88">
        <f t="shared" ref="Q632" si="3307">MIN((I632*J632*Male_Mortality_Blend+K632*L632*(1-Male_Mortality_Blend))*(1-Mortality_Margin),1)</f>
        <v>0.47499999999999998</v>
      </c>
      <c r="R632" s="18">
        <f t="shared" si="3121"/>
        <v>5.2280226532235297E-2</v>
      </c>
      <c r="S632" s="18">
        <f t="shared" si="3060"/>
        <v>2.9830689477375262E-5</v>
      </c>
      <c r="T632" s="89">
        <f t="shared" si="3061"/>
        <v>1.645586857160783E-6</v>
      </c>
      <c r="V632" s="73">
        <f t="shared" si="3047"/>
        <v>91.866306871030332</v>
      </c>
      <c r="W632" s="74">
        <f t="shared" ref="W632" si="3308">V632*Fee_Percent</f>
        <v>4.5933153435515166</v>
      </c>
      <c r="X632" s="75">
        <f t="shared" si="3076"/>
        <v>96.459622214581856</v>
      </c>
      <c r="Y632" s="74">
        <f t="shared" si="3049"/>
        <v>184.06586432196266</v>
      </c>
      <c r="Z632" s="75">
        <f t="shared" si="3050"/>
        <v>1.8373261374206067</v>
      </c>
      <c r="AA632" s="82">
        <f t="shared" si="3051"/>
        <v>-89.443568244801412</v>
      </c>
      <c r="AC632" s="80">
        <f t="shared" ref="AC632" si="3309">AC631/(1+NAER_Rate)^(1/12)</f>
        <v>0.10063912411257844</v>
      </c>
      <c r="AD632" s="82">
        <f t="shared" si="3053"/>
        <v>9.7076118919057315</v>
      </c>
      <c r="AE632" s="74">
        <f t="shared" si="3054"/>
        <v>18.524227364387023</v>
      </c>
      <c r="AF632" s="75">
        <f t="shared" si="3055"/>
        <v>0.18490689317915679</v>
      </c>
      <c r="AH632" s="113">
        <v>626</v>
      </c>
      <c r="AI632" s="114">
        <f>(SUM(AE633:$AE$913)+SUM(AF633:$AF$913)-SUM(AD633:$AD$913))*(1+NAER_Rate)^(AH632/12)</f>
        <v>1502.1152500294602</v>
      </c>
      <c r="AJ632" s="115">
        <f t="shared" si="3042"/>
        <v>1502.1152500294602</v>
      </c>
    </row>
    <row r="633" spans="5:36" x14ac:dyDescent="0.35">
      <c r="E633" s="66">
        <f t="shared" si="3071"/>
        <v>64528</v>
      </c>
      <c r="F633">
        <f t="shared" si="3149"/>
        <v>53</v>
      </c>
      <c r="G633">
        <f t="shared" si="3064"/>
        <v>627</v>
      </c>
      <c r="H633">
        <f t="shared" ref="H633" si="3310">ROUNDDOWN(YEARFRAC(E633,DOB,1),0)</f>
        <v>116</v>
      </c>
      <c r="I633" s="31">
        <f>IF(H633&lt;=120,VLOOKUP(H633,'Mortality Data'!$B$6:$D$125,2,FALSE),1)</f>
        <v>0.5</v>
      </c>
      <c r="J633" s="17">
        <f>IF(H633&lt;=120,(1-VLOOKUP(H633,'Mortality Data'!$F$5:$H$125,2,FALSE))^(YEAR(E633)-Mortality_Table_Year),1)</f>
        <v>1</v>
      </c>
      <c r="K633">
        <f>IF(H633&lt;=120,VLOOKUP(H633,'Mortality Data'!$B$5:$D$125,3,FALSE),1)</f>
        <v>0.5</v>
      </c>
      <c r="L633" s="33">
        <f>IF(H633&lt;=120,(1-VLOOKUP(H633,'Mortality Data'!$F$5:$H$125,3,FALSE))^(YEAR(E633)-Mortality_Table_Year),1)</f>
        <v>1</v>
      </c>
      <c r="M633" s="88">
        <f t="shared" ref="M633" si="3311">MIN(I633*J633*Male_Mortality_Blend+K633*L633*(1-Male_Mortality_Blend),1)</f>
        <v>0.5</v>
      </c>
      <c r="N633" s="18">
        <f t="shared" si="3045"/>
        <v>5.6125687318306472E-2</v>
      </c>
      <c r="O633" s="18">
        <f t="shared" si="3067"/>
        <v>1.4052722214101625E-5</v>
      </c>
      <c r="P633" s="89">
        <f t="shared" si="3058"/>
        <v>8.3561834702208877E-7</v>
      </c>
      <c r="Q633" s="88">
        <f t="shared" ref="Q633" si="3312">MIN((I633*J633*Male_Mortality_Blend+K633*L633*(1-Male_Mortality_Blend))*(1-Mortality_Margin),1)</f>
        <v>0.47499999999999998</v>
      </c>
      <c r="R633" s="18">
        <f t="shared" si="3121"/>
        <v>5.2280226532235297E-2</v>
      </c>
      <c r="S633" s="18">
        <f t="shared" si="3060"/>
        <v>2.8271134273885316E-5</v>
      </c>
      <c r="T633" s="89">
        <f t="shared" si="3061"/>
        <v>1.5595552034899464E-6</v>
      </c>
      <c r="V633" s="73">
        <f t="shared" si="3047"/>
        <v>86.710247256499287</v>
      </c>
      <c r="W633" s="74">
        <f t="shared" ref="W633" si="3313">V633*Fee_Percent</f>
        <v>4.3355123628249643</v>
      </c>
      <c r="X633" s="75">
        <f t="shared" si="3076"/>
        <v>91.045759619324258</v>
      </c>
      <c r="Y633" s="74">
        <f t="shared" si="3049"/>
        <v>174.44285923835878</v>
      </c>
      <c r="Z633" s="75">
        <f t="shared" si="3050"/>
        <v>1.7342049451299857</v>
      </c>
      <c r="AA633" s="82">
        <f t="shared" si="3051"/>
        <v>-85.131304564164509</v>
      </c>
      <c r="AC633" s="80">
        <f t="shared" ref="AC633" si="3314">AC632/(1+NAER_Rate)^(1/12)</f>
        <v>0.10027064859054999</v>
      </c>
      <c r="AD633" s="82">
        <f t="shared" si="3053"/>
        <v>9.1292173684489484</v>
      </c>
      <c r="AE633" s="74">
        <f t="shared" si="3054"/>
        <v>17.49149863782025</v>
      </c>
      <c r="AF633" s="75">
        <f t="shared" si="3055"/>
        <v>0.17388985463712281</v>
      </c>
      <c r="AH633" s="113">
        <v>627</v>
      </c>
      <c r="AI633" s="114">
        <f>(SUM(AE634:$AE$913)+SUM(AF634:$AF$913)-SUM(AD634:$AD$913))*(1+NAER_Rate)^(AH633/12)</f>
        <v>1422.5039327066493</v>
      </c>
      <c r="AJ633" s="115">
        <f t="shared" si="3042"/>
        <v>1422.5039327066493</v>
      </c>
    </row>
    <row r="634" spans="5:36" x14ac:dyDescent="0.35">
      <c r="E634" s="66">
        <f t="shared" si="3071"/>
        <v>64558</v>
      </c>
      <c r="F634">
        <f t="shared" si="3149"/>
        <v>53</v>
      </c>
      <c r="G634">
        <f t="shared" si="3064"/>
        <v>628</v>
      </c>
      <c r="H634">
        <f t="shared" ref="H634" si="3315">ROUNDDOWN(YEARFRAC(E634,DOB,1),0)</f>
        <v>116</v>
      </c>
      <c r="I634" s="31">
        <f>IF(H634&lt;=120,VLOOKUP(H634,'Mortality Data'!$B$6:$D$125,2,FALSE),1)</f>
        <v>0.5</v>
      </c>
      <c r="J634" s="17">
        <f>IF(H634&lt;=120,(1-VLOOKUP(H634,'Mortality Data'!$F$5:$H$125,2,FALSE))^(YEAR(E634)-Mortality_Table_Year),1)</f>
        <v>1</v>
      </c>
      <c r="K634">
        <f>IF(H634&lt;=120,VLOOKUP(H634,'Mortality Data'!$B$5:$D$125,3,FALSE),1)</f>
        <v>0.5</v>
      </c>
      <c r="L634" s="33">
        <f>IF(H634&lt;=120,(1-VLOOKUP(H634,'Mortality Data'!$F$5:$H$125,3,FALSE))^(YEAR(E634)-Mortality_Table_Year),1)</f>
        <v>1</v>
      </c>
      <c r="M634" s="88">
        <f t="shared" ref="M634" si="3316">MIN(I634*J634*Male_Mortality_Blend+K634*L634*(1-Male_Mortality_Blend),1)</f>
        <v>0.5</v>
      </c>
      <c r="N634" s="18">
        <f t="shared" si="3045"/>
        <v>5.6125687318306472E-2</v>
      </c>
      <c r="O634" s="18">
        <f t="shared" si="3067"/>
        <v>1.3264003521141937E-5</v>
      </c>
      <c r="P634" s="89">
        <f t="shared" si="3058"/>
        <v>7.887186929596877E-7</v>
      </c>
      <c r="Q634" s="88">
        <f t="shared" ref="Q634" si="3317">MIN((I634*J634*Male_Mortality_Blend+K634*L634*(1-Male_Mortality_Blend))*(1-Mortality_Margin),1)</f>
        <v>0.47499999999999998</v>
      </c>
      <c r="R634" s="18">
        <f t="shared" si="3121"/>
        <v>5.2280226532235297E-2</v>
      </c>
      <c r="S634" s="18">
        <f t="shared" si="3060"/>
        <v>2.6793112969723351E-5</v>
      </c>
      <c r="T634" s="89">
        <f t="shared" si="3061"/>
        <v>1.4780213041619648E-6</v>
      </c>
      <c r="V634" s="73">
        <f t="shared" si="3047"/>
        <v>81.843575031687962</v>
      </c>
      <c r="W634" s="74">
        <f t="shared" ref="W634" si="3318">V634*Fee_Percent</f>
        <v>4.0921787515843979</v>
      </c>
      <c r="X634" s="75">
        <f t="shared" si="3076"/>
        <v>85.935753783272361</v>
      </c>
      <c r="Y634" s="74">
        <f t="shared" si="3049"/>
        <v>165.32294704044656</v>
      </c>
      <c r="Z634" s="75">
        <f t="shared" si="3050"/>
        <v>1.6368715006337593</v>
      </c>
      <c r="AA634" s="82">
        <f t="shared" si="3051"/>
        <v>-81.024064757807963</v>
      </c>
      <c r="AC634" s="80">
        <f t="shared" ref="AC634" si="3319">AC633/(1+NAER_Rate)^(1/12)</f>
        <v>9.9903522188076493E-2</v>
      </c>
      <c r="AD634" s="82">
        <f t="shared" si="3053"/>
        <v>8.5852844848362295</v>
      </c>
      <c r="AE634" s="74">
        <f t="shared" si="3054"/>
        <v>16.516344707853449</v>
      </c>
      <c r="AF634" s="75">
        <f t="shared" si="3055"/>
        <v>0.16352922828259484</v>
      </c>
      <c r="AH634" s="113">
        <v>628</v>
      </c>
      <c r="AI634" s="114">
        <f>(SUM(AE635:$AE$913)+SUM(AF635:$AF$913)-SUM(AD635:$AD$913))*(1+NAER_Rate)^(AH634/12)</f>
        <v>1346.7072987729143</v>
      </c>
      <c r="AJ634" s="115">
        <f t="shared" si="3042"/>
        <v>1346.7072987729143</v>
      </c>
    </row>
    <row r="635" spans="5:36" x14ac:dyDescent="0.35">
      <c r="E635" s="66">
        <f t="shared" si="3071"/>
        <v>64589</v>
      </c>
      <c r="F635">
        <f t="shared" si="3149"/>
        <v>53</v>
      </c>
      <c r="G635">
        <f t="shared" si="3064"/>
        <v>629</v>
      </c>
      <c r="H635">
        <f t="shared" ref="H635" si="3320">ROUNDDOWN(YEARFRAC(E635,DOB,1),0)</f>
        <v>116</v>
      </c>
      <c r="I635" s="31">
        <f>IF(H635&lt;=120,VLOOKUP(H635,'Mortality Data'!$B$6:$D$125,2,FALSE),1)</f>
        <v>0.5</v>
      </c>
      <c r="J635" s="17">
        <f>IF(H635&lt;=120,(1-VLOOKUP(H635,'Mortality Data'!$F$5:$H$125,2,FALSE))^(YEAR(E635)-Mortality_Table_Year),1)</f>
        <v>1</v>
      </c>
      <c r="K635">
        <f>IF(H635&lt;=120,VLOOKUP(H635,'Mortality Data'!$B$5:$D$125,3,FALSE),1)</f>
        <v>0.5</v>
      </c>
      <c r="L635" s="33">
        <f>IF(H635&lt;=120,(1-VLOOKUP(H635,'Mortality Data'!$F$5:$H$125,3,FALSE))^(YEAR(E635)-Mortality_Table_Year),1)</f>
        <v>1</v>
      </c>
      <c r="M635" s="88">
        <f t="shared" ref="M635" si="3321">MIN(I635*J635*Male_Mortality_Blend+K635*L635*(1-Male_Mortality_Blend),1)</f>
        <v>0.5</v>
      </c>
      <c r="N635" s="18">
        <f t="shared" si="3045"/>
        <v>5.6125687318306472E-2</v>
      </c>
      <c r="O635" s="18">
        <f t="shared" si="3067"/>
        <v>1.2519552206925409E-5</v>
      </c>
      <c r="P635" s="89">
        <f t="shared" si="3058"/>
        <v>7.4445131421652833E-7</v>
      </c>
      <c r="Q635" s="88">
        <f t="shared" ref="Q635" si="3322">MIN((I635*J635*Male_Mortality_Blend+K635*L635*(1-Male_Mortality_Blend))*(1-Mortality_Margin),1)</f>
        <v>0.47499999999999998</v>
      </c>
      <c r="R635" s="18">
        <f t="shared" si="3121"/>
        <v>5.2280226532235297E-2</v>
      </c>
      <c r="S635" s="18">
        <f t="shared" si="3060"/>
        <v>2.5392362954162443E-5</v>
      </c>
      <c r="T635" s="89">
        <f t="shared" si="3061"/>
        <v>1.4007500155609084E-6</v>
      </c>
      <c r="V635" s="73">
        <f t="shared" si="3047"/>
        <v>77.250048130447098</v>
      </c>
      <c r="W635" s="74">
        <f t="shared" ref="W635" si="3323">V635*Fee_Percent</f>
        <v>3.862502406522355</v>
      </c>
      <c r="X635" s="75">
        <f t="shared" si="3076"/>
        <v>81.112550536969451</v>
      </c>
      <c r="Y635" s="74">
        <f t="shared" si="3049"/>
        <v>156.67982591819526</v>
      </c>
      <c r="Z635" s="75">
        <f t="shared" si="3050"/>
        <v>1.545000962608942</v>
      </c>
      <c r="AA635" s="82">
        <f t="shared" si="3051"/>
        <v>-77.112276343834765</v>
      </c>
      <c r="AC635" s="80">
        <f t="shared" ref="AC635" si="3324">AC634/(1+NAER_Rate)^(1/12)</f>
        <v>9.9537739965552846E-2</v>
      </c>
      <c r="AD635" s="82">
        <f t="shared" si="3053"/>
        <v>8.0737599632916286</v>
      </c>
      <c r="AE635" s="74">
        <f t="shared" si="3054"/>
        <v>15.595555770093407</v>
      </c>
      <c r="AF635" s="75">
        <f t="shared" si="3055"/>
        <v>0.15378590406269771</v>
      </c>
      <c r="AH635" s="113">
        <v>629</v>
      </c>
      <c r="AI635" s="114">
        <f>(SUM(AE636:$AE$913)+SUM(AF636:$AF$913)-SUM(AD636:$AD$913))*(1+NAER_Rate)^(AH635/12)</f>
        <v>1274.5439150702507</v>
      </c>
      <c r="AJ635" s="115">
        <f t="shared" si="3042"/>
        <v>1274.5439150702507</v>
      </c>
    </row>
    <row r="636" spans="5:36" x14ac:dyDescent="0.35">
      <c r="E636" s="66">
        <f t="shared" si="3071"/>
        <v>64619</v>
      </c>
      <c r="F636">
        <f t="shared" si="3149"/>
        <v>53</v>
      </c>
      <c r="G636">
        <f t="shared" si="3064"/>
        <v>630</v>
      </c>
      <c r="H636">
        <f t="shared" ref="H636" si="3325">ROUNDDOWN(YEARFRAC(E636,DOB,1),0)</f>
        <v>116</v>
      </c>
      <c r="I636" s="31">
        <f>IF(H636&lt;=120,VLOOKUP(H636,'Mortality Data'!$B$6:$D$125,2,FALSE),1)</f>
        <v>0.5</v>
      </c>
      <c r="J636" s="17">
        <f>IF(H636&lt;=120,(1-VLOOKUP(H636,'Mortality Data'!$F$5:$H$125,2,FALSE))^(YEAR(E636)-Mortality_Table_Year),1)</f>
        <v>1</v>
      </c>
      <c r="K636">
        <f>IF(H636&lt;=120,VLOOKUP(H636,'Mortality Data'!$B$5:$D$125,3,FALSE),1)</f>
        <v>0.5</v>
      </c>
      <c r="L636" s="33">
        <f>IF(H636&lt;=120,(1-VLOOKUP(H636,'Mortality Data'!$F$5:$H$125,3,FALSE))^(YEAR(E636)-Mortality_Table_Year),1)</f>
        <v>1</v>
      </c>
      <c r="M636" s="88">
        <f t="shared" ref="M636" si="3326">MIN(I636*J636*Male_Mortality_Blend+K636*L636*(1-Male_Mortality_Blend),1)</f>
        <v>0.5</v>
      </c>
      <c r="N636" s="18">
        <f t="shared" si="3045"/>
        <v>5.6125687318306472E-2</v>
      </c>
      <c r="O636" s="18">
        <f t="shared" si="3067"/>
        <v>1.18168837343943E-5</v>
      </c>
      <c r="P636" s="89">
        <f t="shared" si="3058"/>
        <v>7.0266847253110919E-7</v>
      </c>
      <c r="Q636" s="88">
        <f t="shared" ref="Q636" si="3327">MIN((I636*J636*Male_Mortality_Blend+K636*L636*(1-Male_Mortality_Blend))*(1-Mortality_Margin),1)</f>
        <v>0.47499999999999998</v>
      </c>
      <c r="R636" s="18">
        <f t="shared" si="3121"/>
        <v>5.2280226532235297E-2</v>
      </c>
      <c r="S636" s="18">
        <f t="shared" si="3060"/>
        <v>2.406484446673009E-5</v>
      </c>
      <c r="T636" s="89">
        <f t="shared" si="3061"/>
        <v>1.327518487432353E-6</v>
      </c>
      <c r="V636" s="73">
        <f t="shared" si="3047"/>
        <v>72.914336083753497</v>
      </c>
      <c r="W636" s="74">
        <f t="shared" ref="W636" si="3328">V636*Fee_Percent</f>
        <v>3.6457168041876749</v>
      </c>
      <c r="X636" s="75">
        <f t="shared" si="3076"/>
        <v>76.560052887941168</v>
      </c>
      <c r="Y636" s="74">
        <f t="shared" si="3049"/>
        <v>148.48856912616083</v>
      </c>
      <c r="Z636" s="75">
        <f t="shared" si="3050"/>
        <v>1.4582867216750699</v>
      </c>
      <c r="AA636" s="82">
        <f t="shared" si="3051"/>
        <v>-73.386802959894737</v>
      </c>
      <c r="AC636" s="80">
        <f t="shared" ref="AC636" si="3329">AC635/(1+NAER_Rate)^(1/12)</f>
        <v>9.9173297001459562E-2</v>
      </c>
      <c r="AD636" s="82">
        <f t="shared" si="3053"/>
        <v>7.592712863503241</v>
      </c>
      <c r="AE636" s="74">
        <f t="shared" si="3054"/>
        <v>14.726100967270506</v>
      </c>
      <c r="AF636" s="75">
        <f t="shared" si="3055"/>
        <v>0.1446231021619665</v>
      </c>
      <c r="AH636" s="113">
        <v>630</v>
      </c>
      <c r="AI636" s="114">
        <f>(SUM(AE637:$AE$913)+SUM(AF637:$AF$913)-SUM(AD637:$AD$913))*(1+NAER_Rate)^(AH636/12)</f>
        <v>1205.8408180707297</v>
      </c>
      <c r="AJ636" s="115">
        <f t="shared" si="3042"/>
        <v>1205.8408180707297</v>
      </c>
    </row>
    <row r="637" spans="5:36" x14ac:dyDescent="0.35">
      <c r="E637" s="66">
        <f t="shared" si="3071"/>
        <v>64650</v>
      </c>
      <c r="F637">
        <f t="shared" si="3149"/>
        <v>53</v>
      </c>
      <c r="G637">
        <f t="shared" si="3064"/>
        <v>631</v>
      </c>
      <c r="H637">
        <f t="shared" ref="H637" si="3330">ROUNDDOWN(YEARFRAC(E637,DOB,1),0)</f>
        <v>117</v>
      </c>
      <c r="I637" s="31">
        <f>IF(H637&lt;=120,VLOOKUP(H637,'Mortality Data'!$B$6:$D$125,2,FALSE),1)</f>
        <v>0.5</v>
      </c>
      <c r="J637" s="17">
        <f>IF(H637&lt;=120,(1-VLOOKUP(H637,'Mortality Data'!$F$5:$H$125,2,FALSE))^(YEAR(E637)-Mortality_Table_Year),1)</f>
        <v>1</v>
      </c>
      <c r="K637">
        <f>IF(H637&lt;=120,VLOOKUP(H637,'Mortality Data'!$B$5:$D$125,3,FALSE),1)</f>
        <v>0.5</v>
      </c>
      <c r="L637" s="33">
        <f>IF(H637&lt;=120,(1-VLOOKUP(H637,'Mortality Data'!$F$5:$H$125,3,FALSE))^(YEAR(E637)-Mortality_Table_Year),1)</f>
        <v>1</v>
      </c>
      <c r="M637" s="88">
        <f t="shared" ref="M637" si="3331">MIN(I637*J637*Male_Mortality_Blend+K637*L637*(1-Male_Mortality_Blend),1)</f>
        <v>0.5</v>
      </c>
      <c r="N637" s="18">
        <f t="shared" si="3045"/>
        <v>5.6125687318306472E-2</v>
      </c>
      <c r="O637" s="18">
        <f t="shared" si="3067"/>
        <v>1.1153653012840904E-5</v>
      </c>
      <c r="P637" s="89">
        <f t="shared" si="3058"/>
        <v>6.6323072155339607E-7</v>
      </c>
      <c r="Q637" s="88">
        <f t="shared" ref="Q637" si="3332">MIN((I637*J637*Male_Mortality_Blend+K637*L637*(1-Male_Mortality_Blend))*(1-Mortality_Margin),1)</f>
        <v>0.47499999999999998</v>
      </c>
      <c r="R637" s="18">
        <f t="shared" si="3121"/>
        <v>5.2280226532235297E-2</v>
      </c>
      <c r="S637" s="18">
        <f t="shared" si="3060"/>
        <v>2.280672894654643E-5</v>
      </c>
      <c r="T637" s="89">
        <f t="shared" si="3061"/>
        <v>1.2581155201836599E-6</v>
      </c>
      <c r="V637" s="73">
        <f t="shared" si="3047"/>
        <v>68.821968855694834</v>
      </c>
      <c r="W637" s="74">
        <f t="shared" ref="W637" si="3333">V637*Fee_Percent</f>
        <v>3.441098442784742</v>
      </c>
      <c r="X637" s="75">
        <f t="shared" si="3076"/>
        <v>72.263067298479569</v>
      </c>
      <c r="Y637" s="74">
        <f t="shared" si="3049"/>
        <v>140.72555309479765</v>
      </c>
      <c r="Z637" s="75">
        <f t="shared" si="3050"/>
        <v>1.3764393771138967</v>
      </c>
      <c r="AA637" s="82">
        <f t="shared" si="3051"/>
        <v>-69.83892517343196</v>
      </c>
      <c r="AC637" s="80">
        <f t="shared" ref="AC637" si="3334">AC636/(1+NAER_Rate)^(1/12)</f>
        <v>9.8810188392296619E-2</v>
      </c>
      <c r="AD637" s="82">
        <f t="shared" si="3053"/>
        <v>7.1403272935679754</v>
      </c>
      <c r="AE637" s="74">
        <f t="shared" si="3054"/>
        <v>13.905118412907097</v>
      </c>
      <c r="AF637" s="75">
        <f t="shared" si="3055"/>
        <v>0.13600623416319954</v>
      </c>
      <c r="AH637" s="113">
        <v>631</v>
      </c>
      <c r="AI637" s="114">
        <f>(SUM(AE638:$AE$913)+SUM(AF638:$AF$913)-SUM(AD638:$AD$913))*(1+NAER_Rate)^(AH637/12)</f>
        <v>1140.4331280709789</v>
      </c>
      <c r="AJ637" s="115">
        <f t="shared" si="3042"/>
        <v>1140.4331280709789</v>
      </c>
    </row>
    <row r="638" spans="5:36" x14ac:dyDescent="0.35">
      <c r="E638" s="66">
        <f t="shared" si="3071"/>
        <v>64681</v>
      </c>
      <c r="F638">
        <f t="shared" si="3149"/>
        <v>53</v>
      </c>
      <c r="G638">
        <f t="shared" si="3064"/>
        <v>632</v>
      </c>
      <c r="H638">
        <f t="shared" ref="H638" si="3335">ROUNDDOWN(YEARFRAC(E638,DOB,1),0)</f>
        <v>117</v>
      </c>
      <c r="I638" s="31">
        <f>IF(H638&lt;=120,VLOOKUP(H638,'Mortality Data'!$B$6:$D$125,2,FALSE),1)</f>
        <v>0.5</v>
      </c>
      <c r="J638" s="17">
        <f>IF(H638&lt;=120,(1-VLOOKUP(H638,'Mortality Data'!$F$5:$H$125,2,FALSE))^(YEAR(E638)-Mortality_Table_Year),1)</f>
        <v>1</v>
      </c>
      <c r="K638">
        <f>IF(H638&lt;=120,VLOOKUP(H638,'Mortality Data'!$B$5:$D$125,3,FALSE),1)</f>
        <v>0.5</v>
      </c>
      <c r="L638" s="33">
        <f>IF(H638&lt;=120,(1-VLOOKUP(H638,'Mortality Data'!$F$5:$H$125,3,FALSE))^(YEAR(E638)-Mortality_Table_Year),1)</f>
        <v>1</v>
      </c>
      <c r="M638" s="88">
        <f t="shared" ref="M638" si="3336">MIN(I638*J638*Male_Mortality_Blend+K638*L638*(1-Male_Mortality_Blend),1)</f>
        <v>0.5</v>
      </c>
      <c r="N638" s="18">
        <f t="shared" si="3045"/>
        <v>5.6125687318306472E-2</v>
      </c>
      <c r="O638" s="18">
        <f t="shared" si="3067"/>
        <v>1.0527646571385309E-5</v>
      </c>
      <c r="P638" s="89">
        <f t="shared" si="3058"/>
        <v>6.2600644145559487E-7</v>
      </c>
      <c r="Q638" s="88">
        <f t="shared" ref="Q638" si="3337">MIN((I638*J638*Male_Mortality_Blend+K638*L638*(1-Male_Mortality_Blend))*(1-Mortality_Margin),1)</f>
        <v>0.47499999999999998</v>
      </c>
      <c r="R638" s="18">
        <f t="shared" si="3121"/>
        <v>5.2280226532235297E-2</v>
      </c>
      <c r="S638" s="18">
        <f t="shared" si="3060"/>
        <v>2.1614387990761694E-5</v>
      </c>
      <c r="T638" s="89">
        <f t="shared" si="3061"/>
        <v>1.1923409557847354E-6</v>
      </c>
      <c r="V638" s="73">
        <f t="shared" si="3047"/>
        <v>64.959288551069889</v>
      </c>
      <c r="W638" s="74">
        <f t="shared" ref="W638" si="3338">V638*Fee_Percent</f>
        <v>3.2479644275534945</v>
      </c>
      <c r="X638" s="75">
        <f t="shared" si="3076"/>
        <v>68.207252978623387</v>
      </c>
      <c r="Y638" s="74">
        <f t="shared" si="3049"/>
        <v>133.36838930012752</v>
      </c>
      <c r="Z638" s="75">
        <f t="shared" si="3050"/>
        <v>1.2991857710213979</v>
      </c>
      <c r="AA638" s="82">
        <f t="shared" si="3051"/>
        <v>-66.46032209252553</v>
      </c>
      <c r="AC638" s="80">
        <f t="shared" ref="AC638" si="3339">AC637/(1+NAER_Rate)^(1/12)</f>
        <v>9.844840925251741E-2</v>
      </c>
      <c r="AD638" s="82">
        <f t="shared" si="3053"/>
        <v>6.7148955552295027</v>
      </c>
      <c r="AE638" s="74">
        <f t="shared" si="3054"/>
        <v>13.129905771168017</v>
      </c>
      <c r="AF638" s="75">
        <f t="shared" si="3055"/>
        <v>0.12790277248056195</v>
      </c>
      <c r="AH638" s="113">
        <v>632</v>
      </c>
      <c r="AI638" s="114">
        <f>(SUM(AE639:$AE$913)+SUM(AF639:$AF$913)-SUM(AD639:$AD$913))*(1+NAER_Rate)^(AH638/12)</f>
        <v>1078.1636803580618</v>
      </c>
      <c r="AJ638" s="115">
        <f t="shared" si="3042"/>
        <v>1078.1636803580618</v>
      </c>
    </row>
    <row r="639" spans="5:36" x14ac:dyDescent="0.35">
      <c r="E639" s="66">
        <f t="shared" si="3071"/>
        <v>64709</v>
      </c>
      <c r="F639">
        <f t="shared" si="3149"/>
        <v>53</v>
      </c>
      <c r="G639">
        <f t="shared" si="3064"/>
        <v>633</v>
      </c>
      <c r="H639">
        <f t="shared" ref="H639" si="3340">ROUNDDOWN(YEARFRAC(E639,DOB,1),0)</f>
        <v>117</v>
      </c>
      <c r="I639" s="31">
        <f>IF(H639&lt;=120,VLOOKUP(H639,'Mortality Data'!$B$6:$D$125,2,FALSE),1)</f>
        <v>0.5</v>
      </c>
      <c r="J639" s="17">
        <f>IF(H639&lt;=120,(1-VLOOKUP(H639,'Mortality Data'!$F$5:$H$125,2,FALSE))^(YEAR(E639)-Mortality_Table_Year),1)</f>
        <v>1</v>
      </c>
      <c r="K639">
        <f>IF(H639&lt;=120,VLOOKUP(H639,'Mortality Data'!$B$5:$D$125,3,FALSE),1)</f>
        <v>0.5</v>
      </c>
      <c r="L639" s="33">
        <f>IF(H639&lt;=120,(1-VLOOKUP(H639,'Mortality Data'!$F$5:$H$125,3,FALSE))^(YEAR(E639)-Mortality_Table_Year),1)</f>
        <v>1</v>
      </c>
      <c r="M639" s="88">
        <f t="shared" ref="M639" si="3341">MIN(I639*J639*Male_Mortality_Blend+K639*L639*(1-Male_Mortality_Blend),1)</f>
        <v>0.5</v>
      </c>
      <c r="N639" s="18">
        <f t="shared" si="3045"/>
        <v>5.6125687318306472E-2</v>
      </c>
      <c r="O639" s="18">
        <f t="shared" si="3067"/>
        <v>9.9367751717220957E-6</v>
      </c>
      <c r="P639" s="89">
        <f t="shared" si="3058"/>
        <v>5.9087139966321308E-7</v>
      </c>
      <c r="Q639" s="88">
        <f t="shared" ref="Q639" si="3342">MIN((I639*J639*Male_Mortality_Blend+K639*L639*(1-Male_Mortality_Blend))*(1-Mortality_Margin),1)</f>
        <v>0.47499999999999998</v>
      </c>
      <c r="R639" s="18">
        <f t="shared" si="3121"/>
        <v>5.2280226532235297E-2</v>
      </c>
      <c r="S639" s="18">
        <f t="shared" si="3060"/>
        <v>2.0484382890249047E-5</v>
      </c>
      <c r="T639" s="89">
        <f t="shared" si="3061"/>
        <v>1.1300051005126477E-6</v>
      </c>
      <c r="V639" s="73">
        <f t="shared" si="3047"/>
        <v>61.313403833432893</v>
      </c>
      <c r="W639" s="74">
        <f t="shared" ref="W639" si="3343">V639*Fee_Percent</f>
        <v>3.0656701916716447</v>
      </c>
      <c r="X639" s="75">
        <f t="shared" si="3076"/>
        <v>64.379074025104543</v>
      </c>
      <c r="Y639" s="74">
        <f t="shared" si="3049"/>
        <v>126.39585969527751</v>
      </c>
      <c r="Z639" s="75">
        <f t="shared" si="3050"/>
        <v>1.226268076668658</v>
      </c>
      <c r="AA639" s="82">
        <f t="shared" si="3051"/>
        <v>-63.243053746841625</v>
      </c>
      <c r="AC639" s="80">
        <f t="shared" ref="AC639" si="3344">AC638/(1+NAER_Rate)^(1/12)</f>
        <v>9.8087954714463077E-2</v>
      </c>
      <c r="AD639" s="82">
        <f t="shared" si="3053"/>
        <v>6.3148116975335205</v>
      </c>
      <c r="AE639" s="74">
        <f t="shared" si="3054"/>
        <v>12.39791136188601</v>
      </c>
      <c r="AF639" s="75">
        <f t="shared" si="3055"/>
        <v>0.12028212757206706</v>
      </c>
      <c r="AH639" s="113">
        <v>633</v>
      </c>
      <c r="AI639" s="114">
        <f>(SUM(AE640:$AE$913)+SUM(AF640:$AF$913)-SUM(AD640:$AD$913))*(1+NAER_Rate)^(AH639/12)</f>
        <v>1018.8826726390133</v>
      </c>
      <c r="AJ639" s="115">
        <f t="shared" si="3042"/>
        <v>1018.8826726390133</v>
      </c>
    </row>
    <row r="640" spans="5:36" x14ac:dyDescent="0.35">
      <c r="E640" s="66">
        <f t="shared" si="3071"/>
        <v>64740</v>
      </c>
      <c r="F640">
        <f t="shared" si="3149"/>
        <v>53</v>
      </c>
      <c r="G640">
        <f t="shared" si="3064"/>
        <v>634</v>
      </c>
      <c r="H640">
        <f t="shared" ref="H640" si="3345">ROUNDDOWN(YEARFRAC(E640,DOB,1),0)</f>
        <v>117</v>
      </c>
      <c r="I640" s="31">
        <f>IF(H640&lt;=120,VLOOKUP(H640,'Mortality Data'!$B$6:$D$125,2,FALSE),1)</f>
        <v>0.5</v>
      </c>
      <c r="J640" s="17">
        <f>IF(H640&lt;=120,(1-VLOOKUP(H640,'Mortality Data'!$F$5:$H$125,2,FALSE))^(YEAR(E640)-Mortality_Table_Year),1)</f>
        <v>1</v>
      </c>
      <c r="K640">
        <f>IF(H640&lt;=120,VLOOKUP(H640,'Mortality Data'!$B$5:$D$125,3,FALSE),1)</f>
        <v>0.5</v>
      </c>
      <c r="L640" s="33">
        <f>IF(H640&lt;=120,(1-VLOOKUP(H640,'Mortality Data'!$F$5:$H$125,3,FALSE))^(YEAR(E640)-Mortality_Table_Year),1)</f>
        <v>1</v>
      </c>
      <c r="M640" s="88">
        <f t="shared" ref="M640" si="3346">MIN(I640*J640*Male_Mortality_Blend+K640*L640*(1-Male_Mortality_Blend),1)</f>
        <v>0.5</v>
      </c>
      <c r="N640" s="18">
        <f t="shared" si="3045"/>
        <v>5.6125687318306472E-2</v>
      </c>
      <c r="O640" s="18">
        <f t="shared" si="3067"/>
        <v>9.37906683548171E-6</v>
      </c>
      <c r="P640" s="89">
        <f t="shared" si="3058"/>
        <v>5.5770833624038576E-7</v>
      </c>
      <c r="Q640" s="88">
        <f t="shared" ref="Q640" si="3347">MIN((I640*J640*Male_Mortality_Blend+K640*L640*(1-Male_Mortality_Blend))*(1-Mortality_Margin),1)</f>
        <v>0.47499999999999998</v>
      </c>
      <c r="R640" s="18">
        <f t="shared" si="3121"/>
        <v>5.2280226532235297E-2</v>
      </c>
      <c r="S640" s="18">
        <f t="shared" si="3060"/>
        <v>1.9413454712373781E-5</v>
      </c>
      <c r="T640" s="89">
        <f t="shared" si="3061"/>
        <v>1.0709281778752656E-6</v>
      </c>
      <c r="V640" s="73">
        <f t="shared" si="3047"/>
        <v>57.872146901456581</v>
      </c>
      <c r="W640" s="74">
        <f t="shared" ref="W640" si="3348">V640*Fee_Percent</f>
        <v>2.8936073450728292</v>
      </c>
      <c r="X640" s="75">
        <f t="shared" si="3076"/>
        <v>60.765754246529411</v>
      </c>
      <c r="Y640" s="74">
        <f t="shared" si="3049"/>
        <v>119.78785551767176</v>
      </c>
      <c r="Z640" s="75">
        <f t="shared" si="3050"/>
        <v>1.1574429380291316</v>
      </c>
      <c r="AA640" s="82">
        <f t="shared" si="3051"/>
        <v>-60.179544209171482</v>
      </c>
      <c r="AC640" s="80">
        <f t="shared" ref="AC640" si="3349">AC639/(1+NAER_Rate)^(1/12)</f>
        <v>9.7728819928296976E-2</v>
      </c>
      <c r="AD640" s="82">
        <f t="shared" si="3053"/>
        <v>5.9385654545662199</v>
      </c>
      <c r="AE640" s="74">
        <f t="shared" si="3054"/>
        <v>11.706725761483398</v>
      </c>
      <c r="AF640" s="75">
        <f t="shared" si="3055"/>
        <v>0.11311553246792799</v>
      </c>
      <c r="AH640" s="113">
        <v>634</v>
      </c>
      <c r="AI640" s="114">
        <f>(SUM(AE641:$AE$913)+SUM(AF641:$AF$913)-SUM(AD641:$AD$913))*(1+NAER_Rate)^(AH640/12)</f>
        <v>962.44732805320177</v>
      </c>
      <c r="AJ640" s="115">
        <f t="shared" si="3042"/>
        <v>962.44732805320177</v>
      </c>
    </row>
    <row r="641" spans="5:36" x14ac:dyDescent="0.35">
      <c r="E641" s="66">
        <f t="shared" si="3071"/>
        <v>64770</v>
      </c>
      <c r="F641">
        <f t="shared" si="3149"/>
        <v>53</v>
      </c>
      <c r="G641">
        <f t="shared" si="3064"/>
        <v>635</v>
      </c>
      <c r="H641">
        <f t="shared" ref="H641" si="3350">ROUNDDOWN(YEARFRAC(E641,DOB,1),0)</f>
        <v>117</v>
      </c>
      <c r="I641" s="31">
        <f>IF(H641&lt;=120,VLOOKUP(H641,'Mortality Data'!$B$6:$D$125,2,FALSE),1)</f>
        <v>0.5</v>
      </c>
      <c r="J641" s="17">
        <f>IF(H641&lt;=120,(1-VLOOKUP(H641,'Mortality Data'!$F$5:$H$125,2,FALSE))^(YEAR(E641)-Mortality_Table_Year),1)</f>
        <v>1</v>
      </c>
      <c r="K641">
        <f>IF(H641&lt;=120,VLOOKUP(H641,'Mortality Data'!$B$5:$D$125,3,FALSE),1)</f>
        <v>0.5</v>
      </c>
      <c r="L641" s="33">
        <f>IF(H641&lt;=120,(1-VLOOKUP(H641,'Mortality Data'!$F$5:$H$125,3,FALSE))^(YEAR(E641)-Mortality_Table_Year),1)</f>
        <v>1</v>
      </c>
      <c r="M641" s="88">
        <f t="shared" ref="M641" si="3351">MIN(I641*J641*Male_Mortality_Blend+K641*L641*(1-Male_Mortality_Blend),1)</f>
        <v>0.5</v>
      </c>
      <c r="N641" s="18">
        <f t="shared" si="3045"/>
        <v>5.6125687318306472E-2</v>
      </c>
      <c r="O641" s="18">
        <f t="shared" si="3067"/>
        <v>8.8526602629359655E-6</v>
      </c>
      <c r="P641" s="89">
        <f t="shared" si="3058"/>
        <v>5.2640657254574446E-7</v>
      </c>
      <c r="Q641" s="88">
        <f t="shared" ref="Q641" si="3352">MIN((I641*J641*Male_Mortality_Blend+K641*L641*(1-Male_Mortality_Blend))*(1-Mortality_Margin),1)</f>
        <v>0.47499999999999998</v>
      </c>
      <c r="R641" s="18">
        <f t="shared" si="3121"/>
        <v>5.2280226532235297E-2</v>
      </c>
      <c r="S641" s="18">
        <f t="shared" si="3060"/>
        <v>1.839851490223759E-5</v>
      </c>
      <c r="T641" s="89">
        <f t="shared" si="3061"/>
        <v>1.0149398101361915E-6</v>
      </c>
      <c r="V641" s="73">
        <f t="shared" si="3047"/>
        <v>54.624032880026334</v>
      </c>
      <c r="W641" s="74">
        <f t="shared" ref="W641" si="3353">V641*Fee_Percent</f>
        <v>2.7312016440013167</v>
      </c>
      <c r="X641" s="75">
        <f t="shared" si="3076"/>
        <v>57.355234524027651</v>
      </c>
      <c r="Y641" s="74">
        <f t="shared" si="3049"/>
        <v>113.52531929539721</v>
      </c>
      <c r="Z641" s="75">
        <f t="shared" si="3050"/>
        <v>1.0924806576005268</v>
      </c>
      <c r="AA641" s="82">
        <f t="shared" si="3051"/>
        <v>-57.262565428970092</v>
      </c>
      <c r="AC641" s="80">
        <f t="shared" ref="AC641" si="3354">AC640/(1+NAER_Rate)^(1/12)</f>
        <v>9.7371000061939425E-2</v>
      </c>
      <c r="AD641" s="82">
        <f t="shared" si="3053"/>
        <v>5.5847365443916468</v>
      </c>
      <c r="AE641" s="74">
        <f t="shared" si="3054"/>
        <v>11.054073872143816</v>
      </c>
      <c r="AF641" s="75">
        <f t="shared" si="3055"/>
        <v>0.10637593417888852</v>
      </c>
      <c r="AH641" s="113">
        <v>635</v>
      </c>
      <c r="AI641" s="114">
        <f>(SUM(AE642:$AE$913)+SUM(AF642:$AF$913)-SUM(AD642:$AD$913))*(1+NAER_Rate)^(AH641/12)</f>
        <v>908.72157311279011</v>
      </c>
      <c r="AJ641" s="115">
        <f t="shared" si="3042"/>
        <v>908.72157311279011</v>
      </c>
    </row>
    <row r="642" spans="5:36" x14ac:dyDescent="0.35">
      <c r="E642" s="66">
        <f t="shared" si="3071"/>
        <v>64801</v>
      </c>
      <c r="F642">
        <f t="shared" si="3149"/>
        <v>53</v>
      </c>
      <c r="G642">
        <f t="shared" si="3064"/>
        <v>636</v>
      </c>
      <c r="H642">
        <f t="shared" ref="H642" si="3355">ROUNDDOWN(YEARFRAC(E642,DOB,1),0)</f>
        <v>117</v>
      </c>
      <c r="I642" s="31">
        <f>IF(H642&lt;=120,VLOOKUP(H642,'Mortality Data'!$B$6:$D$125,2,FALSE),1)</f>
        <v>0.5</v>
      </c>
      <c r="J642" s="17">
        <f>IF(H642&lt;=120,(1-VLOOKUP(H642,'Mortality Data'!$F$5:$H$125,2,FALSE))^(YEAR(E642)-Mortality_Table_Year),1)</f>
        <v>1</v>
      </c>
      <c r="K642">
        <f>IF(H642&lt;=120,VLOOKUP(H642,'Mortality Data'!$B$5:$D$125,3,FALSE),1)</f>
        <v>0.5</v>
      </c>
      <c r="L642" s="33">
        <f>IF(H642&lt;=120,(1-VLOOKUP(H642,'Mortality Data'!$F$5:$H$125,3,FALSE))^(YEAR(E642)-Mortality_Table_Year),1)</f>
        <v>1</v>
      </c>
      <c r="M642" s="88">
        <f t="shared" ref="M642" si="3356">MIN(I642*J642*Male_Mortality_Blend+K642*L642*(1-Male_Mortality_Blend),1)</f>
        <v>0.5</v>
      </c>
      <c r="N642" s="18">
        <f t="shared" si="3045"/>
        <v>5.6125687318306472E-2</v>
      </c>
      <c r="O642" s="18">
        <f t="shared" si="3067"/>
        <v>8.355798621083224E-6</v>
      </c>
      <c r="P642" s="89">
        <f t="shared" si="3058"/>
        <v>4.9686164185274146E-7</v>
      </c>
      <c r="Q642" s="88">
        <f t="shared" ref="Q642" si="3357">MIN((I642*J642*Male_Mortality_Blend+K642*L642*(1-Male_Mortality_Blend))*(1-Mortality_Margin),1)</f>
        <v>0.47499999999999998</v>
      </c>
      <c r="R642" s="18">
        <f t="shared" si="3121"/>
        <v>5.2280226532235297E-2</v>
      </c>
      <c r="S642" s="18">
        <f t="shared" si="3060"/>
        <v>1.74366363752919E-5</v>
      </c>
      <c r="T642" s="89">
        <f t="shared" si="3061"/>
        <v>9.6187852694568971E-7</v>
      </c>
      <c r="V642" s="73">
        <f t="shared" si="3047"/>
        <v>51.558221490537079</v>
      </c>
      <c r="W642" s="74">
        <f t="shared" ref="W642" si="3358">V642*Fee_Percent</f>
        <v>2.5779110745268543</v>
      </c>
      <c r="X642" s="75">
        <f t="shared" si="3076"/>
        <v>54.136132565063932</v>
      </c>
      <c r="Y642" s="74">
        <f t="shared" si="3049"/>
        <v>107.59018988548949</v>
      </c>
      <c r="Z642" s="75">
        <f t="shared" si="3050"/>
        <v>1.0311644298107416</v>
      </c>
      <c r="AA642" s="82">
        <f t="shared" si="3051"/>
        <v>-54.485221750236306</v>
      </c>
      <c r="AC642" s="80">
        <f t="shared" ref="AC642" si="3359">AC641/(1+NAER_Rate)^(1/12)</f>
        <v>9.7014490301002704E-2</v>
      </c>
      <c r="AD642" s="82">
        <f t="shared" si="3053"/>
        <v>5.2519893076671913</v>
      </c>
      <c r="AE642" s="74">
        <f t="shared" si="3054"/>
        <v>10.43780743312886</v>
      </c>
      <c r="AF642" s="75">
        <f t="shared" si="3055"/>
        <v>0.10003789157461318</v>
      </c>
      <c r="AH642" s="113">
        <v>636</v>
      </c>
      <c r="AI642" s="114">
        <f>(SUM(AE643:$AE$913)+SUM(AF643:$AF$913)-SUM(AD643:$AD$913))*(1+NAER_Rate)^(AH642/12)</f>
        <v>857.57572994180964</v>
      </c>
      <c r="AJ642" s="115">
        <f t="shared" si="3042"/>
        <v>857.57572994180964</v>
      </c>
    </row>
    <row r="643" spans="5:36" x14ac:dyDescent="0.35">
      <c r="E643" s="66">
        <f t="shared" si="3071"/>
        <v>64831</v>
      </c>
      <c r="F643">
        <f t="shared" si="3149"/>
        <v>54</v>
      </c>
      <c r="G643">
        <f t="shared" si="3064"/>
        <v>637</v>
      </c>
      <c r="H643">
        <f t="shared" ref="H643" si="3360">ROUNDDOWN(YEARFRAC(E643,DOB,1),0)</f>
        <v>117</v>
      </c>
      <c r="I643" s="31">
        <f>IF(H643&lt;=120,VLOOKUP(H643,'Mortality Data'!$B$6:$D$125,2,FALSE),1)</f>
        <v>0.5</v>
      </c>
      <c r="J643" s="17">
        <f>IF(H643&lt;=120,(1-VLOOKUP(H643,'Mortality Data'!$F$5:$H$125,2,FALSE))^(YEAR(E643)-Mortality_Table_Year),1)</f>
        <v>1</v>
      </c>
      <c r="K643">
        <f>IF(H643&lt;=120,VLOOKUP(H643,'Mortality Data'!$B$5:$D$125,3,FALSE),1)</f>
        <v>0.5</v>
      </c>
      <c r="L643" s="33">
        <f>IF(H643&lt;=120,(1-VLOOKUP(H643,'Mortality Data'!$F$5:$H$125,3,FALSE))^(YEAR(E643)-Mortality_Table_Year),1)</f>
        <v>1</v>
      </c>
      <c r="M643" s="88">
        <f t="shared" ref="M643" si="3361">MIN(I643*J643*Male_Mortality_Blend+K643*L643*(1-Male_Mortality_Blend),1)</f>
        <v>0.5</v>
      </c>
      <c r="N643" s="18">
        <f t="shared" si="3045"/>
        <v>5.6125687318306472E-2</v>
      </c>
      <c r="O643" s="18">
        <f t="shared" si="3067"/>
        <v>7.8868236803815714E-6</v>
      </c>
      <c r="P643" s="89">
        <f t="shared" si="3058"/>
        <v>4.6897494070165268E-7</v>
      </c>
      <c r="Q643" s="88">
        <f t="shared" ref="Q643" si="3362">MIN((I643*J643*Male_Mortality_Blend+K643*L643*(1-Male_Mortality_Blend))*(1-Mortality_Margin),1)</f>
        <v>0.47499999999999998</v>
      </c>
      <c r="R643" s="18">
        <f t="shared" si="3121"/>
        <v>5.2280226532235297E-2</v>
      </c>
      <c r="S643" s="18">
        <f t="shared" si="3060"/>
        <v>1.6525045075631424E-5</v>
      </c>
      <c r="T643" s="89">
        <f t="shared" si="3061"/>
        <v>9.115912996604754E-7</v>
      </c>
      <c r="V643" s="73">
        <f t="shared" si="3047"/>
        <v>48.664480872471209</v>
      </c>
      <c r="W643" s="74">
        <f t="shared" ref="W643" si="3363">V643*Fee_Percent</f>
        <v>2.4332240436235608</v>
      </c>
      <c r="X643" s="75">
        <f t="shared" si="3076"/>
        <v>51.09770491609477</v>
      </c>
      <c r="Y643" s="74">
        <f t="shared" si="3049"/>
        <v>101.96535038562989</v>
      </c>
      <c r="Z643" s="75">
        <f t="shared" si="3050"/>
        <v>0.97328961744942422</v>
      </c>
      <c r="AA643" s="82">
        <f t="shared" si="3051"/>
        <v>-51.840935086984544</v>
      </c>
      <c r="AC643" s="80">
        <f t="shared" ref="AC643" si="3364">AC642/(1+NAER_Rate)^(1/12)</f>
        <v>9.6659285848726295E-2</v>
      </c>
      <c r="AD643" s="82">
        <f t="shared" si="3053"/>
        <v>4.939067665698671</v>
      </c>
      <c r="AE643" s="74">
        <f t="shared" si="3054"/>
        <v>9.8558979495901333</v>
      </c>
      <c r="AF643" s="75">
        <f t="shared" si="3055"/>
        <v>9.407747934664136E-2</v>
      </c>
      <c r="AH643" s="113">
        <v>637</v>
      </c>
      <c r="AI643" s="114">
        <f>(SUM(AE644:$AE$913)+SUM(AF644:$AF$913)-SUM(AD644:$AD$913))*(1+NAER_Rate)^(AH643/12)</f>
        <v>808.88622220880688</v>
      </c>
      <c r="AJ643" s="115">
        <f t="shared" si="3042"/>
        <v>808.88622220880688</v>
      </c>
    </row>
    <row r="644" spans="5:36" x14ac:dyDescent="0.35">
      <c r="E644" s="66">
        <f t="shared" si="3071"/>
        <v>64862</v>
      </c>
      <c r="F644">
        <f t="shared" si="3149"/>
        <v>54</v>
      </c>
      <c r="G644">
        <f t="shared" si="3064"/>
        <v>638</v>
      </c>
      <c r="H644">
        <f t="shared" ref="H644" si="3365">ROUNDDOWN(YEARFRAC(E644,DOB,1),0)</f>
        <v>117</v>
      </c>
      <c r="I644" s="31">
        <f>IF(H644&lt;=120,VLOOKUP(H644,'Mortality Data'!$B$6:$D$125,2,FALSE),1)</f>
        <v>0.5</v>
      </c>
      <c r="J644" s="17">
        <f>IF(H644&lt;=120,(1-VLOOKUP(H644,'Mortality Data'!$F$5:$H$125,2,FALSE))^(YEAR(E644)-Mortality_Table_Year),1)</f>
        <v>1</v>
      </c>
      <c r="K644">
        <f>IF(H644&lt;=120,VLOOKUP(H644,'Mortality Data'!$B$5:$D$125,3,FALSE),1)</f>
        <v>0.5</v>
      </c>
      <c r="L644" s="33">
        <f>IF(H644&lt;=120,(1-VLOOKUP(H644,'Mortality Data'!$F$5:$H$125,3,FALSE))^(YEAR(E644)-Mortality_Table_Year),1)</f>
        <v>1</v>
      </c>
      <c r="M644" s="88">
        <f t="shared" ref="M644" si="3366">MIN(I644*J644*Male_Mortality_Blend+K644*L644*(1-Male_Mortality_Blend),1)</f>
        <v>0.5</v>
      </c>
      <c r="N644" s="18">
        <f t="shared" si="3045"/>
        <v>5.6125687318306472E-2</v>
      </c>
      <c r="O644" s="18">
        <f t="shared" si="3067"/>
        <v>7.4441702805618602E-6</v>
      </c>
      <c r="P644" s="89">
        <f t="shared" si="3058"/>
        <v>4.4265339981971111E-7</v>
      </c>
      <c r="Q644" s="88">
        <f t="shared" ref="Q644" si="3367">MIN((I644*J644*Male_Mortality_Blend+K644*L644*(1-Male_Mortality_Blend))*(1-Mortality_Margin),1)</f>
        <v>0.47499999999999998</v>
      </c>
      <c r="R644" s="18">
        <f t="shared" si="3121"/>
        <v>5.2280226532235297E-2</v>
      </c>
      <c r="S644" s="18">
        <f t="shared" si="3060"/>
        <v>1.5661111975622013E-5</v>
      </c>
      <c r="T644" s="89">
        <f t="shared" si="3061"/>
        <v>8.6393310000941107E-7</v>
      </c>
      <c r="V644" s="73">
        <f t="shared" si="3047"/>
        <v>45.93315343551518</v>
      </c>
      <c r="W644" s="74">
        <f t="shared" ref="W644" si="3368">V644*Fee_Percent</f>
        <v>2.2966576717757592</v>
      </c>
      <c r="X644" s="75">
        <f t="shared" si="3076"/>
        <v>48.229811107290942</v>
      </c>
      <c r="Y644" s="74">
        <f t="shared" si="3049"/>
        <v>96.634578769030412</v>
      </c>
      <c r="Z644" s="75">
        <f t="shared" si="3050"/>
        <v>0.91866306871030368</v>
      </c>
      <c r="AA644" s="82">
        <f t="shared" si="3051"/>
        <v>-49.323430730449772</v>
      </c>
      <c r="AC644" s="80">
        <f t="shared" ref="AC644" si="3369">AC643/(1+NAER_Rate)^(1/12)</f>
        <v>9.6305381925912287E-2</v>
      </c>
      <c r="AD644" s="82">
        <f t="shared" si="3053"/>
        <v>4.6447903789022611</v>
      </c>
      <c r="AE644" s="74">
        <f t="shared" si="3054"/>
        <v>9.3064300156011281</v>
      </c>
      <c r="AF644" s="75">
        <f t="shared" si="3055"/>
        <v>8.84721976933764E-2</v>
      </c>
      <c r="AH644" s="113">
        <v>638</v>
      </c>
      <c r="AI644" s="114">
        <f>(SUM(AE645:$AE$913)+SUM(AF645:$AF$913)-SUM(AD645:$AD$913))*(1+NAER_Rate)^(AH644/12)</f>
        <v>762.5352941716169</v>
      </c>
      <c r="AJ644" s="115">
        <f t="shared" si="3042"/>
        <v>762.5352941716169</v>
      </c>
    </row>
    <row r="645" spans="5:36" x14ac:dyDescent="0.35">
      <c r="E645" s="66">
        <f t="shared" si="3071"/>
        <v>64893</v>
      </c>
      <c r="F645">
        <f t="shared" si="3149"/>
        <v>54</v>
      </c>
      <c r="G645">
        <f t="shared" si="3064"/>
        <v>639</v>
      </c>
      <c r="H645">
        <f t="shared" ref="H645" si="3370">ROUNDDOWN(YEARFRAC(E645,DOB,1),0)</f>
        <v>117</v>
      </c>
      <c r="I645" s="31">
        <f>IF(H645&lt;=120,VLOOKUP(H645,'Mortality Data'!$B$6:$D$125,2,FALSE),1)</f>
        <v>0.5</v>
      </c>
      <c r="J645" s="17">
        <f>IF(H645&lt;=120,(1-VLOOKUP(H645,'Mortality Data'!$F$5:$H$125,2,FALSE))^(YEAR(E645)-Mortality_Table_Year),1)</f>
        <v>1</v>
      </c>
      <c r="K645">
        <f>IF(H645&lt;=120,VLOOKUP(H645,'Mortality Data'!$B$5:$D$125,3,FALSE),1)</f>
        <v>0.5</v>
      </c>
      <c r="L645" s="33">
        <f>IF(H645&lt;=120,(1-VLOOKUP(H645,'Mortality Data'!$F$5:$H$125,3,FALSE))^(YEAR(E645)-Mortality_Table_Year),1)</f>
        <v>1</v>
      </c>
      <c r="M645" s="88">
        <f t="shared" ref="M645" si="3371">MIN(I645*J645*Male_Mortality_Blend+K645*L645*(1-Male_Mortality_Blend),1)</f>
        <v>0.5</v>
      </c>
      <c r="N645" s="18">
        <f t="shared" si="3045"/>
        <v>5.6125687318306472E-2</v>
      </c>
      <c r="O645" s="18">
        <f t="shared" si="3067"/>
        <v>7.0263611070508159E-6</v>
      </c>
      <c r="P645" s="89">
        <f t="shared" si="3058"/>
        <v>4.1780917351104438E-7</v>
      </c>
      <c r="Q645" s="88">
        <f t="shared" ref="Q645" si="3372">MIN((I645*J645*Male_Mortality_Blend+K645*L645*(1-Male_Mortality_Blend))*(1-Mortality_Margin),1)</f>
        <v>0.47499999999999998</v>
      </c>
      <c r="R645" s="18">
        <f t="shared" si="3121"/>
        <v>5.2280226532235297E-2</v>
      </c>
      <c r="S645" s="18">
        <f t="shared" si="3060"/>
        <v>1.4842345493789791E-5</v>
      </c>
      <c r="T645" s="89">
        <f t="shared" si="3061"/>
        <v>8.1876648183222211E-7</v>
      </c>
      <c r="V645" s="73">
        <f t="shared" si="3047"/>
        <v>43.355123628249665</v>
      </c>
      <c r="W645" s="74">
        <f t="shared" ref="W645" si="3373">V645*Fee_Percent</f>
        <v>2.1677561814124835</v>
      </c>
      <c r="X645" s="75">
        <f t="shared" si="3076"/>
        <v>45.52287980966215</v>
      </c>
      <c r="Y645" s="74">
        <f t="shared" si="3049"/>
        <v>91.582501100138359</v>
      </c>
      <c r="Z645" s="75">
        <f t="shared" si="3050"/>
        <v>0.86710247256499329</v>
      </c>
      <c r="AA645" s="82">
        <f t="shared" si="3051"/>
        <v>-46.926723763041203</v>
      </c>
      <c r="AC645" s="80">
        <f t="shared" ref="AC645" si="3374">AC644/(1+NAER_Rate)^(1/12)</f>
        <v>9.595277377086113E-2</v>
      </c>
      <c r="AD645" s="82">
        <f t="shared" si="3053"/>
        <v>4.3680465877746144</v>
      </c>
      <c r="AE645" s="74">
        <f t="shared" si="3054"/>
        <v>8.7875950094312163</v>
      </c>
      <c r="AF645" s="75">
        <f t="shared" si="3055"/>
        <v>8.3200887386183114E-2</v>
      </c>
      <c r="AH645" s="113">
        <v>639</v>
      </c>
      <c r="AI645" s="114">
        <f>(SUM(AE646:$AE$913)+SUM(AF646:$AF$913)-SUM(AD646:$AD$913))*(1+NAER_Rate)^(AH645/12)</f>
        <v>718.41074227576632</v>
      </c>
      <c r="AJ645" s="115">
        <f t="shared" si="3042"/>
        <v>718.41074227576632</v>
      </c>
    </row>
    <row r="646" spans="5:36" x14ac:dyDescent="0.35">
      <c r="E646" s="66">
        <f t="shared" si="3071"/>
        <v>64923</v>
      </c>
      <c r="F646">
        <f t="shared" si="3149"/>
        <v>54</v>
      </c>
      <c r="G646">
        <f t="shared" si="3064"/>
        <v>640</v>
      </c>
      <c r="H646">
        <f t="shared" ref="H646" si="3375">ROUNDDOWN(YEARFRAC(E646,DOB,1),0)</f>
        <v>117</v>
      </c>
      <c r="I646" s="31">
        <f>IF(H646&lt;=120,VLOOKUP(H646,'Mortality Data'!$B$6:$D$125,2,FALSE),1)</f>
        <v>0.5</v>
      </c>
      <c r="J646" s="17">
        <f>IF(H646&lt;=120,(1-VLOOKUP(H646,'Mortality Data'!$F$5:$H$125,2,FALSE))^(YEAR(E646)-Mortality_Table_Year),1)</f>
        <v>1</v>
      </c>
      <c r="K646">
        <f>IF(H646&lt;=120,VLOOKUP(H646,'Mortality Data'!$B$5:$D$125,3,FALSE),1)</f>
        <v>0.5</v>
      </c>
      <c r="L646" s="33">
        <f>IF(H646&lt;=120,(1-VLOOKUP(H646,'Mortality Data'!$F$5:$H$125,3,FALSE))^(YEAR(E646)-Mortality_Table_Year),1)</f>
        <v>1</v>
      </c>
      <c r="M646" s="88">
        <f t="shared" ref="M646" si="3376">MIN(I646*J646*Male_Mortality_Blend+K646*L646*(1-Male_Mortality_Blend),1)</f>
        <v>0.5</v>
      </c>
      <c r="N646" s="18">
        <f t="shared" si="3045"/>
        <v>5.6125687318306472E-2</v>
      </c>
      <c r="O646" s="18">
        <f t="shared" si="3067"/>
        <v>6.632001760570972E-6</v>
      </c>
      <c r="P646" s="89">
        <f t="shared" si="3058"/>
        <v>3.9435934647984385E-7</v>
      </c>
      <c r="Q646" s="88">
        <f t="shared" ref="Q646" si="3377">MIN((I646*J646*Male_Mortality_Blend+K646*L646*(1-Male_Mortality_Blend))*(1-Mortality_Margin),1)</f>
        <v>0.47499999999999998</v>
      </c>
      <c r="R646" s="18">
        <f t="shared" si="3121"/>
        <v>5.2280226532235297E-2</v>
      </c>
      <c r="S646" s="18">
        <f t="shared" si="3060"/>
        <v>1.406638430910476E-5</v>
      </c>
      <c r="T646" s="89">
        <f t="shared" si="3061"/>
        <v>7.7596118468503162E-7</v>
      </c>
      <c r="V646" s="73">
        <f t="shared" si="3047"/>
        <v>40.921787515844002</v>
      </c>
      <c r="W646" s="74">
        <f t="shared" ref="W646" si="3378">V646*Fee_Percent</f>
        <v>2.0460893757922003</v>
      </c>
      <c r="X646" s="75">
        <f t="shared" si="3076"/>
        <v>42.967876891636202</v>
      </c>
      <c r="Y646" s="74">
        <f t="shared" si="3049"/>
        <v>86.794547196234447</v>
      </c>
      <c r="Z646" s="75">
        <f t="shared" si="3050"/>
        <v>0.8184357503168801</v>
      </c>
      <c r="AA646" s="82">
        <f t="shared" si="3051"/>
        <v>-44.645106054915125</v>
      </c>
      <c r="AC646" s="80">
        <f t="shared" ref="AC646" si="3379">AC645/(1+NAER_Rate)^(1/12)</f>
        <v>9.5601456639307553E-2</v>
      </c>
      <c r="AD646" s="82">
        <f t="shared" si="3053"/>
        <v>4.1077916195388635</v>
      </c>
      <c r="AE646" s="74">
        <f t="shared" si="3054"/>
        <v>8.2976851403091398</v>
      </c>
      <c r="AF646" s="75">
        <f t="shared" si="3055"/>
        <v>7.8243649895978359E-2</v>
      </c>
      <c r="AH646" s="113">
        <v>640</v>
      </c>
      <c r="AI646" s="114">
        <f>(SUM(AE647:$AE$913)+SUM(AF647:$AF$913)-SUM(AD647:$AD$913))*(1+NAER_Rate)^(AH646/12)</f>
        <v>676.40565876994378</v>
      </c>
      <c r="AJ646" s="115">
        <f t="shared" ref="AJ646:AJ709" si="3380">MAX(AI646,0,SUM(Y647:Y658)*2%)</f>
        <v>676.40565876994378</v>
      </c>
    </row>
    <row r="647" spans="5:36" x14ac:dyDescent="0.35">
      <c r="E647" s="66">
        <f t="shared" si="3071"/>
        <v>64954</v>
      </c>
      <c r="F647">
        <f t="shared" si="3149"/>
        <v>54</v>
      </c>
      <c r="G647">
        <f t="shared" si="3064"/>
        <v>641</v>
      </c>
      <c r="H647">
        <f t="shared" ref="H647" si="3381">ROUNDDOWN(YEARFRAC(E647,DOB,1),0)</f>
        <v>117</v>
      </c>
      <c r="I647" s="31">
        <f>IF(H647&lt;=120,VLOOKUP(H647,'Mortality Data'!$B$6:$D$125,2,FALSE),1)</f>
        <v>0.5</v>
      </c>
      <c r="J647" s="17">
        <f>IF(H647&lt;=120,(1-VLOOKUP(H647,'Mortality Data'!$F$5:$H$125,2,FALSE))^(YEAR(E647)-Mortality_Table_Year),1)</f>
        <v>1</v>
      </c>
      <c r="K647">
        <f>IF(H647&lt;=120,VLOOKUP(H647,'Mortality Data'!$B$5:$D$125,3,FALSE),1)</f>
        <v>0.5</v>
      </c>
      <c r="L647" s="33">
        <f>IF(H647&lt;=120,(1-VLOOKUP(H647,'Mortality Data'!$F$5:$H$125,3,FALSE))^(YEAR(E647)-Mortality_Table_Year),1)</f>
        <v>1</v>
      </c>
      <c r="M647" s="88">
        <f t="shared" ref="M647" si="3382">MIN(I647*J647*Male_Mortality_Blend+K647*L647*(1-Male_Mortality_Blend),1)</f>
        <v>0.5</v>
      </c>
      <c r="N647" s="18">
        <f t="shared" ref="N647:N710" si="3383">1-(1-M647)^(1/12)</f>
        <v>5.6125687318306472E-2</v>
      </c>
      <c r="O647" s="18">
        <f t="shared" si="3067"/>
        <v>6.2597761034627078E-6</v>
      </c>
      <c r="P647" s="89">
        <f t="shared" si="3058"/>
        <v>3.7222565710826417E-7</v>
      </c>
      <c r="Q647" s="88">
        <f t="shared" ref="Q647" si="3384">MIN((I647*J647*Male_Mortality_Blend+K647*L647*(1-Male_Mortality_Blend))*(1-Mortality_Margin),1)</f>
        <v>0.47499999999999998</v>
      </c>
      <c r="R647" s="18">
        <f t="shared" si="3121"/>
        <v>5.2280226532235297E-2</v>
      </c>
      <c r="S647" s="18">
        <f t="shared" si="3060"/>
        <v>1.3330990550935283E-5</v>
      </c>
      <c r="T647" s="89">
        <f t="shared" si="3061"/>
        <v>7.3539375816947625E-7</v>
      </c>
      <c r="V647" s="73">
        <f t="shared" ref="V647:V710" si="3385">Payment_Amount*O647</f>
        <v>38.62502406522357</v>
      </c>
      <c r="W647" s="74">
        <f t="shared" ref="W647" si="3386">V647*Fee_Percent</f>
        <v>1.9312512032611786</v>
      </c>
      <c r="X647" s="75">
        <f t="shared" si="3076"/>
        <v>40.556275268484747</v>
      </c>
      <c r="Y647" s="74">
        <f t="shared" ref="Y647:Y710" si="3387">Payment_Amount*S647</f>
        <v>82.256908607052523</v>
      </c>
      <c r="Z647" s="75">
        <f t="shared" ref="Z647:Z710" si="3388">V647*Admin_Expense_Percent</f>
        <v>0.77250048130447146</v>
      </c>
      <c r="AA647" s="82">
        <f t="shared" ref="AA647:AA710" si="3389">X647-SUM(Y647:Z647)</f>
        <v>-42.473133819872253</v>
      </c>
      <c r="AC647" s="80">
        <f t="shared" ref="AC647" si="3390">AC646/(1+NAER_Rate)^(1/12)</f>
        <v>9.5251425804356693E-2</v>
      </c>
      <c r="AD647" s="82">
        <f t="shared" ref="AD647:AD710" si="3391">X647*AC647</f>
        <v>3.8630430446371413</v>
      </c>
      <c r="AE647" s="74">
        <f t="shared" ref="AE647:AE710" si="3392">Payment_Amount*S647*AC647</f>
        <v>7.8350878270804127</v>
      </c>
      <c r="AF647" s="75">
        <f t="shared" ref="AF647:AF710" si="3393">Z647*AC647</f>
        <v>7.3581772278802693E-2</v>
      </c>
      <c r="AH647" s="113">
        <v>641</v>
      </c>
      <c r="AI647" s="114">
        <f>(SUM(AE648:$AE$913)+SUM(AF648:$AF$913)-SUM(AD648:$AD$913))*(1+NAER_Rate)^(AH647/12)</f>
        <v>636.41818682343023</v>
      </c>
      <c r="AJ647" s="115">
        <f t="shared" si="3380"/>
        <v>636.41818682343023</v>
      </c>
    </row>
    <row r="648" spans="5:36" x14ac:dyDescent="0.35">
      <c r="E648" s="66">
        <f t="shared" si="3071"/>
        <v>64984</v>
      </c>
      <c r="F648">
        <f t="shared" si="3149"/>
        <v>54</v>
      </c>
      <c r="G648">
        <f t="shared" si="3064"/>
        <v>642</v>
      </c>
      <c r="H648">
        <f t="shared" ref="H648" si="3394">ROUNDDOWN(YEARFRAC(E648,DOB,1),0)</f>
        <v>117</v>
      </c>
      <c r="I648" s="31">
        <f>IF(H648&lt;=120,VLOOKUP(H648,'Mortality Data'!$B$6:$D$125,2,FALSE),1)</f>
        <v>0.5</v>
      </c>
      <c r="J648" s="17">
        <f>IF(H648&lt;=120,(1-VLOOKUP(H648,'Mortality Data'!$F$5:$H$125,2,FALSE))^(YEAR(E648)-Mortality_Table_Year),1)</f>
        <v>1</v>
      </c>
      <c r="K648">
        <f>IF(H648&lt;=120,VLOOKUP(H648,'Mortality Data'!$B$5:$D$125,3,FALSE),1)</f>
        <v>0.5</v>
      </c>
      <c r="L648" s="33">
        <f>IF(H648&lt;=120,(1-VLOOKUP(H648,'Mortality Data'!$F$5:$H$125,3,FALSE))^(YEAR(E648)-Mortality_Table_Year),1)</f>
        <v>1</v>
      </c>
      <c r="M648" s="88">
        <f t="shared" ref="M648" si="3395">MIN(I648*J648*Male_Mortality_Blend+K648*L648*(1-Male_Mortality_Blend),1)</f>
        <v>0.5</v>
      </c>
      <c r="N648" s="18">
        <f t="shared" si="3383"/>
        <v>5.6125687318306472E-2</v>
      </c>
      <c r="O648" s="18">
        <f t="shared" si="3067"/>
        <v>5.9084418671971533E-6</v>
      </c>
      <c r="P648" s="89">
        <f t="shared" ref="P648:P711" si="3396">O647-O648</f>
        <v>3.5133423626555459E-7</v>
      </c>
      <c r="Q648" s="88">
        <f t="shared" ref="Q648" si="3397">MIN((I648*J648*Male_Mortality_Blend+K648*L648*(1-Male_Mortality_Blend))*(1-Mortality_Margin),1)</f>
        <v>0.47499999999999998</v>
      </c>
      <c r="R648" s="18">
        <f t="shared" si="3121"/>
        <v>5.2280226532235297E-2</v>
      </c>
      <c r="S648" s="18">
        <f t="shared" ref="S648:S711" si="3398">S647*(1-Q648)^(1/12)</f>
        <v>1.2634043345033298E-5</v>
      </c>
      <c r="T648" s="89">
        <f t="shared" ref="T648:T711" si="3399">S647-S648</f>
        <v>6.9694720590198514E-7</v>
      </c>
      <c r="V648" s="73">
        <f t="shared" si="3385"/>
        <v>36.45716804187677</v>
      </c>
      <c r="W648" s="74">
        <f t="shared" ref="W648" si="3400">V648*Fee_Percent</f>
        <v>1.8228584020938385</v>
      </c>
      <c r="X648" s="75">
        <f t="shared" si="3076"/>
        <v>38.280026443970605</v>
      </c>
      <c r="Y648" s="74">
        <f t="shared" si="3387"/>
        <v>77.956498791234438</v>
      </c>
      <c r="Z648" s="75">
        <f t="shared" si="3388"/>
        <v>0.72914336083753539</v>
      </c>
      <c r="AA648" s="82">
        <f t="shared" si="3389"/>
        <v>-40.405615708101372</v>
      </c>
      <c r="AC648" s="80">
        <f t="shared" ref="AC648" si="3401">AC647/(1+NAER_Rate)^(1/12)</f>
        <v>9.490267655642054E-2</v>
      </c>
      <c r="AD648" s="82">
        <f t="shared" si="3391"/>
        <v>3.6328769681833677</v>
      </c>
      <c r="AE648" s="74">
        <f t="shared" si="3392"/>
        <v>7.3982803902555103</v>
      </c>
      <c r="AF648" s="75">
        <f t="shared" si="3393"/>
        <v>6.9197656536826052E-2</v>
      </c>
      <c r="AH648" s="113">
        <v>642</v>
      </c>
      <c r="AI648" s="114">
        <f>(SUM(AE649:$AE$913)+SUM(AF649:$AF$913)-SUM(AD649:$AD$913))*(1+NAER_Rate)^(AH648/12)</f>
        <v>598.35128665087905</v>
      </c>
      <c r="AJ648" s="115">
        <f t="shared" si="3380"/>
        <v>598.35128665087905</v>
      </c>
    </row>
    <row r="649" spans="5:36" x14ac:dyDescent="0.35">
      <c r="E649" s="66">
        <f t="shared" si="3071"/>
        <v>65015</v>
      </c>
      <c r="F649">
        <f t="shared" si="3149"/>
        <v>54</v>
      </c>
      <c r="G649">
        <f t="shared" ref="G649:G712" si="3402">G648+1</f>
        <v>643</v>
      </c>
      <c r="H649">
        <f t="shared" ref="H649" si="3403">ROUNDDOWN(YEARFRAC(E649,DOB,1),0)</f>
        <v>118</v>
      </c>
      <c r="I649" s="31">
        <f>IF(H649&lt;=120,VLOOKUP(H649,'Mortality Data'!$B$6:$D$125,2,FALSE),1)</f>
        <v>0.5</v>
      </c>
      <c r="J649" s="17">
        <f>IF(H649&lt;=120,(1-VLOOKUP(H649,'Mortality Data'!$F$5:$H$125,2,FALSE))^(YEAR(E649)-Mortality_Table_Year),1)</f>
        <v>1</v>
      </c>
      <c r="K649">
        <f>IF(H649&lt;=120,VLOOKUP(H649,'Mortality Data'!$B$5:$D$125,3,FALSE),1)</f>
        <v>0.5</v>
      </c>
      <c r="L649" s="33">
        <f>IF(H649&lt;=120,(1-VLOOKUP(H649,'Mortality Data'!$F$5:$H$125,3,FALSE))^(YEAR(E649)-Mortality_Table_Year),1)</f>
        <v>1</v>
      </c>
      <c r="M649" s="88">
        <f t="shared" ref="M649" si="3404">MIN(I649*J649*Male_Mortality_Blend+K649*L649*(1-Male_Mortality_Blend),1)</f>
        <v>0.5</v>
      </c>
      <c r="N649" s="18">
        <f t="shared" si="3383"/>
        <v>5.6125687318306472E-2</v>
      </c>
      <c r="O649" s="18">
        <f t="shared" ref="O649:O712" si="3405">O648*(1-M649)^(1/12)</f>
        <v>5.5768265064204552E-6</v>
      </c>
      <c r="P649" s="89">
        <f t="shared" si="3396"/>
        <v>3.3161536077669804E-7</v>
      </c>
      <c r="Q649" s="88">
        <f t="shared" ref="Q649" si="3406">MIN((I649*J649*Male_Mortality_Blend+K649*L649*(1-Male_Mortality_Blend))*(1-Mortality_Margin),1)</f>
        <v>0.47499999999999998</v>
      </c>
      <c r="R649" s="18">
        <f t="shared" si="3121"/>
        <v>5.2280226532235297E-2</v>
      </c>
      <c r="S649" s="18">
        <f t="shared" si="3398"/>
        <v>1.1973532696936878E-5</v>
      </c>
      <c r="T649" s="89">
        <f t="shared" si="3399"/>
        <v>6.6051064809641982E-7</v>
      </c>
      <c r="V649" s="73">
        <f t="shared" si="3385"/>
        <v>34.410984427847438</v>
      </c>
      <c r="W649" s="74">
        <f t="shared" ref="W649" si="3407">V649*Fee_Percent</f>
        <v>1.7205492213923721</v>
      </c>
      <c r="X649" s="75">
        <f t="shared" si="3076"/>
        <v>36.131533649239813</v>
      </c>
      <c r="Y649" s="74">
        <f t="shared" si="3387"/>
        <v>73.880915374768776</v>
      </c>
      <c r="Z649" s="75">
        <f t="shared" si="3388"/>
        <v>0.68821968855694882</v>
      </c>
      <c r="AA649" s="82">
        <f t="shared" si="3389"/>
        <v>-38.437601414085918</v>
      </c>
      <c r="AC649" s="80">
        <f t="shared" ref="AC649" si="3408">AC648/(1+NAER_Rate)^(1/12)</f>
        <v>9.4555204203154566E-2</v>
      </c>
      <c r="AD649" s="82">
        <f t="shared" si="3391"/>
        <v>3.4164245423770212</v>
      </c>
      <c r="AE649" s="74">
        <f t="shared" si="3392"/>
        <v>6.985825039977243</v>
      </c>
      <c r="AF649" s="75">
        <f t="shared" si="3393"/>
        <v>6.507475318813373E-2</v>
      </c>
      <c r="AH649" s="113">
        <v>643</v>
      </c>
      <c r="AI649" s="114">
        <f>(SUM(AE650:$AE$913)+SUM(AF650:$AF$913)-SUM(AD650:$AD$913))*(1+NAER_Rate)^(AH649/12)</f>
        <v>562.11251216974313</v>
      </c>
      <c r="AJ649" s="115">
        <f t="shared" si="3380"/>
        <v>562.11251216974313</v>
      </c>
    </row>
    <row r="650" spans="5:36" x14ac:dyDescent="0.35">
      <c r="E650" s="66">
        <f t="shared" ref="E650:E713" si="3409">EOMONTH(E649,1)</f>
        <v>65046</v>
      </c>
      <c r="F650">
        <f t="shared" si="3149"/>
        <v>54</v>
      </c>
      <c r="G650">
        <f t="shared" si="3402"/>
        <v>644</v>
      </c>
      <c r="H650">
        <f t="shared" ref="H650" si="3410">ROUNDDOWN(YEARFRAC(E650,DOB,1),0)</f>
        <v>118</v>
      </c>
      <c r="I650" s="31">
        <f>IF(H650&lt;=120,VLOOKUP(H650,'Mortality Data'!$B$6:$D$125,2,FALSE),1)</f>
        <v>0.5</v>
      </c>
      <c r="J650" s="17">
        <f>IF(H650&lt;=120,(1-VLOOKUP(H650,'Mortality Data'!$F$5:$H$125,2,FALSE))^(YEAR(E650)-Mortality_Table_Year),1)</f>
        <v>1</v>
      </c>
      <c r="K650">
        <f>IF(H650&lt;=120,VLOOKUP(H650,'Mortality Data'!$B$5:$D$125,3,FALSE),1)</f>
        <v>0.5</v>
      </c>
      <c r="L650" s="33">
        <f>IF(H650&lt;=120,(1-VLOOKUP(H650,'Mortality Data'!$F$5:$H$125,3,FALSE))^(YEAR(E650)-Mortality_Table_Year),1)</f>
        <v>1</v>
      </c>
      <c r="M650" s="88">
        <f t="shared" ref="M650" si="3411">MIN(I650*J650*Male_Mortality_Blend+K650*L650*(1-Male_Mortality_Blend),1)</f>
        <v>0.5</v>
      </c>
      <c r="N650" s="18">
        <f t="shared" si="3383"/>
        <v>5.6125687318306472E-2</v>
      </c>
      <c r="O650" s="18">
        <f t="shared" si="3405"/>
        <v>5.2638232856926569E-6</v>
      </c>
      <c r="P650" s="89">
        <f t="shared" si="3396"/>
        <v>3.1300322072779828E-7</v>
      </c>
      <c r="Q650" s="88">
        <f t="shared" ref="Q650" si="3412">MIN((I650*J650*Male_Mortality_Blend+K650*L650*(1-Male_Mortality_Blend))*(1-Mortality_Margin),1)</f>
        <v>0.47499999999999998</v>
      </c>
      <c r="R650" s="18">
        <f t="shared" si="3121"/>
        <v>5.2280226532235297E-2</v>
      </c>
      <c r="S650" s="18">
        <f t="shared" si="3398"/>
        <v>1.1347553695149892E-5</v>
      </c>
      <c r="T650" s="89">
        <f t="shared" si="3399"/>
        <v>6.2597900178698676E-7</v>
      </c>
      <c r="V650" s="73">
        <f t="shared" si="3385"/>
        <v>32.479644275534959</v>
      </c>
      <c r="W650" s="74">
        <f t="shared" ref="W650" si="3413">V650*Fee_Percent</f>
        <v>1.6239822137767481</v>
      </c>
      <c r="X650" s="75">
        <f t="shared" ref="X650:X713" si="3414">V650+W650</f>
        <v>34.103626489311708</v>
      </c>
      <c r="Y650" s="74">
        <f t="shared" si="3387"/>
        <v>70.018404382566956</v>
      </c>
      <c r="Z650" s="75">
        <f t="shared" si="3388"/>
        <v>0.64959288551069916</v>
      </c>
      <c r="AA650" s="82">
        <f t="shared" si="3389"/>
        <v>-36.564370778765948</v>
      </c>
      <c r="AC650" s="80">
        <f t="shared" ref="AC650" si="3415">AC649/(1+NAER_Rate)^(1/12)</f>
        <v>9.4209004069394559E-2</v>
      </c>
      <c r="AD650" s="82">
        <f t="shared" si="3391"/>
        <v>3.2128686867126786</v>
      </c>
      <c r="AE650" s="74">
        <f t="shared" si="3392"/>
        <v>6.5963641434097644</v>
      </c>
      <c r="AF650" s="75">
        <f t="shared" si="3393"/>
        <v>6.1197498794527211E-2</v>
      </c>
      <c r="AH650" s="113">
        <v>644</v>
      </c>
      <c r="AI650" s="114">
        <f>(SUM(AE651:$AE$913)+SUM(AF651:$AF$913)-SUM(AD651:$AD$913))*(1+NAER_Rate)^(AH650/12)</f>
        <v>527.61379773480371</v>
      </c>
      <c r="AJ650" s="115">
        <f t="shared" si="3380"/>
        <v>527.61379773480371</v>
      </c>
    </row>
    <row r="651" spans="5:36" x14ac:dyDescent="0.35">
      <c r="E651" s="66">
        <f t="shared" si="3409"/>
        <v>65074</v>
      </c>
      <c r="F651">
        <f t="shared" si="3149"/>
        <v>54</v>
      </c>
      <c r="G651">
        <f t="shared" si="3402"/>
        <v>645</v>
      </c>
      <c r="H651">
        <f t="shared" ref="H651" si="3416">ROUNDDOWN(YEARFRAC(E651,DOB,1),0)</f>
        <v>118</v>
      </c>
      <c r="I651" s="31">
        <f>IF(H651&lt;=120,VLOOKUP(H651,'Mortality Data'!$B$6:$D$125,2,FALSE),1)</f>
        <v>0.5</v>
      </c>
      <c r="J651" s="17">
        <f>IF(H651&lt;=120,(1-VLOOKUP(H651,'Mortality Data'!$F$5:$H$125,2,FALSE))^(YEAR(E651)-Mortality_Table_Year),1)</f>
        <v>1</v>
      </c>
      <c r="K651">
        <f>IF(H651&lt;=120,VLOOKUP(H651,'Mortality Data'!$B$5:$D$125,3,FALSE),1)</f>
        <v>0.5</v>
      </c>
      <c r="L651" s="33">
        <f>IF(H651&lt;=120,(1-VLOOKUP(H651,'Mortality Data'!$F$5:$H$125,3,FALSE))^(YEAR(E651)-Mortality_Table_Year),1)</f>
        <v>1</v>
      </c>
      <c r="M651" s="88">
        <f t="shared" ref="M651" si="3417">MIN(I651*J651*Male_Mortality_Blend+K651*L651*(1-Male_Mortality_Blend),1)</f>
        <v>0.5</v>
      </c>
      <c r="N651" s="18">
        <f t="shared" si="3383"/>
        <v>5.6125687318306472E-2</v>
      </c>
      <c r="O651" s="18">
        <f t="shared" si="3405"/>
        <v>4.9683875858610504E-6</v>
      </c>
      <c r="P651" s="89">
        <f t="shared" si="3396"/>
        <v>2.9543569983160654E-7</v>
      </c>
      <c r="Q651" s="88">
        <f t="shared" ref="Q651" si="3418">MIN((I651*J651*Male_Mortality_Blend+K651*L651*(1-Male_Mortality_Blend))*(1-Mortality_Margin),1)</f>
        <v>0.47499999999999998</v>
      </c>
      <c r="R651" s="18">
        <f t="shared" si="3121"/>
        <v>5.2280226532235297E-2</v>
      </c>
      <c r="S651" s="18">
        <f t="shared" si="3398"/>
        <v>1.0754301017380751E-5</v>
      </c>
      <c r="T651" s="89">
        <f t="shared" si="3399"/>
        <v>5.9325267776914072E-7</v>
      </c>
      <c r="V651" s="73">
        <f t="shared" si="3385"/>
        <v>30.656701916716461</v>
      </c>
      <c r="W651" s="74">
        <f t="shared" ref="W651" si="3419">V651*Fee_Percent</f>
        <v>1.5328350958358232</v>
      </c>
      <c r="X651" s="75">
        <f t="shared" si="3414"/>
        <v>32.189537012552286</v>
      </c>
      <c r="Y651" s="74">
        <f t="shared" si="3387"/>
        <v>66.357826340020694</v>
      </c>
      <c r="Z651" s="75">
        <f t="shared" si="3388"/>
        <v>0.61313403833432922</v>
      </c>
      <c r="AA651" s="82">
        <f t="shared" si="3389"/>
        <v>-34.781423365802731</v>
      </c>
      <c r="AC651" s="80">
        <f t="shared" ref="AC651" si="3420">AC650/(1+NAER_Rate)^(1/12)</f>
        <v>9.3864071497093762E-2</v>
      </c>
      <c r="AD651" s="82">
        <f t="shared" si="3391"/>
        <v>3.0214410036045538</v>
      </c>
      <c r="AE651" s="74">
        <f t="shared" si="3392"/>
        <v>6.2286157559714344</v>
      </c>
      <c r="AF651" s="75">
        <f t="shared" si="3393"/>
        <v>5.7551257211515307E-2</v>
      </c>
      <c r="AH651" s="113">
        <v>645</v>
      </c>
      <c r="AI651" s="114">
        <f>(SUM(AE652:$AE$913)+SUM(AF652:$AF$913)-SUM(AD652:$AD$913))*(1+NAER_Rate)^(AH651/12)</f>
        <v>494.77125451271917</v>
      </c>
      <c r="AJ651" s="115">
        <f t="shared" si="3380"/>
        <v>494.77125451271917</v>
      </c>
    </row>
    <row r="652" spans="5:36" x14ac:dyDescent="0.35">
      <c r="E652" s="66">
        <f t="shared" si="3409"/>
        <v>65105</v>
      </c>
      <c r="F652">
        <f t="shared" si="3149"/>
        <v>54</v>
      </c>
      <c r="G652">
        <f t="shared" si="3402"/>
        <v>646</v>
      </c>
      <c r="H652">
        <f t="shared" ref="H652" si="3421">ROUNDDOWN(YEARFRAC(E652,DOB,1),0)</f>
        <v>118</v>
      </c>
      <c r="I652" s="31">
        <f>IF(H652&lt;=120,VLOOKUP(H652,'Mortality Data'!$B$6:$D$125,2,FALSE),1)</f>
        <v>0.5</v>
      </c>
      <c r="J652" s="17">
        <f>IF(H652&lt;=120,(1-VLOOKUP(H652,'Mortality Data'!$F$5:$H$125,2,FALSE))^(YEAR(E652)-Mortality_Table_Year),1)</f>
        <v>1</v>
      </c>
      <c r="K652">
        <f>IF(H652&lt;=120,VLOOKUP(H652,'Mortality Data'!$B$5:$D$125,3,FALSE),1)</f>
        <v>0.5</v>
      </c>
      <c r="L652" s="33">
        <f>IF(H652&lt;=120,(1-VLOOKUP(H652,'Mortality Data'!$F$5:$H$125,3,FALSE))^(YEAR(E652)-Mortality_Table_Year),1)</f>
        <v>1</v>
      </c>
      <c r="M652" s="88">
        <f t="shared" ref="M652" si="3422">MIN(I652*J652*Male_Mortality_Blend+K652*L652*(1-Male_Mortality_Blend),1)</f>
        <v>0.5</v>
      </c>
      <c r="N652" s="18">
        <f t="shared" si="3383"/>
        <v>5.6125687318306472E-2</v>
      </c>
      <c r="O652" s="18">
        <f t="shared" si="3405"/>
        <v>4.6895334177408575E-6</v>
      </c>
      <c r="P652" s="89">
        <f t="shared" si="3396"/>
        <v>2.7885416812019288E-7</v>
      </c>
      <c r="Q652" s="88">
        <f t="shared" ref="Q652" si="3423">MIN((I652*J652*Male_Mortality_Blend+K652*L652*(1-Male_Mortality_Blend))*(1-Mortality_Margin),1)</f>
        <v>0.47499999999999998</v>
      </c>
      <c r="R652" s="18">
        <f t="shared" si="3121"/>
        <v>5.2280226532235297E-2</v>
      </c>
      <c r="S652" s="18">
        <f t="shared" si="3398"/>
        <v>1.0192063723996237E-5</v>
      </c>
      <c r="T652" s="89">
        <f t="shared" si="3399"/>
        <v>5.6223729338451395E-7</v>
      </c>
      <c r="V652" s="73">
        <f t="shared" si="3385"/>
        <v>28.936073450728305</v>
      </c>
      <c r="W652" s="74">
        <f t="shared" ref="W652" si="3424">V652*Fee_Percent</f>
        <v>1.4468036725364153</v>
      </c>
      <c r="X652" s="75">
        <f t="shared" si="3414"/>
        <v>30.38287712326472</v>
      </c>
      <c r="Y652" s="74">
        <f t="shared" si="3387"/>
        <v>62.888624146777687</v>
      </c>
      <c r="Z652" s="75">
        <f t="shared" si="3388"/>
        <v>0.57872146901456611</v>
      </c>
      <c r="AA652" s="82">
        <f t="shared" si="3389"/>
        <v>-33.084468492527535</v>
      </c>
      <c r="AC652" s="80">
        <f t="shared" ref="AC652" si="3425">AC651/(1+NAER_Rate)^(1/12)</f>
        <v>9.352040184526017E-2</v>
      </c>
      <c r="AD652" s="82">
        <f t="shared" si="3391"/>
        <v>2.8414188777828788</v>
      </c>
      <c r="AE652" s="74">
        <f t="shared" si="3392"/>
        <v>5.8813694017021811</v>
      </c>
      <c r="AF652" s="75">
        <f t="shared" si="3393"/>
        <v>5.4122264338721505E-2</v>
      </c>
      <c r="AH652" s="113">
        <v>646</v>
      </c>
      <c r="AI652" s="114">
        <f>(SUM(AE653:$AE$913)+SUM(AF653:$AF$913)-SUM(AD653:$AD$913))*(1+NAER_Rate)^(AH652/12)</f>
        <v>463.50497607734292</v>
      </c>
      <c r="AJ652" s="115">
        <f t="shared" si="3380"/>
        <v>463.50497607734292</v>
      </c>
    </row>
    <row r="653" spans="5:36" x14ac:dyDescent="0.35">
      <c r="E653" s="66">
        <f t="shared" si="3409"/>
        <v>65135</v>
      </c>
      <c r="F653">
        <f t="shared" si="3149"/>
        <v>54</v>
      </c>
      <c r="G653">
        <f t="shared" si="3402"/>
        <v>647</v>
      </c>
      <c r="H653">
        <f t="shared" ref="H653" si="3426">ROUNDDOWN(YEARFRAC(E653,DOB,1),0)</f>
        <v>118</v>
      </c>
      <c r="I653" s="31">
        <f>IF(H653&lt;=120,VLOOKUP(H653,'Mortality Data'!$B$6:$D$125,2,FALSE),1)</f>
        <v>0.5</v>
      </c>
      <c r="J653" s="17">
        <f>IF(H653&lt;=120,(1-VLOOKUP(H653,'Mortality Data'!$F$5:$H$125,2,FALSE))^(YEAR(E653)-Mortality_Table_Year),1)</f>
        <v>1</v>
      </c>
      <c r="K653">
        <f>IF(H653&lt;=120,VLOOKUP(H653,'Mortality Data'!$B$5:$D$125,3,FALSE),1)</f>
        <v>0.5</v>
      </c>
      <c r="L653" s="33">
        <f>IF(H653&lt;=120,(1-VLOOKUP(H653,'Mortality Data'!$F$5:$H$125,3,FALSE))^(YEAR(E653)-Mortality_Table_Year),1)</f>
        <v>1</v>
      </c>
      <c r="M653" s="88">
        <f t="shared" ref="M653" si="3427">MIN(I653*J653*Male_Mortality_Blend+K653*L653*(1-Male_Mortality_Blend),1)</f>
        <v>0.5</v>
      </c>
      <c r="N653" s="18">
        <f t="shared" si="3383"/>
        <v>5.6125687318306472E-2</v>
      </c>
      <c r="O653" s="18">
        <f t="shared" si="3405"/>
        <v>4.4263301314679853E-6</v>
      </c>
      <c r="P653" s="89">
        <f t="shared" si="3396"/>
        <v>2.6320328627287223E-7</v>
      </c>
      <c r="Q653" s="88">
        <f t="shared" ref="Q653" si="3428">MIN((I653*J653*Male_Mortality_Blend+K653*L653*(1-Male_Mortality_Blend))*(1-Mortality_Margin),1)</f>
        <v>0.47499999999999998</v>
      </c>
      <c r="R653" s="18">
        <f t="shared" si="3121"/>
        <v>5.2280226532235297E-2</v>
      </c>
      <c r="S653" s="18">
        <f t="shared" si="3398"/>
        <v>9.6592203236747353E-6</v>
      </c>
      <c r="T653" s="89">
        <f t="shared" si="3399"/>
        <v>5.3284340032150162E-7</v>
      </c>
      <c r="V653" s="73">
        <f t="shared" si="3385"/>
        <v>27.312016440013181</v>
      </c>
      <c r="W653" s="74">
        <f t="shared" ref="W653" si="3429">V653*Fee_Percent</f>
        <v>1.3656008220006592</v>
      </c>
      <c r="X653" s="75">
        <f t="shared" si="3414"/>
        <v>28.67761726201384</v>
      </c>
      <c r="Y653" s="74">
        <f t="shared" si="3387"/>
        <v>59.600792630083539</v>
      </c>
      <c r="Z653" s="75">
        <f t="shared" si="3388"/>
        <v>0.54624032880026363</v>
      </c>
      <c r="AA653" s="82">
        <f t="shared" si="3389"/>
        <v>-31.469415696869966</v>
      </c>
      <c r="AC653" s="80">
        <f t="shared" ref="AC653" si="3430">AC652/(1+NAER_Rate)^(1/12)</f>
        <v>9.3177990489894086E-2</v>
      </c>
      <c r="AD653" s="82">
        <f t="shared" si="3391"/>
        <v>2.6721227485127481</v>
      </c>
      <c r="AE653" s="74">
        <f t="shared" si="3392"/>
        <v>5.5534820888760734</v>
      </c>
      <c r="AF653" s="75">
        <f t="shared" si="3393"/>
        <v>5.089757616214758E-2</v>
      </c>
      <c r="AH653" s="113">
        <v>647</v>
      </c>
      <c r="AI653" s="114">
        <f>(SUM(AE654:$AE$913)+SUM(AF654:$AF$913)-SUM(AD654:$AD$913))*(1+NAER_Rate)^(AH653/12)</f>
        <v>433.73885282371299</v>
      </c>
      <c r="AJ653" s="115">
        <f t="shared" si="3380"/>
        <v>433.73885282371299</v>
      </c>
    </row>
    <row r="654" spans="5:36" x14ac:dyDescent="0.35">
      <c r="E654" s="66">
        <f t="shared" si="3409"/>
        <v>65166</v>
      </c>
      <c r="F654">
        <f t="shared" si="3149"/>
        <v>54</v>
      </c>
      <c r="G654">
        <f t="shared" si="3402"/>
        <v>648</v>
      </c>
      <c r="H654">
        <f t="shared" ref="H654" si="3431">ROUNDDOWN(YEARFRAC(E654,DOB,1),0)</f>
        <v>118</v>
      </c>
      <c r="I654" s="31">
        <f>IF(H654&lt;=120,VLOOKUP(H654,'Mortality Data'!$B$6:$D$125,2,FALSE),1)</f>
        <v>0.5</v>
      </c>
      <c r="J654" s="17">
        <f>IF(H654&lt;=120,(1-VLOOKUP(H654,'Mortality Data'!$F$5:$H$125,2,FALSE))^(YEAR(E654)-Mortality_Table_Year),1)</f>
        <v>1</v>
      </c>
      <c r="K654">
        <f>IF(H654&lt;=120,VLOOKUP(H654,'Mortality Data'!$B$5:$D$125,3,FALSE),1)</f>
        <v>0.5</v>
      </c>
      <c r="L654" s="33">
        <f>IF(H654&lt;=120,(1-VLOOKUP(H654,'Mortality Data'!$F$5:$H$125,3,FALSE))^(YEAR(E654)-Mortality_Table_Year),1)</f>
        <v>1</v>
      </c>
      <c r="M654" s="88">
        <f t="shared" ref="M654" si="3432">MIN(I654*J654*Male_Mortality_Blend+K654*L654*(1-Male_Mortality_Blend),1)</f>
        <v>0.5</v>
      </c>
      <c r="N654" s="18">
        <f t="shared" si="3383"/>
        <v>5.6125687318306472E-2</v>
      </c>
      <c r="O654" s="18">
        <f t="shared" si="3405"/>
        <v>4.1778993105416146E-6</v>
      </c>
      <c r="P654" s="89">
        <f t="shared" si="3396"/>
        <v>2.4843082092637073E-7</v>
      </c>
      <c r="Q654" s="88">
        <f t="shared" ref="Q654" si="3433">MIN((I654*J654*Male_Mortality_Blend+K654*L654*(1-Male_Mortality_Blend))*(1-Mortality_Margin),1)</f>
        <v>0.47499999999999998</v>
      </c>
      <c r="R654" s="18">
        <f t="shared" si="3121"/>
        <v>5.2280226532235297E-2</v>
      </c>
      <c r="S654" s="18">
        <f t="shared" si="3398"/>
        <v>9.1542340970282484E-6</v>
      </c>
      <c r="T654" s="89">
        <f t="shared" si="3399"/>
        <v>5.0498622664648693E-7</v>
      </c>
      <c r="V654" s="73">
        <f t="shared" si="3385"/>
        <v>25.779110745268554</v>
      </c>
      <c r="W654" s="74">
        <f t="shared" ref="W654" si="3434">V654*Fee_Percent</f>
        <v>1.2889555372634278</v>
      </c>
      <c r="X654" s="75">
        <f t="shared" si="3414"/>
        <v>27.06806628253198</v>
      </c>
      <c r="Y654" s="74">
        <f t="shared" si="3387"/>
        <v>56.48484968988199</v>
      </c>
      <c r="Z654" s="75">
        <f t="shared" si="3388"/>
        <v>0.51558221490537104</v>
      </c>
      <c r="AA654" s="82">
        <f t="shared" si="3389"/>
        <v>-29.932365622255382</v>
      </c>
      <c r="AC654" s="80">
        <f t="shared" ref="AC654" si="3435">AC653/(1+NAER_Rate)^(1/12)</f>
        <v>9.2836832823925935E-2</v>
      </c>
      <c r="AD654" s="82">
        <f t="shared" si="3391"/>
        <v>2.5129135443383679</v>
      </c>
      <c r="AE654" s="74">
        <f t="shared" si="3392"/>
        <v>5.2438745477441593</v>
      </c>
      <c r="AF654" s="75">
        <f t="shared" si="3393"/>
        <v>4.7865019892159383E-2</v>
      </c>
      <c r="AH654" s="113">
        <v>648</v>
      </c>
      <c r="AI654" s="114">
        <f>(SUM(AE655:$AE$913)+SUM(AF655:$AF$913)-SUM(AD655:$AD$913))*(1+NAER_Rate)^(AH654/12)</f>
        <v>405.40039481514901</v>
      </c>
      <c r="AJ654" s="115">
        <f t="shared" si="3380"/>
        <v>405.40039481514901</v>
      </c>
    </row>
    <row r="655" spans="5:36" x14ac:dyDescent="0.35">
      <c r="E655" s="66">
        <f t="shared" si="3409"/>
        <v>65196</v>
      </c>
      <c r="F655">
        <f t="shared" si="3149"/>
        <v>55</v>
      </c>
      <c r="G655">
        <f t="shared" si="3402"/>
        <v>649</v>
      </c>
      <c r="H655">
        <f t="shared" ref="H655" si="3436">ROUNDDOWN(YEARFRAC(E655,DOB,1),0)</f>
        <v>118</v>
      </c>
      <c r="I655" s="31">
        <f>IF(H655&lt;=120,VLOOKUP(H655,'Mortality Data'!$B$6:$D$125,2,FALSE),1)</f>
        <v>0.5</v>
      </c>
      <c r="J655" s="17">
        <f>IF(H655&lt;=120,(1-VLOOKUP(H655,'Mortality Data'!$F$5:$H$125,2,FALSE))^(YEAR(E655)-Mortality_Table_Year),1)</f>
        <v>1</v>
      </c>
      <c r="K655">
        <f>IF(H655&lt;=120,VLOOKUP(H655,'Mortality Data'!$B$5:$D$125,3,FALSE),1)</f>
        <v>0.5</v>
      </c>
      <c r="L655" s="33">
        <f>IF(H655&lt;=120,(1-VLOOKUP(H655,'Mortality Data'!$F$5:$H$125,3,FALSE))^(YEAR(E655)-Mortality_Table_Year),1)</f>
        <v>1</v>
      </c>
      <c r="M655" s="88">
        <f t="shared" ref="M655" si="3437">MIN(I655*J655*Male_Mortality_Blend+K655*L655*(1-Male_Mortality_Blend),1)</f>
        <v>0.5</v>
      </c>
      <c r="N655" s="18">
        <f t="shared" si="3383"/>
        <v>5.6125687318306472E-2</v>
      </c>
      <c r="O655" s="18">
        <f t="shared" si="3405"/>
        <v>3.9434118401907874E-6</v>
      </c>
      <c r="P655" s="89">
        <f t="shared" si="3396"/>
        <v>2.3448747035082719E-7</v>
      </c>
      <c r="Q655" s="88">
        <f t="shared" ref="Q655" si="3438">MIN((I655*J655*Male_Mortality_Blend+K655*L655*(1-Male_Mortality_Blend))*(1-Mortality_Margin),1)</f>
        <v>0.47499999999999998</v>
      </c>
      <c r="R655" s="18">
        <f t="shared" si="3121"/>
        <v>5.2280226532235297E-2</v>
      </c>
      <c r="S655" s="18">
        <f t="shared" si="3398"/>
        <v>8.6756486647064999E-6</v>
      </c>
      <c r="T655" s="89">
        <f t="shared" si="3399"/>
        <v>4.7858543232174848E-7</v>
      </c>
      <c r="V655" s="73">
        <f t="shared" si="3385"/>
        <v>24.332240436235615</v>
      </c>
      <c r="W655" s="74">
        <f t="shared" ref="W655" si="3439">V655*Fee_Percent</f>
        <v>1.2166120218117809</v>
      </c>
      <c r="X655" s="75">
        <f t="shared" si="3414"/>
        <v>25.548852458047396</v>
      </c>
      <c r="Y655" s="74">
        <f t="shared" si="3387"/>
        <v>53.531808952455705</v>
      </c>
      <c r="Z655" s="75">
        <f t="shared" si="3388"/>
        <v>0.48664480872471233</v>
      </c>
      <c r="AA655" s="82">
        <f t="shared" si="3389"/>
        <v>-28.469601303133022</v>
      </c>
      <c r="AC655" s="80">
        <f t="shared" ref="AC655" si="3440">AC654/(1+NAER_Rate)^(1/12)</f>
        <v>9.249692425715425E-2</v>
      </c>
      <c r="AD655" s="82">
        <f t="shared" si="3391"/>
        <v>2.3631902706692189</v>
      </c>
      <c r="AE655" s="74">
        <f t="shared" si="3392"/>
        <v>4.9515276780237469</v>
      </c>
      <c r="AF655" s="75">
        <f t="shared" si="3393"/>
        <v>4.5013148012747035E-2</v>
      </c>
      <c r="AH655" s="113">
        <v>649</v>
      </c>
      <c r="AI655" s="114">
        <f>(SUM(AE656:$AE$913)+SUM(AF656:$AF$913)-SUM(AD656:$AD$913))*(1+NAER_Rate)^(AH655/12)</f>
        <v>378.42056269382647</v>
      </c>
      <c r="AJ655" s="115">
        <f t="shared" si="3380"/>
        <v>378.42056269382647</v>
      </c>
    </row>
    <row r="656" spans="5:36" x14ac:dyDescent="0.35">
      <c r="E656" s="66">
        <f t="shared" si="3409"/>
        <v>65227</v>
      </c>
      <c r="F656">
        <f t="shared" si="3149"/>
        <v>55</v>
      </c>
      <c r="G656">
        <f t="shared" si="3402"/>
        <v>650</v>
      </c>
      <c r="H656">
        <f t="shared" ref="H656" si="3441">ROUNDDOWN(YEARFRAC(E656,DOB,1),0)</f>
        <v>118</v>
      </c>
      <c r="I656" s="31">
        <f>IF(H656&lt;=120,VLOOKUP(H656,'Mortality Data'!$B$6:$D$125,2,FALSE),1)</f>
        <v>0.5</v>
      </c>
      <c r="J656" s="17">
        <f>IF(H656&lt;=120,(1-VLOOKUP(H656,'Mortality Data'!$F$5:$H$125,2,FALSE))^(YEAR(E656)-Mortality_Table_Year),1)</f>
        <v>1</v>
      </c>
      <c r="K656">
        <f>IF(H656&lt;=120,VLOOKUP(H656,'Mortality Data'!$B$5:$D$125,3,FALSE),1)</f>
        <v>0.5</v>
      </c>
      <c r="L656" s="33">
        <f>IF(H656&lt;=120,(1-VLOOKUP(H656,'Mortality Data'!$F$5:$H$125,3,FALSE))^(YEAR(E656)-Mortality_Table_Year),1)</f>
        <v>1</v>
      </c>
      <c r="M656" s="88">
        <f t="shared" ref="M656" si="3442">MIN(I656*J656*Male_Mortality_Blend+K656*L656*(1-Male_Mortality_Blend),1)</f>
        <v>0.5</v>
      </c>
      <c r="N656" s="18">
        <f t="shared" si="3383"/>
        <v>5.6125687318306472E-2</v>
      </c>
      <c r="O656" s="18">
        <f t="shared" si="3405"/>
        <v>3.7220851402809318E-6</v>
      </c>
      <c r="P656" s="89">
        <f t="shared" si="3396"/>
        <v>2.2132669990985556E-7</v>
      </c>
      <c r="Q656" s="88">
        <f t="shared" ref="Q656" si="3443">MIN((I656*J656*Male_Mortality_Blend+K656*L656*(1-Male_Mortality_Blend))*(1-Mortality_Margin),1)</f>
        <v>0.47499999999999998</v>
      </c>
      <c r="R656" s="18">
        <f t="shared" si="3121"/>
        <v>5.2280226532235297E-2</v>
      </c>
      <c r="S656" s="18">
        <f t="shared" si="3398"/>
        <v>8.2220837872015593E-6</v>
      </c>
      <c r="T656" s="89">
        <f t="shared" si="3399"/>
        <v>4.5356487750494064E-7</v>
      </c>
      <c r="V656" s="73">
        <f t="shared" si="3385"/>
        <v>22.966576717757601</v>
      </c>
      <c r="W656" s="74">
        <f t="shared" ref="W656" si="3444">V656*Fee_Percent</f>
        <v>1.14832883588788</v>
      </c>
      <c r="X656" s="75">
        <f t="shared" si="3414"/>
        <v>24.114905553645482</v>
      </c>
      <c r="Y656" s="74">
        <f t="shared" si="3387"/>
        <v>50.73315385374098</v>
      </c>
      <c r="Z656" s="75">
        <f t="shared" si="3388"/>
        <v>0.459331534355152</v>
      </c>
      <c r="AA656" s="82">
        <f t="shared" si="3389"/>
        <v>-27.077579834450649</v>
      </c>
      <c r="AC656" s="80">
        <f t="shared" ref="AC656" si="3445">AC655/(1+NAER_Rate)^(1/12)</f>
        <v>9.215826021618391E-2</v>
      </c>
      <c r="AD656" s="82">
        <f t="shared" si="3391"/>
        <v>2.2223877411015587</v>
      </c>
      <c r="AE656" s="74">
        <f t="shared" si="3392"/>
        <v>4.6754791944407543</v>
      </c>
      <c r="AF656" s="75">
        <f t="shared" si="3393"/>
        <v>4.233119506860112E-2</v>
      </c>
      <c r="AH656" s="113">
        <v>650</v>
      </c>
      <c r="AI656" s="114">
        <f>(SUM(AE657:$AE$913)+SUM(AF657:$AF$913)-SUM(AD657:$AD$913))*(1+NAER_Rate)^(AH656/12)</f>
        <v>352.73360630048313</v>
      </c>
      <c r="AJ656" s="115">
        <f t="shared" si="3380"/>
        <v>352.73360630048313</v>
      </c>
    </row>
    <row r="657" spans="5:36" x14ac:dyDescent="0.35">
      <c r="E657" s="66">
        <f t="shared" si="3409"/>
        <v>65258</v>
      </c>
      <c r="F657">
        <f t="shared" si="3149"/>
        <v>55</v>
      </c>
      <c r="G657">
        <f t="shared" si="3402"/>
        <v>651</v>
      </c>
      <c r="H657">
        <f t="shared" ref="H657" si="3446">ROUNDDOWN(YEARFRAC(E657,DOB,1),0)</f>
        <v>118</v>
      </c>
      <c r="I657" s="31">
        <f>IF(H657&lt;=120,VLOOKUP(H657,'Mortality Data'!$B$6:$D$125,2,FALSE),1)</f>
        <v>0.5</v>
      </c>
      <c r="J657" s="17">
        <f>IF(H657&lt;=120,(1-VLOOKUP(H657,'Mortality Data'!$F$5:$H$125,2,FALSE))^(YEAR(E657)-Mortality_Table_Year),1)</f>
        <v>1</v>
      </c>
      <c r="K657">
        <f>IF(H657&lt;=120,VLOOKUP(H657,'Mortality Data'!$B$5:$D$125,3,FALSE),1)</f>
        <v>0.5</v>
      </c>
      <c r="L657" s="33">
        <f>IF(H657&lt;=120,(1-VLOOKUP(H657,'Mortality Data'!$F$5:$H$125,3,FALSE))^(YEAR(E657)-Mortality_Table_Year),1)</f>
        <v>1</v>
      </c>
      <c r="M657" s="88">
        <f t="shared" ref="M657" si="3447">MIN(I657*J657*Male_Mortality_Blend+K657*L657*(1-Male_Mortality_Blend),1)</f>
        <v>0.5</v>
      </c>
      <c r="N657" s="18">
        <f t="shared" si="3383"/>
        <v>5.6125687318306472E-2</v>
      </c>
      <c r="O657" s="18">
        <f t="shared" si="3405"/>
        <v>3.5131805535254092E-6</v>
      </c>
      <c r="P657" s="89">
        <f t="shared" si="3396"/>
        <v>2.0890458675552262E-7</v>
      </c>
      <c r="Q657" s="88">
        <f t="shared" ref="Q657" si="3448">MIN((I657*J657*Male_Mortality_Blend+K657*L657*(1-Male_Mortality_Blend))*(1-Mortality_Margin),1)</f>
        <v>0.47499999999999998</v>
      </c>
      <c r="R657" s="18">
        <f t="shared" si="3121"/>
        <v>5.2280226532235297E-2</v>
      </c>
      <c r="S657" s="18">
        <f t="shared" si="3398"/>
        <v>7.7922313842396434E-6</v>
      </c>
      <c r="T657" s="89">
        <f t="shared" si="3399"/>
        <v>4.2985240296191585E-7</v>
      </c>
      <c r="V657" s="73">
        <f t="shared" si="3385"/>
        <v>21.677561814124839</v>
      </c>
      <c r="W657" s="74">
        <f t="shared" ref="W657" si="3449">V657*Fee_Percent</f>
        <v>1.083878090706242</v>
      </c>
      <c r="X657" s="75">
        <f t="shared" si="3414"/>
        <v>22.761439904831082</v>
      </c>
      <c r="Y657" s="74">
        <f t="shared" si="3387"/>
        <v>48.080813077572657</v>
      </c>
      <c r="Z657" s="75">
        <f t="shared" si="3388"/>
        <v>0.43355123628249681</v>
      </c>
      <c r="AA657" s="82">
        <f t="shared" si="3389"/>
        <v>-25.752924409024072</v>
      </c>
      <c r="AC657" s="80">
        <f t="shared" ref="AC657" si="3450">AC656/(1+NAER_Rate)^(1/12)</f>
        <v>9.182083614436462E-2</v>
      </c>
      <c r="AD657" s="82">
        <f t="shared" si="3391"/>
        <v>2.0899744439112968</v>
      </c>
      <c r="AE657" s="74">
        <f t="shared" si="3392"/>
        <v>4.4148204592836224</v>
      </c>
      <c r="AF657" s="75">
        <f t="shared" si="3393"/>
        <v>3.9809037026881849E-2</v>
      </c>
      <c r="AH657" s="113">
        <v>651</v>
      </c>
      <c r="AI657" s="114">
        <f>(SUM(AE658:$AE$913)+SUM(AF658:$AF$913)-SUM(AD658:$AD$913))*(1+NAER_Rate)^(AH657/12)</f>
        <v>328.27691066374359</v>
      </c>
      <c r="AJ657" s="115">
        <f t="shared" si="3380"/>
        <v>328.27691066374359</v>
      </c>
    </row>
    <row r="658" spans="5:36" x14ac:dyDescent="0.35">
      <c r="E658" s="66">
        <f t="shared" si="3409"/>
        <v>65288</v>
      </c>
      <c r="F658">
        <f t="shared" si="3149"/>
        <v>55</v>
      </c>
      <c r="G658">
        <f t="shared" si="3402"/>
        <v>652</v>
      </c>
      <c r="H658">
        <f t="shared" ref="H658" si="3451">ROUNDDOWN(YEARFRAC(E658,DOB,1),0)</f>
        <v>118</v>
      </c>
      <c r="I658" s="31">
        <f>IF(H658&lt;=120,VLOOKUP(H658,'Mortality Data'!$B$6:$D$125,2,FALSE),1)</f>
        <v>0.5</v>
      </c>
      <c r="J658" s="17">
        <f>IF(H658&lt;=120,(1-VLOOKUP(H658,'Mortality Data'!$F$5:$H$125,2,FALSE))^(YEAR(E658)-Mortality_Table_Year),1)</f>
        <v>1</v>
      </c>
      <c r="K658">
        <f>IF(H658&lt;=120,VLOOKUP(H658,'Mortality Data'!$B$5:$D$125,3,FALSE),1)</f>
        <v>0.5</v>
      </c>
      <c r="L658" s="33">
        <f>IF(H658&lt;=120,(1-VLOOKUP(H658,'Mortality Data'!$F$5:$H$125,3,FALSE))^(YEAR(E658)-Mortality_Table_Year),1)</f>
        <v>1</v>
      </c>
      <c r="M658" s="88">
        <f t="shared" ref="M658" si="3452">MIN(I658*J658*Male_Mortality_Blend+K658*L658*(1-Male_Mortality_Blend),1)</f>
        <v>0.5</v>
      </c>
      <c r="N658" s="18">
        <f t="shared" si="3383"/>
        <v>5.6125687318306472E-2</v>
      </c>
      <c r="O658" s="18">
        <f t="shared" si="3405"/>
        <v>3.3160008802854873E-6</v>
      </c>
      <c r="P658" s="89">
        <f t="shared" si="3396"/>
        <v>1.9717967323992192E-7</v>
      </c>
      <c r="Q658" s="88">
        <f t="shared" ref="Q658" si="3453">MIN((I658*J658*Male_Mortality_Blend+K658*L658*(1-Male_Mortality_Blend))*(1-Mortality_Margin),1)</f>
        <v>0.47499999999999998</v>
      </c>
      <c r="R658" s="18">
        <f t="shared" si="3121"/>
        <v>5.2280226532235297E-2</v>
      </c>
      <c r="S658" s="18">
        <f t="shared" si="3398"/>
        <v>7.3848517622800015E-6</v>
      </c>
      <c r="T658" s="89">
        <f t="shared" si="3399"/>
        <v>4.0737962195964194E-7</v>
      </c>
      <c r="V658" s="73">
        <f t="shared" si="3385"/>
        <v>20.460893757922008</v>
      </c>
      <c r="W658" s="74">
        <f t="shared" ref="W658" si="3454">V658*Fee_Percent</f>
        <v>1.0230446878961004</v>
      </c>
      <c r="X658" s="75">
        <f t="shared" si="3414"/>
        <v>21.483938445818108</v>
      </c>
      <c r="Y658" s="74">
        <f t="shared" si="3387"/>
        <v>45.567137278023097</v>
      </c>
      <c r="Z658" s="75">
        <f t="shared" si="3388"/>
        <v>0.40921787515844016</v>
      </c>
      <c r="AA658" s="82">
        <f t="shared" si="3389"/>
        <v>-24.492416707363429</v>
      </c>
      <c r="AC658" s="80">
        <f t="shared" ref="AC658" si="3455">AC657/(1+NAER_Rate)^(1/12)</f>
        <v>9.1484647501729618E-2</v>
      </c>
      <c r="AD658" s="82">
        <f t="shared" si="3391"/>
        <v>1.9654505356645264</v>
      </c>
      <c r="AE658" s="74">
        <f t="shared" si="3392"/>
        <v>4.1686934915428662</v>
      </c>
      <c r="AF658" s="75">
        <f t="shared" si="3393"/>
        <v>3.7437153060276694E-2</v>
      </c>
      <c r="AH658" s="113">
        <v>652</v>
      </c>
      <c r="AI658" s="114">
        <f>(SUM(AE659:$AE$913)+SUM(AF659:$AF$913)-SUM(AD659:$AD$913))*(1+NAER_Rate)^(AH658/12)</f>
        <v>304.99084903363519</v>
      </c>
      <c r="AJ658" s="115">
        <f t="shared" si="3380"/>
        <v>304.99084903363519</v>
      </c>
    </row>
    <row r="659" spans="5:36" x14ac:dyDescent="0.35">
      <c r="E659" s="66">
        <f t="shared" si="3409"/>
        <v>65319</v>
      </c>
      <c r="F659">
        <f t="shared" si="3149"/>
        <v>55</v>
      </c>
      <c r="G659">
        <f t="shared" si="3402"/>
        <v>653</v>
      </c>
      <c r="H659">
        <f t="shared" ref="H659" si="3456">ROUNDDOWN(YEARFRAC(E659,DOB,1),0)</f>
        <v>118</v>
      </c>
      <c r="I659" s="31">
        <f>IF(H659&lt;=120,VLOOKUP(H659,'Mortality Data'!$B$6:$D$125,2,FALSE),1)</f>
        <v>0.5</v>
      </c>
      <c r="J659" s="17">
        <f>IF(H659&lt;=120,(1-VLOOKUP(H659,'Mortality Data'!$F$5:$H$125,2,FALSE))^(YEAR(E659)-Mortality_Table_Year),1)</f>
        <v>1</v>
      </c>
      <c r="K659">
        <f>IF(H659&lt;=120,VLOOKUP(H659,'Mortality Data'!$B$5:$D$125,3,FALSE),1)</f>
        <v>0.5</v>
      </c>
      <c r="L659" s="33">
        <f>IF(H659&lt;=120,(1-VLOOKUP(H659,'Mortality Data'!$F$5:$H$125,3,FALSE))^(YEAR(E659)-Mortality_Table_Year),1)</f>
        <v>1</v>
      </c>
      <c r="M659" s="88">
        <f t="shared" ref="M659" si="3457">MIN(I659*J659*Male_Mortality_Blend+K659*L659*(1-Male_Mortality_Blend),1)</f>
        <v>0.5</v>
      </c>
      <c r="N659" s="18">
        <f t="shared" si="3383"/>
        <v>5.6125687318306472E-2</v>
      </c>
      <c r="O659" s="18">
        <f t="shared" si="3405"/>
        <v>3.1298880517313552E-6</v>
      </c>
      <c r="P659" s="89">
        <f t="shared" si="3396"/>
        <v>1.8611282855413208E-7</v>
      </c>
      <c r="Q659" s="88">
        <f t="shared" ref="Q659" si="3458">MIN((I659*J659*Male_Mortality_Blend+K659*L659*(1-Male_Mortality_Blend))*(1-Mortality_Margin),1)</f>
        <v>0.47499999999999998</v>
      </c>
      <c r="R659" s="18">
        <f t="shared" ref="R659:R722" si="3459">1-(1-Q659)^(1/12)</f>
        <v>5.2280226532235297E-2</v>
      </c>
      <c r="S659" s="18">
        <f t="shared" si="3398"/>
        <v>6.9987700392410258E-6</v>
      </c>
      <c r="T659" s="89">
        <f t="shared" si="3399"/>
        <v>3.8608172303897567E-7</v>
      </c>
      <c r="V659" s="73">
        <f t="shared" si="3385"/>
        <v>19.312512032611792</v>
      </c>
      <c r="W659" s="74">
        <f t="shared" ref="W659" si="3460">V659*Fee_Percent</f>
        <v>0.96562560163058964</v>
      </c>
      <c r="X659" s="75">
        <f t="shared" si="3414"/>
        <v>20.27813763424238</v>
      </c>
      <c r="Y659" s="74">
        <f t="shared" si="3387"/>
        <v>43.184877018702586</v>
      </c>
      <c r="Z659" s="75">
        <f t="shared" si="3388"/>
        <v>0.38625024065223584</v>
      </c>
      <c r="AA659" s="82">
        <f t="shared" si="3389"/>
        <v>-23.292989625112444</v>
      </c>
      <c r="AC659" s="80">
        <f t="shared" ref="AC659" si="3461">AC658/(1+NAER_Rate)^(1/12)</f>
        <v>9.1149689764934538E-2</v>
      </c>
      <c r="AD659" s="82">
        <f t="shared" si="3391"/>
        <v>1.8483459543718366</v>
      </c>
      <c r="AE659" s="74">
        <f t="shared" si="3392"/>
        <v>3.9362881427915917</v>
      </c>
      <c r="AF659" s="75">
        <f t="shared" si="3393"/>
        <v>3.5206589607082603E-2</v>
      </c>
      <c r="AH659" s="113">
        <v>653</v>
      </c>
      <c r="AI659" s="114">
        <f>(SUM(AE660:$AE$913)+SUM(AF660:$AF$913)-SUM(AD660:$AD$913))*(1+NAER_Rate)^(AH659/12)</f>
        <v>282.81864264760014</v>
      </c>
      <c r="AJ659" s="115">
        <f t="shared" si="3380"/>
        <v>282.81864264760014</v>
      </c>
    </row>
    <row r="660" spans="5:36" x14ac:dyDescent="0.35">
      <c r="E660" s="66">
        <f t="shared" si="3409"/>
        <v>65349</v>
      </c>
      <c r="F660">
        <f t="shared" si="3149"/>
        <v>55</v>
      </c>
      <c r="G660">
        <f t="shared" si="3402"/>
        <v>654</v>
      </c>
      <c r="H660">
        <f t="shared" ref="H660" si="3462">ROUNDDOWN(YEARFRAC(E660,DOB,1),0)</f>
        <v>118</v>
      </c>
      <c r="I660" s="31">
        <f>IF(H660&lt;=120,VLOOKUP(H660,'Mortality Data'!$B$6:$D$125,2,FALSE),1)</f>
        <v>0.5</v>
      </c>
      <c r="J660" s="17">
        <f>IF(H660&lt;=120,(1-VLOOKUP(H660,'Mortality Data'!$F$5:$H$125,2,FALSE))^(YEAR(E660)-Mortality_Table_Year),1)</f>
        <v>1</v>
      </c>
      <c r="K660">
        <f>IF(H660&lt;=120,VLOOKUP(H660,'Mortality Data'!$B$5:$D$125,3,FALSE),1)</f>
        <v>0.5</v>
      </c>
      <c r="L660" s="33">
        <f>IF(H660&lt;=120,(1-VLOOKUP(H660,'Mortality Data'!$F$5:$H$125,3,FALSE))^(YEAR(E660)-Mortality_Table_Year),1)</f>
        <v>1</v>
      </c>
      <c r="M660" s="88">
        <f t="shared" ref="M660" si="3463">MIN(I660*J660*Male_Mortality_Blend+K660*L660*(1-Male_Mortality_Blend),1)</f>
        <v>0.5</v>
      </c>
      <c r="N660" s="18">
        <f t="shared" si="3383"/>
        <v>5.6125687318306472E-2</v>
      </c>
      <c r="O660" s="18">
        <f t="shared" si="3405"/>
        <v>2.9542209335985779E-6</v>
      </c>
      <c r="P660" s="89">
        <f t="shared" si="3396"/>
        <v>1.756671181327773E-7</v>
      </c>
      <c r="Q660" s="88">
        <f t="shared" ref="Q660" si="3464">MIN((I660*J660*Male_Mortality_Blend+K660*L660*(1-Male_Mortality_Blend))*(1-Mortality_Margin),1)</f>
        <v>0.47499999999999998</v>
      </c>
      <c r="R660" s="18">
        <f t="shared" si="3459"/>
        <v>5.2280226532235297E-2</v>
      </c>
      <c r="S660" s="18">
        <f t="shared" si="3398"/>
        <v>6.632872756142484E-6</v>
      </c>
      <c r="T660" s="89">
        <f t="shared" si="3399"/>
        <v>3.6589728309854186E-7</v>
      </c>
      <c r="V660" s="73">
        <f t="shared" si="3385"/>
        <v>18.228584020938392</v>
      </c>
      <c r="W660" s="74">
        <f t="shared" ref="W660" si="3465">V660*Fee_Percent</f>
        <v>0.9114292010469196</v>
      </c>
      <c r="X660" s="75">
        <f t="shared" si="3414"/>
        <v>19.140013221985313</v>
      </c>
      <c r="Y660" s="74">
        <f t="shared" si="3387"/>
        <v>40.927161865398098</v>
      </c>
      <c r="Z660" s="75">
        <f t="shared" si="3388"/>
        <v>0.36457168041876786</v>
      </c>
      <c r="AA660" s="82">
        <f t="shared" si="3389"/>
        <v>-22.151720323831555</v>
      </c>
      <c r="AC660" s="80">
        <f t="shared" ref="AC660" si="3466">AC659/(1+NAER_Rate)^(1/12)</f>
        <v>9.08159584271966E-2</v>
      </c>
      <c r="AD660" s="82">
        <f t="shared" si="3391"/>
        <v>1.7382186450638115</v>
      </c>
      <c r="AE660" s="74">
        <f t="shared" si="3392"/>
        <v>3.7168394305111399</v>
      </c>
      <c r="AF660" s="75">
        <f t="shared" si="3393"/>
        <v>3.3108926572644026E-2</v>
      </c>
      <c r="AH660" s="113">
        <v>654</v>
      </c>
      <c r="AI660" s="114">
        <f>(SUM(AE661:$AE$913)+SUM(AF661:$AF$913)-SUM(AD661:$AD$913))*(1+NAER_Rate)^(AH660/12)</f>
        <v>261.70622693039007</v>
      </c>
      <c r="AJ660" s="115">
        <f t="shared" si="3380"/>
        <v>261.70622693039007</v>
      </c>
    </row>
    <row r="661" spans="5:36" x14ac:dyDescent="0.35">
      <c r="E661" s="66">
        <f t="shared" si="3409"/>
        <v>65380</v>
      </c>
      <c r="F661">
        <f t="shared" si="3149"/>
        <v>55</v>
      </c>
      <c r="G661">
        <f t="shared" si="3402"/>
        <v>655</v>
      </c>
      <c r="H661">
        <f t="shared" ref="H661" si="3467">ROUNDDOWN(YEARFRAC(E661,DOB,1),0)</f>
        <v>119</v>
      </c>
      <c r="I661" s="31">
        <f>IF(H661&lt;=120,VLOOKUP(H661,'Mortality Data'!$B$6:$D$125,2,FALSE),1)</f>
        <v>0.5</v>
      </c>
      <c r="J661" s="17">
        <f>IF(H661&lt;=120,(1-VLOOKUP(H661,'Mortality Data'!$F$5:$H$125,2,FALSE))^(YEAR(E661)-Mortality_Table_Year),1)</f>
        <v>1</v>
      </c>
      <c r="K661">
        <f>IF(H661&lt;=120,VLOOKUP(H661,'Mortality Data'!$B$5:$D$125,3,FALSE),1)</f>
        <v>0.5</v>
      </c>
      <c r="L661" s="33">
        <f>IF(H661&lt;=120,(1-VLOOKUP(H661,'Mortality Data'!$F$5:$H$125,3,FALSE))^(YEAR(E661)-Mortality_Table_Year),1)</f>
        <v>1</v>
      </c>
      <c r="M661" s="88">
        <f t="shared" ref="M661" si="3468">MIN(I661*J661*Male_Mortality_Blend+K661*L661*(1-Male_Mortality_Blend),1)</f>
        <v>0.5</v>
      </c>
      <c r="N661" s="18">
        <f t="shared" si="3383"/>
        <v>5.6125687318306472E-2</v>
      </c>
      <c r="O661" s="18">
        <f t="shared" si="3405"/>
        <v>2.7884132532102289E-6</v>
      </c>
      <c r="P661" s="89">
        <f t="shared" si="3396"/>
        <v>1.6580768038834902E-7</v>
      </c>
      <c r="Q661" s="88">
        <f t="shared" ref="Q661" si="3469">MIN((I661*J661*Male_Mortality_Blend+K661*L661*(1-Male_Mortality_Blend))*(1-Mortality_Margin),1)</f>
        <v>0.47499999999999998</v>
      </c>
      <c r="R661" s="18">
        <f t="shared" si="3459"/>
        <v>5.2280226532235297E-2</v>
      </c>
      <c r="S661" s="18">
        <f t="shared" si="3398"/>
        <v>6.2861046658918631E-6</v>
      </c>
      <c r="T661" s="89">
        <f t="shared" si="3399"/>
        <v>3.4676809025062083E-7</v>
      </c>
      <c r="V661" s="73">
        <f t="shared" si="3385"/>
        <v>17.205492213923726</v>
      </c>
      <c r="W661" s="74">
        <f t="shared" ref="W661" si="3470">V661*Fee_Percent</f>
        <v>0.86027461069618638</v>
      </c>
      <c r="X661" s="75">
        <f t="shared" si="3414"/>
        <v>18.065766824619914</v>
      </c>
      <c r="Y661" s="74">
        <f t="shared" si="3387"/>
        <v>38.787480571753619</v>
      </c>
      <c r="Z661" s="75">
        <f t="shared" si="3388"/>
        <v>0.34410984427847452</v>
      </c>
      <c r="AA661" s="82">
        <f t="shared" si="3389"/>
        <v>-21.065823591412183</v>
      </c>
      <c r="AC661" s="80">
        <f t="shared" ref="AC661" si="3471">AC660/(1+NAER_Rate)^(1/12)</f>
        <v>9.0483448998233948E-2</v>
      </c>
      <c r="AD661" s="82">
        <f t="shared" si="3391"/>
        <v>1.6346528910894829</v>
      </c>
      <c r="AE661" s="74">
        <f t="shared" si="3392"/>
        <v>3.5096250200842589</v>
      </c>
      <c r="AF661" s="75">
        <f t="shared" si="3393"/>
        <v>3.1136245544561576E-2</v>
      </c>
      <c r="AH661" s="113">
        <v>655</v>
      </c>
      <c r="AI661" s="114">
        <f>(SUM(AE662:$AE$913)+SUM(AF662:$AF$913)-SUM(AD662:$AD$913))*(1+NAER_Rate)^(AH661/12)</f>
        <v>241.60212384185579</v>
      </c>
      <c r="AJ661" s="115">
        <f t="shared" si="3380"/>
        <v>241.60212384185579</v>
      </c>
    </row>
    <row r="662" spans="5:36" x14ac:dyDescent="0.35">
      <c r="E662" s="66">
        <f t="shared" si="3409"/>
        <v>65411</v>
      </c>
      <c r="F662">
        <f t="shared" si="3149"/>
        <v>55</v>
      </c>
      <c r="G662">
        <f t="shared" si="3402"/>
        <v>656</v>
      </c>
      <c r="H662">
        <f t="shared" ref="H662" si="3472">ROUNDDOWN(YEARFRAC(E662,DOB,1),0)</f>
        <v>119</v>
      </c>
      <c r="I662" s="31">
        <f>IF(H662&lt;=120,VLOOKUP(H662,'Mortality Data'!$B$6:$D$125,2,FALSE),1)</f>
        <v>0.5</v>
      </c>
      <c r="J662" s="17">
        <f>IF(H662&lt;=120,(1-VLOOKUP(H662,'Mortality Data'!$F$5:$H$125,2,FALSE))^(YEAR(E662)-Mortality_Table_Year),1)</f>
        <v>1</v>
      </c>
      <c r="K662">
        <f>IF(H662&lt;=120,VLOOKUP(H662,'Mortality Data'!$B$5:$D$125,3,FALSE),1)</f>
        <v>0.5</v>
      </c>
      <c r="L662" s="33">
        <f>IF(H662&lt;=120,(1-VLOOKUP(H662,'Mortality Data'!$F$5:$H$125,3,FALSE))^(YEAR(E662)-Mortality_Table_Year),1)</f>
        <v>1</v>
      </c>
      <c r="M662" s="88">
        <f t="shared" ref="M662" si="3473">MIN(I662*J662*Male_Mortality_Blend+K662*L662*(1-Male_Mortality_Blend),1)</f>
        <v>0.5</v>
      </c>
      <c r="N662" s="18">
        <f t="shared" si="3383"/>
        <v>5.6125687318306472E-2</v>
      </c>
      <c r="O662" s="18">
        <f t="shared" si="3405"/>
        <v>2.6319116428463297E-6</v>
      </c>
      <c r="P662" s="89">
        <f t="shared" si="3396"/>
        <v>1.5650161036389914E-7</v>
      </c>
      <c r="Q662" s="88">
        <f t="shared" ref="Q662" si="3474">MIN((I662*J662*Male_Mortality_Blend+K662*L662*(1-Male_Mortality_Blend))*(1-Mortality_Margin),1)</f>
        <v>0.47499999999999998</v>
      </c>
      <c r="R662" s="18">
        <f t="shared" si="3459"/>
        <v>5.2280226532235297E-2</v>
      </c>
      <c r="S662" s="18">
        <f t="shared" si="3398"/>
        <v>5.9574656899536952E-6</v>
      </c>
      <c r="T662" s="89">
        <f t="shared" si="3399"/>
        <v>3.2863897593816792E-7</v>
      </c>
      <c r="V662" s="73">
        <f t="shared" si="3385"/>
        <v>16.239822137767487</v>
      </c>
      <c r="W662" s="74">
        <f t="shared" ref="W662" si="3475">V662*Fee_Percent</f>
        <v>0.81199110688837439</v>
      </c>
      <c r="X662" s="75">
        <f t="shared" si="3414"/>
        <v>17.051813244655861</v>
      </c>
      <c r="Y662" s="74">
        <f t="shared" si="3387"/>
        <v>36.759662300847666</v>
      </c>
      <c r="Z662" s="75">
        <f t="shared" si="3388"/>
        <v>0.32479644275534975</v>
      </c>
      <c r="AA662" s="82">
        <f t="shared" si="3389"/>
        <v>-20.032645498947154</v>
      </c>
      <c r="AC662" s="80">
        <f t="shared" ref="AC662" si="3476">AC661/(1+NAER_Rate)^(1/12)</f>
        <v>9.015215700420523E-2</v>
      </c>
      <c r="AD662" s="82">
        <f t="shared" si="3391"/>
        <v>1.5372577448386013</v>
      </c>
      <c r="AE662" s="74">
        <f t="shared" si="3392"/>
        <v>3.3139628471675828</v>
      </c>
      <c r="AF662" s="75">
        <f t="shared" si="3393"/>
        <v>2.9281099901687646E-2</v>
      </c>
      <c r="AH662" s="113">
        <v>656</v>
      </c>
      <c r="AI662" s="114">
        <f>(SUM(AE663:$AE$913)+SUM(AF663:$AF$913)-SUM(AD663:$AD$913))*(1+NAER_Rate)^(AH662/12)</f>
        <v>222.45732009876974</v>
      </c>
      <c r="AJ662" s="115">
        <f t="shared" si="3380"/>
        <v>222.45732009876974</v>
      </c>
    </row>
    <row r="663" spans="5:36" x14ac:dyDescent="0.35">
      <c r="E663" s="66">
        <f t="shared" si="3409"/>
        <v>65439</v>
      </c>
      <c r="F663">
        <f t="shared" si="3149"/>
        <v>55</v>
      </c>
      <c r="G663">
        <f t="shared" si="3402"/>
        <v>657</v>
      </c>
      <c r="H663">
        <f t="shared" ref="H663" si="3477">ROUNDDOWN(YEARFRAC(E663,DOB,1),0)</f>
        <v>119</v>
      </c>
      <c r="I663" s="31">
        <f>IF(H663&lt;=120,VLOOKUP(H663,'Mortality Data'!$B$6:$D$125,2,FALSE),1)</f>
        <v>0.5</v>
      </c>
      <c r="J663" s="17">
        <f>IF(H663&lt;=120,(1-VLOOKUP(H663,'Mortality Data'!$F$5:$H$125,2,FALSE))^(YEAR(E663)-Mortality_Table_Year),1)</f>
        <v>1</v>
      </c>
      <c r="K663">
        <f>IF(H663&lt;=120,VLOOKUP(H663,'Mortality Data'!$B$5:$D$125,3,FALSE),1)</f>
        <v>0.5</v>
      </c>
      <c r="L663" s="33">
        <f>IF(H663&lt;=120,(1-VLOOKUP(H663,'Mortality Data'!$F$5:$H$125,3,FALSE))^(YEAR(E663)-Mortality_Table_Year),1)</f>
        <v>1</v>
      </c>
      <c r="M663" s="88">
        <f t="shared" ref="M663" si="3478">MIN(I663*J663*Male_Mortality_Blend+K663*L663*(1-Male_Mortality_Blend),1)</f>
        <v>0.5</v>
      </c>
      <c r="N663" s="18">
        <f t="shared" si="3383"/>
        <v>5.6125687318306472E-2</v>
      </c>
      <c r="O663" s="18">
        <f t="shared" si="3405"/>
        <v>2.4841937929305265E-6</v>
      </c>
      <c r="P663" s="89">
        <f t="shared" si="3396"/>
        <v>1.4771784991580327E-7</v>
      </c>
      <c r="Q663" s="88">
        <f t="shared" ref="Q663" si="3479">MIN((I663*J663*Male_Mortality_Blend+K663*L663*(1-Male_Mortality_Blend))*(1-Mortality_Margin),1)</f>
        <v>0.47499999999999998</v>
      </c>
      <c r="R663" s="18">
        <f t="shared" si="3459"/>
        <v>5.2280226532235297E-2</v>
      </c>
      <c r="S663" s="18">
        <f t="shared" si="3398"/>
        <v>5.6460080341248966E-6</v>
      </c>
      <c r="T663" s="89">
        <f t="shared" si="3399"/>
        <v>3.1145765582879858E-7</v>
      </c>
      <c r="V663" s="73">
        <f t="shared" si="3385"/>
        <v>15.328350958358238</v>
      </c>
      <c r="W663" s="74">
        <f t="shared" ref="W663" si="3480">V663*Fee_Percent</f>
        <v>0.76641754791791195</v>
      </c>
      <c r="X663" s="75">
        <f t="shared" si="3414"/>
        <v>16.09476850627615</v>
      </c>
      <c r="Y663" s="74">
        <f t="shared" si="3387"/>
        <v>34.837858828510882</v>
      </c>
      <c r="Z663" s="75">
        <f t="shared" si="3388"/>
        <v>0.30656701916716478</v>
      </c>
      <c r="AA663" s="82">
        <f t="shared" si="3389"/>
        <v>-19.049657341401893</v>
      </c>
      <c r="AC663" s="80">
        <f t="shared" ref="AC663" si="3481">AC662/(1+NAER_Rate)^(1/12)</f>
        <v>8.9822077987649449E-2</v>
      </c>
      <c r="AD663" s="82">
        <f t="shared" si="3391"/>
        <v>1.4456655519639006</v>
      </c>
      <c r="AE663" s="74">
        <f t="shared" si="3392"/>
        <v>3.1292088726172262</v>
      </c>
      <c r="AF663" s="75">
        <f t="shared" si="3393"/>
        <v>2.7536486704074298E-2</v>
      </c>
      <c r="AH663" s="113">
        <v>657</v>
      </c>
      <c r="AI663" s="114">
        <f>(SUM(AE664:$AE$913)+SUM(AF664:$AF$913)-SUM(AD664:$AD$913))*(1+NAER_Rate)^(AH663/12)</f>
        <v>204.22515100846394</v>
      </c>
      <c r="AJ663" s="115">
        <f t="shared" si="3380"/>
        <v>204.22515100846394</v>
      </c>
    </row>
    <row r="664" spans="5:36" x14ac:dyDescent="0.35">
      <c r="E664" s="66">
        <f t="shared" si="3409"/>
        <v>65470</v>
      </c>
      <c r="F664">
        <f t="shared" si="3149"/>
        <v>55</v>
      </c>
      <c r="G664">
        <f t="shared" si="3402"/>
        <v>658</v>
      </c>
      <c r="H664">
        <f t="shared" ref="H664" si="3482">ROUNDDOWN(YEARFRAC(E664,DOB,1),0)</f>
        <v>119</v>
      </c>
      <c r="I664" s="31">
        <f>IF(H664&lt;=120,VLOOKUP(H664,'Mortality Data'!$B$6:$D$125,2,FALSE),1)</f>
        <v>0.5</v>
      </c>
      <c r="J664" s="17">
        <f>IF(H664&lt;=120,(1-VLOOKUP(H664,'Mortality Data'!$F$5:$H$125,2,FALSE))^(YEAR(E664)-Mortality_Table_Year),1)</f>
        <v>1</v>
      </c>
      <c r="K664">
        <f>IF(H664&lt;=120,VLOOKUP(H664,'Mortality Data'!$B$5:$D$125,3,FALSE),1)</f>
        <v>0.5</v>
      </c>
      <c r="L664" s="33">
        <f>IF(H664&lt;=120,(1-VLOOKUP(H664,'Mortality Data'!$F$5:$H$125,3,FALSE))^(YEAR(E664)-Mortality_Table_Year),1)</f>
        <v>1</v>
      </c>
      <c r="M664" s="88">
        <f t="shared" ref="M664" si="3483">MIN(I664*J664*Male_Mortality_Blend+K664*L664*(1-Male_Mortality_Blend),1)</f>
        <v>0.5</v>
      </c>
      <c r="N664" s="18">
        <f t="shared" si="3383"/>
        <v>5.6125687318306472E-2</v>
      </c>
      <c r="O664" s="18">
        <f t="shared" si="3405"/>
        <v>2.34476670887043E-6</v>
      </c>
      <c r="P664" s="89">
        <f t="shared" si="3396"/>
        <v>1.3942708406009644E-7</v>
      </c>
      <c r="Q664" s="88">
        <f t="shared" ref="Q664" si="3484">MIN((I664*J664*Male_Mortality_Blend+K664*L664*(1-Male_Mortality_Blend))*(1-Mortality_Margin),1)</f>
        <v>0.47499999999999998</v>
      </c>
      <c r="R664" s="18">
        <f t="shared" si="3459"/>
        <v>5.2280226532235297E-2</v>
      </c>
      <c r="S664" s="18">
        <f t="shared" si="3398"/>
        <v>5.3508334550980267E-6</v>
      </c>
      <c r="T664" s="89">
        <f t="shared" si="3399"/>
        <v>2.9517457902686995E-7</v>
      </c>
      <c r="V664" s="73">
        <f t="shared" si="3385"/>
        <v>14.468036725364161</v>
      </c>
      <c r="W664" s="74">
        <f t="shared" ref="W664" si="3485">V664*Fee_Percent</f>
        <v>0.72340183626820809</v>
      </c>
      <c r="X664" s="75">
        <f t="shared" si="3414"/>
        <v>15.191438561632369</v>
      </c>
      <c r="Y664" s="74">
        <f t="shared" si="3387"/>
        <v>33.016527677058299</v>
      </c>
      <c r="Z664" s="75">
        <f t="shared" si="3388"/>
        <v>0.28936073450728322</v>
      </c>
      <c r="AA664" s="82">
        <f t="shared" si="3389"/>
        <v>-18.114449849933216</v>
      </c>
      <c r="AC664" s="80">
        <f t="shared" ref="AC664" si="3486">AC663/(1+NAER_Rate)^(1/12)</f>
        <v>8.9493207507425912E-2</v>
      </c>
      <c r="AD664" s="82">
        <f t="shared" si="3391"/>
        <v>1.3595305635324775</v>
      </c>
      <c r="AE664" s="74">
        <f t="shared" si="3392"/>
        <v>2.954754962577649</v>
      </c>
      <c r="AF664" s="75">
        <f t="shared" si="3393"/>
        <v>2.5895820257761475E-2</v>
      </c>
      <c r="AH664" s="113">
        <v>658</v>
      </c>
      <c r="AI664" s="114">
        <f>(SUM(AE665:$AE$913)+SUM(AF665:$AF$913)-SUM(AD665:$AD$913))*(1+NAER_Rate)^(AH664/12)</f>
        <v>186.86118966326339</v>
      </c>
      <c r="AJ664" s="115">
        <f t="shared" si="3380"/>
        <v>186.86118966326339</v>
      </c>
    </row>
    <row r="665" spans="5:36" x14ac:dyDescent="0.35">
      <c r="E665" s="66">
        <f t="shared" si="3409"/>
        <v>65500</v>
      </c>
      <c r="F665">
        <f t="shared" ref="F665:F728" si="3487">F653+1</f>
        <v>55</v>
      </c>
      <c r="G665">
        <f t="shared" si="3402"/>
        <v>659</v>
      </c>
      <c r="H665">
        <f t="shared" ref="H665" si="3488">ROUNDDOWN(YEARFRAC(E665,DOB,1),0)</f>
        <v>119</v>
      </c>
      <c r="I665" s="31">
        <f>IF(H665&lt;=120,VLOOKUP(H665,'Mortality Data'!$B$6:$D$125,2,FALSE),1)</f>
        <v>0.5</v>
      </c>
      <c r="J665" s="17">
        <f>IF(H665&lt;=120,(1-VLOOKUP(H665,'Mortality Data'!$F$5:$H$125,2,FALSE))^(YEAR(E665)-Mortality_Table_Year),1)</f>
        <v>1</v>
      </c>
      <c r="K665">
        <f>IF(H665&lt;=120,VLOOKUP(H665,'Mortality Data'!$B$5:$D$125,3,FALSE),1)</f>
        <v>0.5</v>
      </c>
      <c r="L665" s="33">
        <f>IF(H665&lt;=120,(1-VLOOKUP(H665,'Mortality Data'!$F$5:$H$125,3,FALSE))^(YEAR(E665)-Mortality_Table_Year),1)</f>
        <v>1</v>
      </c>
      <c r="M665" s="88">
        <f t="shared" ref="M665" si="3489">MIN(I665*J665*Male_Mortality_Blend+K665*L665*(1-Male_Mortality_Blend),1)</f>
        <v>0.5</v>
      </c>
      <c r="N665" s="18">
        <f t="shared" si="3383"/>
        <v>5.6125687318306472E-2</v>
      </c>
      <c r="O665" s="18">
        <f t="shared" si="3405"/>
        <v>2.2131650657339939E-6</v>
      </c>
      <c r="P665" s="89">
        <f t="shared" si="3396"/>
        <v>1.3160164313643611E-7</v>
      </c>
      <c r="Q665" s="88">
        <f t="shared" ref="Q665" si="3490">MIN((I665*J665*Male_Mortality_Blend+K665*L665*(1-Male_Mortality_Blend))*(1-Mortality_Margin),1)</f>
        <v>0.47499999999999998</v>
      </c>
      <c r="R665" s="18">
        <f t="shared" si="3459"/>
        <v>5.2280226532235297E-2</v>
      </c>
      <c r="S665" s="18">
        <f t="shared" si="3398"/>
        <v>5.0710906699292387E-6</v>
      </c>
      <c r="T665" s="89">
        <f t="shared" si="3399"/>
        <v>2.7974278516878797E-7</v>
      </c>
      <c r="V665" s="73">
        <f t="shared" si="3385"/>
        <v>13.656008220006598</v>
      </c>
      <c r="W665" s="74">
        <f t="shared" ref="W665" si="3491">V665*Fee_Percent</f>
        <v>0.68280041100032995</v>
      </c>
      <c r="X665" s="75">
        <f t="shared" si="3414"/>
        <v>14.338808631006927</v>
      </c>
      <c r="Y665" s="74">
        <f t="shared" si="3387"/>
        <v>31.290416130793876</v>
      </c>
      <c r="Z665" s="75">
        <f t="shared" si="3388"/>
        <v>0.27312016440013198</v>
      </c>
      <c r="AA665" s="82">
        <f t="shared" si="3389"/>
        <v>-17.224727664187082</v>
      </c>
      <c r="AC665" s="80">
        <f t="shared" ref="AC665" si="3492">AC664/(1+NAER_Rate)^(1/12)</f>
        <v>8.9165541138654547E-2</v>
      </c>
      <c r="AD665" s="82">
        <f t="shared" si="3391"/>
        <v>1.278527630867343</v>
      </c>
      <c r="AE665" s="74">
        <f t="shared" si="3392"/>
        <v>2.7900268867559213</v>
      </c>
      <c r="AF665" s="75">
        <f t="shared" si="3393"/>
        <v>2.4352907254616061E-2</v>
      </c>
      <c r="AH665" s="113">
        <v>659</v>
      </c>
      <c r="AI665" s="114">
        <f>(SUM(AE666:$AE$913)+SUM(AF666:$AF$913)-SUM(AD666:$AD$913))*(1+NAER_Rate)^(AH665/12)</f>
        <v>170.32314125542865</v>
      </c>
      <c r="AJ665" s="115">
        <f t="shared" si="3380"/>
        <v>170.32314125542865</v>
      </c>
    </row>
    <row r="666" spans="5:36" x14ac:dyDescent="0.35">
      <c r="E666" s="66">
        <f t="shared" si="3409"/>
        <v>65531</v>
      </c>
      <c r="F666">
        <f t="shared" si="3487"/>
        <v>55</v>
      </c>
      <c r="G666">
        <f t="shared" si="3402"/>
        <v>660</v>
      </c>
      <c r="H666">
        <f t="shared" ref="H666" si="3493">ROUNDDOWN(YEARFRAC(E666,DOB,1),0)</f>
        <v>119</v>
      </c>
      <c r="I666" s="31">
        <f>IF(H666&lt;=120,VLOOKUP(H666,'Mortality Data'!$B$6:$D$125,2,FALSE),1)</f>
        <v>0.5</v>
      </c>
      <c r="J666" s="17">
        <f>IF(H666&lt;=120,(1-VLOOKUP(H666,'Mortality Data'!$F$5:$H$125,2,FALSE))^(YEAR(E666)-Mortality_Table_Year),1)</f>
        <v>1</v>
      </c>
      <c r="K666">
        <f>IF(H666&lt;=120,VLOOKUP(H666,'Mortality Data'!$B$5:$D$125,3,FALSE),1)</f>
        <v>0.5</v>
      </c>
      <c r="L666" s="33">
        <f>IF(H666&lt;=120,(1-VLOOKUP(H666,'Mortality Data'!$F$5:$H$125,3,FALSE))^(YEAR(E666)-Mortality_Table_Year),1)</f>
        <v>1</v>
      </c>
      <c r="M666" s="88">
        <f t="shared" ref="M666" si="3494">MIN(I666*J666*Male_Mortality_Blend+K666*L666*(1-Male_Mortality_Blend),1)</f>
        <v>0.5</v>
      </c>
      <c r="N666" s="18">
        <f t="shared" si="3383"/>
        <v>5.6125687318306472E-2</v>
      </c>
      <c r="O666" s="18">
        <f t="shared" si="3405"/>
        <v>2.0889496552708086E-6</v>
      </c>
      <c r="P666" s="89">
        <f t="shared" si="3396"/>
        <v>1.2421541046318537E-7</v>
      </c>
      <c r="Q666" s="88">
        <f t="shared" ref="Q666" si="3495">MIN((I666*J666*Male_Mortality_Blend+K666*L666*(1-Male_Mortality_Blend))*(1-Mortality_Margin),1)</f>
        <v>0.47499999999999998</v>
      </c>
      <c r="R666" s="18">
        <f t="shared" si="3459"/>
        <v>5.2280226532235297E-2</v>
      </c>
      <c r="S666" s="18">
        <f t="shared" si="3398"/>
        <v>4.8059729009398336E-6</v>
      </c>
      <c r="T666" s="89">
        <f t="shared" si="3399"/>
        <v>2.6511776898940509E-7</v>
      </c>
      <c r="V666" s="73">
        <f t="shared" si="3385"/>
        <v>12.889555372634286</v>
      </c>
      <c r="W666" s="74">
        <f t="shared" ref="W666" si="3496">V666*Fee_Percent</f>
        <v>0.64447776863171435</v>
      </c>
      <c r="X666" s="75">
        <f t="shared" si="3414"/>
        <v>13.534033141266001</v>
      </c>
      <c r="Y666" s="74">
        <f t="shared" si="3387"/>
        <v>29.654546087188066</v>
      </c>
      <c r="Z666" s="75">
        <f t="shared" si="3388"/>
        <v>0.25779110745268574</v>
      </c>
      <c r="AA666" s="82">
        <f t="shared" si="3389"/>
        <v>-16.378304053374752</v>
      </c>
      <c r="AC666" s="80">
        <f t="shared" ref="AC666" si="3497">AC665/(1+NAER_Rate)^(1/12)</f>
        <v>8.8839074472656321E-2</v>
      </c>
      <c r="AD666" s="82">
        <f t="shared" si="3391"/>
        <v>1.2023509781523289</v>
      </c>
      <c r="AE666" s="74">
        <f t="shared" si="3392"/>
        <v>2.6344824282925199</v>
      </c>
      <c r="AF666" s="75">
        <f t="shared" si="3393"/>
        <v>2.2901923393377696E-2</v>
      </c>
      <c r="AH666" s="113">
        <v>660</v>
      </c>
      <c r="AI666" s="114">
        <f>(SUM(AE667:$AE$913)+SUM(AF667:$AF$913)-SUM(AD667:$AD$913))*(1+NAER_Rate)^(AH666/12)</f>
        <v>154.57074228265191</v>
      </c>
      <c r="AJ666" s="115">
        <f t="shared" si="3380"/>
        <v>154.57074228265191</v>
      </c>
    </row>
    <row r="667" spans="5:36" x14ac:dyDescent="0.35">
      <c r="E667" s="66">
        <f t="shared" si="3409"/>
        <v>65561</v>
      </c>
      <c r="F667">
        <f t="shared" si="3487"/>
        <v>56</v>
      </c>
      <c r="G667">
        <f t="shared" si="3402"/>
        <v>661</v>
      </c>
      <c r="H667">
        <f t="shared" ref="H667" si="3498">ROUNDDOWN(YEARFRAC(E667,DOB,1),0)</f>
        <v>119</v>
      </c>
      <c r="I667" s="31">
        <f>IF(H667&lt;=120,VLOOKUP(H667,'Mortality Data'!$B$6:$D$125,2,FALSE),1)</f>
        <v>0.5</v>
      </c>
      <c r="J667" s="17">
        <f>IF(H667&lt;=120,(1-VLOOKUP(H667,'Mortality Data'!$F$5:$H$125,2,FALSE))^(YEAR(E667)-Mortality_Table_Year),1)</f>
        <v>1</v>
      </c>
      <c r="K667">
        <f>IF(H667&lt;=120,VLOOKUP(H667,'Mortality Data'!$B$5:$D$125,3,FALSE),1)</f>
        <v>0.5</v>
      </c>
      <c r="L667" s="33">
        <f>IF(H667&lt;=120,(1-VLOOKUP(H667,'Mortality Data'!$F$5:$H$125,3,FALSE))^(YEAR(E667)-Mortality_Table_Year),1)</f>
        <v>1</v>
      </c>
      <c r="M667" s="88">
        <f t="shared" ref="M667" si="3499">MIN(I667*J667*Male_Mortality_Blend+K667*L667*(1-Male_Mortality_Blend),1)</f>
        <v>0.5</v>
      </c>
      <c r="N667" s="18">
        <f t="shared" si="3383"/>
        <v>5.6125687318306472E-2</v>
      </c>
      <c r="O667" s="18">
        <f t="shared" si="3405"/>
        <v>1.971705920095395E-6</v>
      </c>
      <c r="P667" s="89">
        <f t="shared" si="3396"/>
        <v>1.1724373517541359E-7</v>
      </c>
      <c r="Q667" s="88">
        <f t="shared" ref="Q667" si="3500">MIN((I667*J667*Male_Mortality_Blend+K667*L667*(1-Male_Mortality_Blend))*(1-Mortality_Margin),1)</f>
        <v>0.47499999999999998</v>
      </c>
      <c r="R667" s="18">
        <f t="shared" si="3459"/>
        <v>5.2280226532235297E-2</v>
      </c>
      <c r="S667" s="18">
        <f t="shared" si="3398"/>
        <v>4.5547155489709148E-6</v>
      </c>
      <c r="T667" s="89">
        <f t="shared" si="3399"/>
        <v>2.5125735196891888E-7</v>
      </c>
      <c r="V667" s="73">
        <f t="shared" si="3385"/>
        <v>12.166120218117815</v>
      </c>
      <c r="W667" s="74">
        <f t="shared" ref="W667" si="3501">V667*Fee_Percent</f>
        <v>0.60830601090589076</v>
      </c>
      <c r="X667" s="75">
        <f t="shared" si="3414"/>
        <v>12.774426229023705</v>
      </c>
      <c r="Y667" s="74">
        <f t="shared" si="3387"/>
        <v>28.10419970003926</v>
      </c>
      <c r="Z667" s="75">
        <f t="shared" si="3388"/>
        <v>0.2433224043623563</v>
      </c>
      <c r="AA667" s="82">
        <f t="shared" si="3389"/>
        <v>-15.573095875377911</v>
      </c>
      <c r="AC667" s="80">
        <f t="shared" ref="AC667" si="3502">AC666/(1+NAER_Rate)^(1/12)</f>
        <v>8.8513803116893941E-2</v>
      </c>
      <c r="AD667" s="82">
        <f t="shared" si="3391"/>
        <v>1.1307130481670902</v>
      </c>
      <c r="AE667" s="74">
        <f t="shared" si="3392"/>
        <v>2.4876095990071447</v>
      </c>
      <c r="AF667" s="75">
        <f t="shared" si="3393"/>
        <v>2.1537391393658862E-2</v>
      </c>
      <c r="AH667" s="113">
        <v>661</v>
      </c>
      <c r="AI667" s="114">
        <f>(SUM(AE668:$AE$913)+SUM(AF668:$AF$913)-SUM(AD668:$AD$913))*(1+NAER_Rate)^(AH667/12)</f>
        <v>139.56566442404812</v>
      </c>
      <c r="AJ667" s="115">
        <f t="shared" si="3380"/>
        <v>139.56566442404812</v>
      </c>
    </row>
    <row r="668" spans="5:36" x14ac:dyDescent="0.35">
      <c r="E668" s="66">
        <f t="shared" si="3409"/>
        <v>65592</v>
      </c>
      <c r="F668">
        <f t="shared" si="3487"/>
        <v>56</v>
      </c>
      <c r="G668">
        <f t="shared" si="3402"/>
        <v>662</v>
      </c>
      <c r="H668">
        <f t="shared" ref="H668" si="3503">ROUNDDOWN(YEARFRAC(E668,DOB,1),0)</f>
        <v>119</v>
      </c>
      <c r="I668" s="31">
        <f>IF(H668&lt;=120,VLOOKUP(H668,'Mortality Data'!$B$6:$D$125,2,FALSE),1)</f>
        <v>0.5</v>
      </c>
      <c r="J668" s="17">
        <f>IF(H668&lt;=120,(1-VLOOKUP(H668,'Mortality Data'!$F$5:$H$125,2,FALSE))^(YEAR(E668)-Mortality_Table_Year),1)</f>
        <v>1</v>
      </c>
      <c r="K668">
        <f>IF(H668&lt;=120,VLOOKUP(H668,'Mortality Data'!$B$5:$D$125,3,FALSE),1)</f>
        <v>0.5</v>
      </c>
      <c r="L668" s="33">
        <f>IF(H668&lt;=120,(1-VLOOKUP(H668,'Mortality Data'!$F$5:$H$125,3,FALSE))^(YEAR(E668)-Mortality_Table_Year),1)</f>
        <v>1</v>
      </c>
      <c r="M668" s="88">
        <f t="shared" ref="M668" si="3504">MIN(I668*J668*Male_Mortality_Blend+K668*L668*(1-Male_Mortality_Blend),1)</f>
        <v>0.5</v>
      </c>
      <c r="N668" s="18">
        <f t="shared" si="3383"/>
        <v>5.6125687318306472E-2</v>
      </c>
      <c r="O668" s="18">
        <f t="shared" si="3405"/>
        <v>1.861042570140467E-6</v>
      </c>
      <c r="P668" s="89">
        <f t="shared" si="3396"/>
        <v>1.1066334995492799E-7</v>
      </c>
      <c r="Q668" s="88">
        <f t="shared" ref="Q668" si="3505">MIN((I668*J668*Male_Mortality_Blend+K668*L668*(1-Male_Mortality_Blend))*(1-Mortality_Margin),1)</f>
        <v>0.47499999999999998</v>
      </c>
      <c r="R668" s="18">
        <f t="shared" si="3459"/>
        <v>5.2280226532235297E-2</v>
      </c>
      <c r="S668" s="18">
        <f t="shared" si="3398"/>
        <v>4.3165939882808212E-6</v>
      </c>
      <c r="T668" s="89">
        <f t="shared" si="3399"/>
        <v>2.3812156069009358E-7</v>
      </c>
      <c r="V668" s="73">
        <f t="shared" si="3385"/>
        <v>11.483288358878808</v>
      </c>
      <c r="W668" s="74">
        <f t="shared" ref="W668" si="3506">V668*Fee_Percent</f>
        <v>0.57416441794394035</v>
      </c>
      <c r="X668" s="75">
        <f t="shared" si="3414"/>
        <v>12.057452776822748</v>
      </c>
      <c r="Y668" s="74">
        <f t="shared" si="3387"/>
        <v>26.63490577321403</v>
      </c>
      <c r="Z668" s="75">
        <f t="shared" si="3388"/>
        <v>0.22966576717757614</v>
      </c>
      <c r="AA668" s="82">
        <f t="shared" si="3389"/>
        <v>-14.807118763568857</v>
      </c>
      <c r="AC668" s="80">
        <f t="shared" ref="AC668" si="3507">AC667/(1+NAER_Rate)^(1/12)</f>
        <v>8.8189722694912751E-2</v>
      </c>
      <c r="AD668" s="82">
        <f t="shared" si="3391"/>
        <v>1.0633434167950038</v>
      </c>
      <c r="AE668" s="74">
        <f t="shared" si="3392"/>
        <v>2.3489249541448758</v>
      </c>
      <c r="AF668" s="75">
        <f t="shared" si="3393"/>
        <v>2.0254160319904835E-2</v>
      </c>
      <c r="AH668" s="113">
        <v>662</v>
      </c>
      <c r="AI668" s="114">
        <f>(SUM(AE669:$AE$913)+SUM(AF669:$AF$913)-SUM(AD669:$AD$913))*(1+NAER_Rate)^(AH668/12)</f>
        <v>125.27142287608388</v>
      </c>
      <c r="AJ668" s="115">
        <f t="shared" si="3380"/>
        <v>125.27142287608388</v>
      </c>
    </row>
    <row r="669" spans="5:36" x14ac:dyDescent="0.35">
      <c r="E669" s="66">
        <f t="shared" si="3409"/>
        <v>65623</v>
      </c>
      <c r="F669">
        <f t="shared" si="3487"/>
        <v>56</v>
      </c>
      <c r="G669">
        <f t="shared" si="3402"/>
        <v>663</v>
      </c>
      <c r="H669">
        <f t="shared" ref="H669" si="3508">ROUNDDOWN(YEARFRAC(E669,DOB,1),0)</f>
        <v>119</v>
      </c>
      <c r="I669" s="31">
        <f>IF(H669&lt;=120,VLOOKUP(H669,'Mortality Data'!$B$6:$D$125,2,FALSE),1)</f>
        <v>0.5</v>
      </c>
      <c r="J669" s="17">
        <f>IF(H669&lt;=120,(1-VLOOKUP(H669,'Mortality Data'!$F$5:$H$125,2,FALSE))^(YEAR(E669)-Mortality_Table_Year),1)</f>
        <v>1</v>
      </c>
      <c r="K669">
        <f>IF(H669&lt;=120,VLOOKUP(H669,'Mortality Data'!$B$5:$D$125,3,FALSE),1)</f>
        <v>0.5</v>
      </c>
      <c r="L669" s="33">
        <f>IF(H669&lt;=120,(1-VLOOKUP(H669,'Mortality Data'!$F$5:$H$125,3,FALSE))^(YEAR(E669)-Mortality_Table_Year),1)</f>
        <v>1</v>
      </c>
      <c r="M669" s="88">
        <f t="shared" ref="M669" si="3509">MIN(I669*J669*Male_Mortality_Blend+K669*L669*(1-Male_Mortality_Blend),1)</f>
        <v>0.5</v>
      </c>
      <c r="N669" s="18">
        <f t="shared" si="3383"/>
        <v>5.6125687318306472E-2</v>
      </c>
      <c r="O669" s="18">
        <f t="shared" si="3405"/>
        <v>1.7565902767627057E-6</v>
      </c>
      <c r="P669" s="89">
        <f t="shared" si="3396"/>
        <v>1.0445229337776131E-7</v>
      </c>
      <c r="Q669" s="88">
        <f t="shared" ref="Q669" si="3510">MIN((I669*J669*Male_Mortality_Blend+K669*L669*(1-Male_Mortality_Blend))*(1-Mortality_Margin),1)</f>
        <v>0.47499999999999998</v>
      </c>
      <c r="R669" s="18">
        <f t="shared" si="3459"/>
        <v>5.2280226532235297E-2</v>
      </c>
      <c r="S669" s="18">
        <f t="shared" si="3398"/>
        <v>4.0909214767258145E-6</v>
      </c>
      <c r="T669" s="89">
        <f t="shared" si="3399"/>
        <v>2.2567251155500662E-7</v>
      </c>
      <c r="V669" s="73">
        <f t="shared" si="3385"/>
        <v>10.838780907062427</v>
      </c>
      <c r="W669" s="74">
        <f t="shared" ref="W669" si="3511">V669*Fee_Percent</f>
        <v>0.54193904535312132</v>
      </c>
      <c r="X669" s="75">
        <f t="shared" si="3414"/>
        <v>11.380719952415548</v>
      </c>
      <c r="Y669" s="74">
        <f t="shared" si="3387"/>
        <v>25.242426865725655</v>
      </c>
      <c r="Z669" s="75">
        <f t="shared" si="3388"/>
        <v>0.21677561814124854</v>
      </c>
      <c r="AA669" s="82">
        <f t="shared" si="3389"/>
        <v>-14.078482531451355</v>
      </c>
      <c r="AC669" s="80">
        <f t="shared" ref="AC669" si="3512">AC668/(1+NAER_Rate)^(1/12)</f>
        <v>8.7866828846281858E-2</v>
      </c>
      <c r="AD669" s="82">
        <f t="shared" si="3391"/>
        <v>0.99998777220636204</v>
      </c>
      <c r="AE669" s="74">
        <f t="shared" si="3392"/>
        <v>2.2179720010755033</v>
      </c>
      <c r="AF669" s="75">
        <f t="shared" si="3393"/>
        <v>1.904738613726404E-2</v>
      </c>
      <c r="AH669" s="113">
        <v>663</v>
      </c>
      <c r="AI669" s="114">
        <f>(SUM(AE670:$AE$913)+SUM(AF670:$AF$913)-SUM(AD670:$AD$913))*(1+NAER_Rate)^(AH669/12)</f>
        <v>111.65328894702454</v>
      </c>
      <c r="AJ669" s="115">
        <f t="shared" si="3380"/>
        <v>111.65328894702454</v>
      </c>
    </row>
    <row r="670" spans="5:36" x14ac:dyDescent="0.35">
      <c r="E670" s="66">
        <f t="shared" si="3409"/>
        <v>65653</v>
      </c>
      <c r="F670">
        <f t="shared" si="3487"/>
        <v>56</v>
      </c>
      <c r="G670">
        <f t="shared" si="3402"/>
        <v>664</v>
      </c>
      <c r="H670">
        <f t="shared" ref="H670" si="3513">ROUNDDOWN(YEARFRAC(E670,DOB,1),0)</f>
        <v>119</v>
      </c>
      <c r="I670" s="31">
        <f>IF(H670&lt;=120,VLOOKUP(H670,'Mortality Data'!$B$6:$D$125,2,FALSE),1)</f>
        <v>0.5</v>
      </c>
      <c r="J670" s="17">
        <f>IF(H670&lt;=120,(1-VLOOKUP(H670,'Mortality Data'!$F$5:$H$125,2,FALSE))^(YEAR(E670)-Mortality_Table_Year),1)</f>
        <v>1</v>
      </c>
      <c r="K670">
        <f>IF(H670&lt;=120,VLOOKUP(H670,'Mortality Data'!$B$5:$D$125,3,FALSE),1)</f>
        <v>0.5</v>
      </c>
      <c r="L670" s="33">
        <f>IF(H670&lt;=120,(1-VLOOKUP(H670,'Mortality Data'!$F$5:$H$125,3,FALSE))^(YEAR(E670)-Mortality_Table_Year),1)</f>
        <v>1</v>
      </c>
      <c r="M670" s="88">
        <f t="shared" ref="M670" si="3514">MIN(I670*J670*Male_Mortality_Blend+K670*L670*(1-Male_Mortality_Blend),1)</f>
        <v>0.5</v>
      </c>
      <c r="N670" s="18">
        <f t="shared" si="3383"/>
        <v>5.6125687318306472E-2</v>
      </c>
      <c r="O670" s="18">
        <f t="shared" si="3405"/>
        <v>1.6580004401427447E-6</v>
      </c>
      <c r="P670" s="89">
        <f t="shared" si="3396"/>
        <v>9.8589836619960962E-8</v>
      </c>
      <c r="Q670" s="88">
        <f t="shared" ref="Q670" si="3515">MIN((I670*J670*Male_Mortality_Blend+K670*L670*(1-Male_Mortality_Blend))*(1-Mortality_Margin),1)</f>
        <v>0.47499999999999998</v>
      </c>
      <c r="R670" s="18">
        <f t="shared" si="3459"/>
        <v>5.2280226532235297E-2</v>
      </c>
      <c r="S670" s="18">
        <f t="shared" si="3398"/>
        <v>3.8770471751970021E-6</v>
      </c>
      <c r="T670" s="89">
        <f t="shared" si="3399"/>
        <v>2.1387430152881244E-7</v>
      </c>
      <c r="V670" s="73">
        <f t="shared" si="3385"/>
        <v>10.230446878961011</v>
      </c>
      <c r="W670" s="74">
        <f t="shared" ref="W670" si="3516">V670*Fee_Percent</f>
        <v>0.51152234394805063</v>
      </c>
      <c r="X670" s="75">
        <f t="shared" si="3414"/>
        <v>10.741969222909061</v>
      </c>
      <c r="Y670" s="74">
        <f t="shared" si="3387"/>
        <v>23.922747070962135</v>
      </c>
      <c r="Z670" s="75">
        <f t="shared" si="3388"/>
        <v>0.20460893757922022</v>
      </c>
      <c r="AA670" s="82">
        <f t="shared" si="3389"/>
        <v>-13.385386785632294</v>
      </c>
      <c r="AC670" s="80">
        <f t="shared" ref="AC670" si="3517">AC669/(1+NAER_Rate)^(1/12)</f>
        <v>8.7545117226535435E-2</v>
      </c>
      <c r="AD670" s="82">
        <f t="shared" si="3391"/>
        <v>0.94040695486340953</v>
      </c>
      <c r="AE670" s="74">
        <f t="shared" si="3392"/>
        <v>2.0943196967081374</v>
      </c>
      <c r="AF670" s="75">
        <f t="shared" si="3393"/>
        <v>1.7912513425969705E-2</v>
      </c>
      <c r="AH670" s="113">
        <v>664</v>
      </c>
      <c r="AI670" s="114">
        <f>(SUM(AE671:$AE$913)+SUM(AF671:$AF$913)-SUM(AD671:$AD$913))*(1+NAER_Rate)^(AH670/12)</f>
        <v>98.678206717205228</v>
      </c>
      <c r="AJ670" s="115">
        <f t="shared" si="3380"/>
        <v>98.678206717205228</v>
      </c>
    </row>
    <row r="671" spans="5:36" x14ac:dyDescent="0.35">
      <c r="E671" s="66">
        <f t="shared" si="3409"/>
        <v>65684</v>
      </c>
      <c r="F671">
        <f t="shared" si="3487"/>
        <v>56</v>
      </c>
      <c r="G671">
        <f t="shared" si="3402"/>
        <v>665</v>
      </c>
      <c r="H671">
        <f t="shared" ref="H671" si="3518">ROUNDDOWN(YEARFRAC(E671,DOB,1),0)</f>
        <v>119</v>
      </c>
      <c r="I671" s="31">
        <f>IF(H671&lt;=120,VLOOKUP(H671,'Mortality Data'!$B$6:$D$125,2,FALSE),1)</f>
        <v>0.5</v>
      </c>
      <c r="J671" s="17">
        <f>IF(H671&lt;=120,(1-VLOOKUP(H671,'Mortality Data'!$F$5:$H$125,2,FALSE))^(YEAR(E671)-Mortality_Table_Year),1)</f>
        <v>1</v>
      </c>
      <c r="K671">
        <f>IF(H671&lt;=120,VLOOKUP(H671,'Mortality Data'!$B$5:$D$125,3,FALSE),1)</f>
        <v>0.5</v>
      </c>
      <c r="L671" s="33">
        <f>IF(H671&lt;=120,(1-VLOOKUP(H671,'Mortality Data'!$F$5:$H$125,3,FALSE))^(YEAR(E671)-Mortality_Table_Year),1)</f>
        <v>1</v>
      </c>
      <c r="M671" s="88">
        <f t="shared" ref="M671" si="3519">MIN(I671*J671*Male_Mortality_Blend+K671*L671*(1-Male_Mortality_Blend),1)</f>
        <v>0.5</v>
      </c>
      <c r="N671" s="18">
        <f t="shared" si="3383"/>
        <v>5.6125687318306472E-2</v>
      </c>
      <c r="O671" s="18">
        <f t="shared" si="3405"/>
        <v>1.5649440258656784E-6</v>
      </c>
      <c r="P671" s="89">
        <f t="shared" si="3396"/>
        <v>9.3056414277066253E-8</v>
      </c>
      <c r="Q671" s="88">
        <f t="shared" ref="Q671" si="3520">MIN((I671*J671*Male_Mortality_Blend+K671*L671*(1-Male_Mortality_Blend))*(1-Mortality_Margin),1)</f>
        <v>0.47499999999999998</v>
      </c>
      <c r="R671" s="18">
        <f t="shared" si="3459"/>
        <v>5.2280226532235297E-2</v>
      </c>
      <c r="S671" s="18">
        <f t="shared" si="3398"/>
        <v>3.6743542706015398E-6</v>
      </c>
      <c r="T671" s="89">
        <f t="shared" si="3399"/>
        <v>2.0269290459546233E-7</v>
      </c>
      <c r="V671" s="73">
        <f t="shared" si="3385"/>
        <v>9.6562560163059015</v>
      </c>
      <c r="W671" s="74">
        <f t="shared" ref="W671" si="3521">V671*Fee_Percent</f>
        <v>0.4828128008152951</v>
      </c>
      <c r="X671" s="75">
        <f t="shared" si="3414"/>
        <v>10.139068817121197</v>
      </c>
      <c r="Y671" s="74">
        <f t="shared" si="3387"/>
        <v>22.672060434818864</v>
      </c>
      <c r="Z671" s="75">
        <f t="shared" si="3388"/>
        <v>0.19312512032611803</v>
      </c>
      <c r="AA671" s="82">
        <f t="shared" si="3389"/>
        <v>-12.726116738023785</v>
      </c>
      <c r="AC671" s="80">
        <f t="shared" ref="AC671" si="3522">AC670/(1+NAER_Rate)^(1/12)</f>
        <v>8.7224583507114303E-2</v>
      </c>
      <c r="AD671" s="82">
        <f t="shared" si="3391"/>
        <v>0.88437605472336656</v>
      </c>
      <c r="AE671" s="74">
        <f t="shared" si="3392"/>
        <v>1.9775610286752001</v>
      </c>
      <c r="AF671" s="75">
        <f t="shared" si="3393"/>
        <v>1.684525818520698E-2</v>
      </c>
      <c r="AH671" s="113">
        <v>665</v>
      </c>
      <c r="AI671" s="114">
        <f>(SUM(AE672:$AE$913)+SUM(AF672:$AF$913)-SUM(AD672:$AD$913))*(1+NAER_Rate)^(AH671/12)</f>
        <v>86.314713580844838</v>
      </c>
      <c r="AJ671" s="115">
        <f t="shared" si="3380"/>
        <v>86.314713580844838</v>
      </c>
    </row>
    <row r="672" spans="5:36" x14ac:dyDescent="0.35">
      <c r="E672" s="66">
        <f t="shared" si="3409"/>
        <v>65714</v>
      </c>
      <c r="F672">
        <f t="shared" si="3487"/>
        <v>56</v>
      </c>
      <c r="G672">
        <f t="shared" si="3402"/>
        <v>666</v>
      </c>
      <c r="H672">
        <f t="shared" ref="H672" si="3523">ROUNDDOWN(YEARFRAC(E672,DOB,1),0)</f>
        <v>119</v>
      </c>
      <c r="I672" s="31">
        <f>IF(H672&lt;=120,VLOOKUP(H672,'Mortality Data'!$B$6:$D$125,2,FALSE),1)</f>
        <v>0.5</v>
      </c>
      <c r="J672" s="17">
        <f>IF(H672&lt;=120,(1-VLOOKUP(H672,'Mortality Data'!$F$5:$H$125,2,FALSE))^(YEAR(E672)-Mortality_Table_Year),1)</f>
        <v>1</v>
      </c>
      <c r="K672">
        <f>IF(H672&lt;=120,VLOOKUP(H672,'Mortality Data'!$B$5:$D$125,3,FALSE),1)</f>
        <v>0.5</v>
      </c>
      <c r="L672" s="33">
        <f>IF(H672&lt;=120,(1-VLOOKUP(H672,'Mortality Data'!$F$5:$H$125,3,FALSE))^(YEAR(E672)-Mortality_Table_Year),1)</f>
        <v>1</v>
      </c>
      <c r="M672" s="88">
        <f t="shared" ref="M672" si="3524">MIN(I672*J672*Male_Mortality_Blend+K672*L672*(1-Male_Mortality_Blend),1)</f>
        <v>0.5</v>
      </c>
      <c r="N672" s="18">
        <f t="shared" si="3383"/>
        <v>5.6125687318306472E-2</v>
      </c>
      <c r="O672" s="18">
        <f t="shared" si="3405"/>
        <v>1.4771104667992896E-6</v>
      </c>
      <c r="P672" s="89">
        <f t="shared" si="3396"/>
        <v>8.783355906638886E-8</v>
      </c>
      <c r="Q672" s="88">
        <f t="shared" ref="Q672" si="3525">MIN((I672*J672*Male_Mortality_Blend+K672*L672*(1-Male_Mortality_Blend))*(1-Mortality_Margin),1)</f>
        <v>0.47499999999999998</v>
      </c>
      <c r="R672" s="18">
        <f t="shared" si="3459"/>
        <v>5.2280226532235297E-2</v>
      </c>
      <c r="S672" s="18">
        <f t="shared" si="3398"/>
        <v>3.482258196974805E-6</v>
      </c>
      <c r="T672" s="89">
        <f t="shared" si="3399"/>
        <v>1.9209607362673479E-7</v>
      </c>
      <c r="V672" s="73">
        <f t="shared" si="3385"/>
        <v>9.1142920104691996</v>
      </c>
      <c r="W672" s="74">
        <f t="shared" ref="W672" si="3526">V672*Fee_Percent</f>
        <v>0.45571460052346002</v>
      </c>
      <c r="X672" s="75">
        <f t="shared" si="3414"/>
        <v>9.5700066109926603</v>
      </c>
      <c r="Y672" s="74">
        <f t="shared" si="3387"/>
        <v>21.486759979334007</v>
      </c>
      <c r="Z672" s="75">
        <f t="shared" si="3388"/>
        <v>0.18228584020938399</v>
      </c>
      <c r="AA672" s="82">
        <f t="shared" si="3389"/>
        <v>-12.099039208550732</v>
      </c>
      <c r="AC672" s="80">
        <f t="shared" ref="AC672" si="3527">AC671/(1+NAER_Rate)^(1/12)</f>
        <v>8.6905223375307664E-2</v>
      </c>
      <c r="AD672" s="82">
        <f t="shared" si="3391"/>
        <v>0.8316835622314882</v>
      </c>
      <c r="AE672" s="74">
        <f t="shared" si="3392"/>
        <v>1.8673116756156429</v>
      </c>
      <c r="AF672" s="75">
        <f t="shared" si="3393"/>
        <v>1.5841591661552155E-2</v>
      </c>
      <c r="AH672" s="113">
        <v>666</v>
      </c>
      <c r="AI672" s="114">
        <f>(SUM(AE673:$AE$913)+SUM(AF673:$AF$913)-SUM(AD673:$AD$913))*(1+NAER_Rate)^(AH672/12)</f>
        <v>74.532864493157746</v>
      </c>
      <c r="AJ672" s="115">
        <f t="shared" si="3380"/>
        <v>74.532864493157746</v>
      </c>
    </row>
    <row r="673" spans="5:36" x14ac:dyDescent="0.35">
      <c r="E673" s="66">
        <f t="shared" si="3409"/>
        <v>65745</v>
      </c>
      <c r="F673">
        <f t="shared" si="3487"/>
        <v>56</v>
      </c>
      <c r="G673">
        <f t="shared" si="3402"/>
        <v>667</v>
      </c>
      <c r="H673">
        <f t="shared" ref="H673" si="3528">ROUNDDOWN(YEARFRAC(E673,DOB,1),0)</f>
        <v>120</v>
      </c>
      <c r="I673" s="31">
        <f>IF(H673&lt;=120,VLOOKUP(H673,'Mortality Data'!$B$6:$D$125,2,FALSE),1)</f>
        <v>1</v>
      </c>
      <c r="J673" s="17">
        <f>IF(H673&lt;=120,(1-VLOOKUP(H673,'Mortality Data'!$F$5:$H$125,2,FALSE))^(YEAR(E673)-Mortality_Table_Year),1)</f>
        <v>1</v>
      </c>
      <c r="K673">
        <f>IF(H673&lt;=120,VLOOKUP(H673,'Mortality Data'!$B$5:$D$125,3,FALSE),1)</f>
        <v>1</v>
      </c>
      <c r="L673" s="33">
        <f>IF(H673&lt;=120,(1-VLOOKUP(H673,'Mortality Data'!$F$5:$H$125,3,FALSE))^(YEAR(E673)-Mortality_Table_Year),1)</f>
        <v>1</v>
      </c>
      <c r="M673" s="88">
        <f t="shared" ref="M673" si="3529">MIN(I673*J673*Male_Mortality_Blend+K673*L673*(1-Male_Mortality_Blend),1)</f>
        <v>1</v>
      </c>
      <c r="N673" s="18">
        <f t="shared" si="3383"/>
        <v>1</v>
      </c>
      <c r="O673" s="18">
        <f t="shared" si="3405"/>
        <v>0</v>
      </c>
      <c r="P673" s="89">
        <f t="shared" si="3396"/>
        <v>1.4771104667992896E-6</v>
      </c>
      <c r="Q673" s="88">
        <f t="shared" ref="Q673" si="3530">MIN((I673*J673*Male_Mortality_Blend+K673*L673*(1-Male_Mortality_Blend))*(1-Mortality_Margin),1)</f>
        <v>0.95</v>
      </c>
      <c r="R673" s="18">
        <f t="shared" si="3459"/>
        <v>0.22092219194555585</v>
      </c>
      <c r="S673" s="18">
        <f t="shared" si="3398"/>
        <v>2.7129500831787519E-6</v>
      </c>
      <c r="T673" s="89">
        <f t="shared" si="3399"/>
        <v>7.6930811379605309E-7</v>
      </c>
      <c r="V673" s="73">
        <f t="shared" si="3385"/>
        <v>0</v>
      </c>
      <c r="W673" s="74">
        <f t="shared" ref="W673" si="3531">V673*Fee_Percent</f>
        <v>0</v>
      </c>
      <c r="X673" s="75">
        <f t="shared" si="3414"/>
        <v>0</v>
      </c>
      <c r="Y673" s="74">
        <f t="shared" si="3387"/>
        <v>16.739857866891491</v>
      </c>
      <c r="Z673" s="75">
        <f t="shared" si="3388"/>
        <v>0</v>
      </c>
      <c r="AA673" s="82">
        <f t="shared" si="3389"/>
        <v>-16.739857866891491</v>
      </c>
      <c r="AC673" s="80">
        <f t="shared" ref="AC673" si="3532">AC672/(1+NAER_Rate)^(1/12)</f>
        <v>8.6587032534195071E-2</v>
      </c>
      <c r="AD673" s="82">
        <f t="shared" si="3391"/>
        <v>0</v>
      </c>
      <c r="AE673" s="74">
        <f t="shared" si="3392"/>
        <v>1.4494546177383347</v>
      </c>
      <c r="AF673" s="75">
        <f t="shared" si="3393"/>
        <v>0</v>
      </c>
      <c r="AH673" s="113">
        <v>667</v>
      </c>
      <c r="AI673" s="114">
        <f>(SUM(AE674:$AE$913)+SUM(AF674:$AF$913)-SUM(AD674:$AD$913))*(1+NAER_Rate)^(AH673/12)</f>
        <v>58.066900697348252</v>
      </c>
      <c r="AJ673" s="115">
        <f t="shared" si="3380"/>
        <v>58.066900697348252</v>
      </c>
    </row>
    <row r="674" spans="5:36" x14ac:dyDescent="0.35">
      <c r="E674" s="66">
        <f t="shared" si="3409"/>
        <v>65776</v>
      </c>
      <c r="F674">
        <f t="shared" si="3487"/>
        <v>56</v>
      </c>
      <c r="G674">
        <f t="shared" si="3402"/>
        <v>668</v>
      </c>
      <c r="H674">
        <f t="shared" ref="H674" si="3533">ROUNDDOWN(YEARFRAC(E674,DOB,1),0)</f>
        <v>120</v>
      </c>
      <c r="I674" s="31">
        <f>IF(H674&lt;=120,VLOOKUP(H674,'Mortality Data'!$B$6:$D$125,2,FALSE),1)</f>
        <v>1</v>
      </c>
      <c r="J674" s="17">
        <f>IF(H674&lt;=120,(1-VLOOKUP(H674,'Mortality Data'!$F$5:$H$125,2,FALSE))^(YEAR(E674)-Mortality_Table_Year),1)</f>
        <v>1</v>
      </c>
      <c r="K674">
        <f>IF(H674&lt;=120,VLOOKUP(H674,'Mortality Data'!$B$5:$D$125,3,FALSE),1)</f>
        <v>1</v>
      </c>
      <c r="L674" s="33">
        <f>IF(H674&lt;=120,(1-VLOOKUP(H674,'Mortality Data'!$F$5:$H$125,3,FALSE))^(YEAR(E674)-Mortality_Table_Year),1)</f>
        <v>1</v>
      </c>
      <c r="M674" s="88">
        <f t="shared" ref="M674" si="3534">MIN(I674*J674*Male_Mortality_Blend+K674*L674*(1-Male_Mortality_Blend),1)</f>
        <v>1</v>
      </c>
      <c r="N674" s="18">
        <f t="shared" si="3383"/>
        <v>1</v>
      </c>
      <c r="O674" s="18">
        <f t="shared" si="3405"/>
        <v>0</v>
      </c>
      <c r="P674" s="89">
        <f t="shared" si="3396"/>
        <v>0</v>
      </c>
      <c r="Q674" s="88">
        <f t="shared" ref="Q674" si="3535">MIN((I674*J674*Male_Mortality_Blend+K674*L674*(1-Male_Mortality_Blend))*(1-Mortality_Margin),1)</f>
        <v>0.95</v>
      </c>
      <c r="R674" s="18">
        <f t="shared" si="3459"/>
        <v>0.22092219194555585</v>
      </c>
      <c r="S674" s="18">
        <f t="shared" si="3398"/>
        <v>2.1135992041640242E-6</v>
      </c>
      <c r="T674" s="89">
        <f t="shared" si="3399"/>
        <v>5.9935087901472772E-7</v>
      </c>
      <c r="V674" s="73">
        <f t="shared" si="3385"/>
        <v>0</v>
      </c>
      <c r="W674" s="74">
        <f t="shared" ref="W674" si="3536">V674*Fee_Percent</f>
        <v>0</v>
      </c>
      <c r="X674" s="75">
        <f t="shared" si="3414"/>
        <v>0</v>
      </c>
      <c r="Y674" s="74">
        <f t="shared" si="3387"/>
        <v>13.041651774080767</v>
      </c>
      <c r="Z674" s="75">
        <f t="shared" si="3388"/>
        <v>0</v>
      </c>
      <c r="AA674" s="82">
        <f t="shared" si="3389"/>
        <v>-13.041651774080767</v>
      </c>
      <c r="AC674" s="80">
        <f t="shared" ref="AC674" si="3537">AC673/(1+NAER_Rate)^(1/12)</f>
        <v>8.627000670258865E-2</v>
      </c>
      <c r="AD674" s="82">
        <f t="shared" si="3391"/>
        <v>0</v>
      </c>
      <c r="AE674" s="74">
        <f t="shared" si="3392"/>
        <v>1.125103385962775</v>
      </c>
      <c r="AF674" s="75">
        <f t="shared" si="3393"/>
        <v>0</v>
      </c>
      <c r="AH674" s="113">
        <v>668</v>
      </c>
      <c r="AI674" s="114">
        <f>(SUM(AE675:$AE$913)+SUM(AF675:$AF$913)-SUM(AD675:$AD$913))*(1+NAER_Rate)^(AH674/12)</f>
        <v>45.238633715805179</v>
      </c>
      <c r="AJ674" s="115">
        <f t="shared" si="3380"/>
        <v>45.238633715805179</v>
      </c>
    </row>
    <row r="675" spans="5:36" x14ac:dyDescent="0.35">
      <c r="E675" s="66">
        <f t="shared" si="3409"/>
        <v>65805</v>
      </c>
      <c r="F675">
        <f t="shared" si="3487"/>
        <v>56</v>
      </c>
      <c r="G675">
        <f t="shared" si="3402"/>
        <v>669</v>
      </c>
      <c r="H675">
        <f t="shared" ref="H675" si="3538">ROUNDDOWN(YEARFRAC(E675,DOB,1),0)</f>
        <v>120</v>
      </c>
      <c r="I675" s="31">
        <f>IF(H675&lt;=120,VLOOKUP(H675,'Mortality Data'!$B$6:$D$125,2,FALSE),1)</f>
        <v>1</v>
      </c>
      <c r="J675" s="17">
        <f>IF(H675&lt;=120,(1-VLOOKUP(H675,'Mortality Data'!$F$5:$H$125,2,FALSE))^(YEAR(E675)-Mortality_Table_Year),1)</f>
        <v>1</v>
      </c>
      <c r="K675">
        <f>IF(H675&lt;=120,VLOOKUP(H675,'Mortality Data'!$B$5:$D$125,3,FALSE),1)</f>
        <v>1</v>
      </c>
      <c r="L675" s="33">
        <f>IF(H675&lt;=120,(1-VLOOKUP(H675,'Mortality Data'!$F$5:$H$125,3,FALSE))^(YEAR(E675)-Mortality_Table_Year),1)</f>
        <v>1</v>
      </c>
      <c r="M675" s="88">
        <f t="shared" ref="M675" si="3539">MIN(I675*J675*Male_Mortality_Blend+K675*L675*(1-Male_Mortality_Blend),1)</f>
        <v>1</v>
      </c>
      <c r="N675" s="18">
        <f t="shared" si="3383"/>
        <v>1</v>
      </c>
      <c r="O675" s="18">
        <f t="shared" si="3405"/>
        <v>0</v>
      </c>
      <c r="P675" s="89">
        <f t="shared" si="3396"/>
        <v>0</v>
      </c>
      <c r="Q675" s="88">
        <f t="shared" ref="Q675" si="3540">MIN((I675*J675*Male_Mortality_Blend+K675*L675*(1-Male_Mortality_Blend))*(1-Mortality_Margin),1)</f>
        <v>0.95</v>
      </c>
      <c r="R675" s="18">
        <f t="shared" si="3459"/>
        <v>0.22092219194555585</v>
      </c>
      <c r="S675" s="18">
        <f t="shared" si="3398"/>
        <v>1.6466582350857255E-6</v>
      </c>
      <c r="T675" s="89">
        <f t="shared" si="3399"/>
        <v>4.6694096907829866E-7</v>
      </c>
      <c r="V675" s="73">
        <f t="shared" si="3385"/>
        <v>0</v>
      </c>
      <c r="W675" s="74">
        <f t="shared" ref="W675" si="3541">V675*Fee_Percent</f>
        <v>0</v>
      </c>
      <c r="X675" s="75">
        <f t="shared" si="3414"/>
        <v>0</v>
      </c>
      <c r="Y675" s="74">
        <f t="shared" si="3387"/>
        <v>10.160461477560197</v>
      </c>
      <c r="Z675" s="75">
        <f t="shared" si="3388"/>
        <v>0</v>
      </c>
      <c r="AA675" s="82">
        <f t="shared" si="3389"/>
        <v>-10.160461477560197</v>
      </c>
      <c r="AC675" s="80">
        <f t="shared" ref="AC675" si="3542">AC674/(1+NAER_Rate)^(1/12)</f>
        <v>8.5954141614975457E-2</v>
      </c>
      <c r="AD675" s="82">
        <f t="shared" si="3391"/>
        <v>0</v>
      </c>
      <c r="AE675" s="74">
        <f t="shared" si="3392"/>
        <v>0.87333374471571201</v>
      </c>
      <c r="AF675" s="75">
        <f t="shared" si="3393"/>
        <v>0</v>
      </c>
      <c r="AH675" s="113">
        <v>669</v>
      </c>
      <c r="AI675" s="114">
        <f>(SUM(AE676:$AE$913)+SUM(AF676:$AF$913)-SUM(AD676:$AD$913))*(1+NAER_Rate)^(AH675/12)</f>
        <v>35.244415594687361</v>
      </c>
      <c r="AJ675" s="115">
        <f t="shared" si="3380"/>
        <v>35.244415594687361</v>
      </c>
    </row>
    <row r="676" spans="5:36" x14ac:dyDescent="0.35">
      <c r="E676" s="66">
        <f t="shared" si="3409"/>
        <v>65836</v>
      </c>
      <c r="F676">
        <f t="shared" si="3487"/>
        <v>56</v>
      </c>
      <c r="G676">
        <f t="shared" si="3402"/>
        <v>670</v>
      </c>
      <c r="H676">
        <f t="shared" ref="H676" si="3543">ROUNDDOWN(YEARFRAC(E676,DOB,1),0)</f>
        <v>120</v>
      </c>
      <c r="I676" s="31">
        <f>IF(H676&lt;=120,VLOOKUP(H676,'Mortality Data'!$B$6:$D$125,2,FALSE),1)</f>
        <v>1</v>
      </c>
      <c r="J676" s="17">
        <f>IF(H676&lt;=120,(1-VLOOKUP(H676,'Mortality Data'!$F$5:$H$125,2,FALSE))^(YEAR(E676)-Mortality_Table_Year),1)</f>
        <v>1</v>
      </c>
      <c r="K676">
        <f>IF(H676&lt;=120,VLOOKUP(H676,'Mortality Data'!$B$5:$D$125,3,FALSE),1)</f>
        <v>1</v>
      </c>
      <c r="L676" s="33">
        <f>IF(H676&lt;=120,(1-VLOOKUP(H676,'Mortality Data'!$F$5:$H$125,3,FALSE))^(YEAR(E676)-Mortality_Table_Year),1)</f>
        <v>1</v>
      </c>
      <c r="M676" s="88">
        <f t="shared" ref="M676" si="3544">MIN(I676*J676*Male_Mortality_Blend+K676*L676*(1-Male_Mortality_Blend),1)</f>
        <v>1</v>
      </c>
      <c r="N676" s="18">
        <f t="shared" si="3383"/>
        <v>1</v>
      </c>
      <c r="O676" s="18">
        <f t="shared" si="3405"/>
        <v>0</v>
      </c>
      <c r="P676" s="89">
        <f t="shared" si="3396"/>
        <v>0</v>
      </c>
      <c r="Q676" s="88">
        <f t="shared" ref="Q676" si="3545">MIN((I676*J676*Male_Mortality_Blend+K676*L676*(1-Male_Mortality_Blend))*(1-Mortality_Margin),1)</f>
        <v>0.95</v>
      </c>
      <c r="R676" s="18">
        <f t="shared" si="3459"/>
        <v>0.22092219194555585</v>
      </c>
      <c r="S676" s="18">
        <f t="shared" si="3398"/>
        <v>1.2828748884053866E-6</v>
      </c>
      <c r="T676" s="89">
        <f t="shared" si="3399"/>
        <v>3.6378334668033893E-7</v>
      </c>
      <c r="V676" s="73">
        <f t="shared" si="3385"/>
        <v>0</v>
      </c>
      <c r="W676" s="74">
        <f t="shared" ref="W676" si="3546">V676*Fee_Percent</f>
        <v>0</v>
      </c>
      <c r="X676" s="75">
        <f t="shared" si="3414"/>
        <v>0</v>
      </c>
      <c r="Y676" s="74">
        <f t="shared" si="3387"/>
        <v>7.9157900567592163</v>
      </c>
      <c r="Z676" s="75">
        <f t="shared" si="3388"/>
        <v>0</v>
      </c>
      <c r="AA676" s="82">
        <f t="shared" si="3389"/>
        <v>-7.9157900567592163</v>
      </c>
      <c r="AC676" s="80">
        <f t="shared" ref="AC676" si="3547">AC675/(1+NAER_Rate)^(1/12)</f>
        <v>8.5639433021460112E-2</v>
      </c>
      <c r="AD676" s="82">
        <f t="shared" si="3391"/>
        <v>0</v>
      </c>
      <c r="AE676" s="74">
        <f t="shared" si="3392"/>
        <v>0.67790377237777089</v>
      </c>
      <c r="AF676" s="75">
        <f t="shared" si="3393"/>
        <v>0</v>
      </c>
      <c r="AH676" s="113">
        <v>670</v>
      </c>
      <c r="AI676" s="114">
        <f>(SUM(AE677:$AE$913)+SUM(AF677:$AF$913)-SUM(AD677:$AD$913))*(1+NAER_Rate)^(AH676/12)</f>
        <v>27.4581420476689</v>
      </c>
      <c r="AJ676" s="115">
        <f t="shared" si="3380"/>
        <v>27.4581420476689</v>
      </c>
    </row>
    <row r="677" spans="5:36" x14ac:dyDescent="0.35">
      <c r="E677" s="66">
        <f t="shared" si="3409"/>
        <v>65866</v>
      </c>
      <c r="F677">
        <f t="shared" si="3487"/>
        <v>56</v>
      </c>
      <c r="G677">
        <f t="shared" si="3402"/>
        <v>671</v>
      </c>
      <c r="H677">
        <f t="shared" ref="H677" si="3548">ROUNDDOWN(YEARFRAC(E677,DOB,1),0)</f>
        <v>120</v>
      </c>
      <c r="I677" s="31">
        <f>IF(H677&lt;=120,VLOOKUP(H677,'Mortality Data'!$B$6:$D$125,2,FALSE),1)</f>
        <v>1</v>
      </c>
      <c r="J677" s="17">
        <f>IF(H677&lt;=120,(1-VLOOKUP(H677,'Mortality Data'!$F$5:$H$125,2,FALSE))^(YEAR(E677)-Mortality_Table_Year),1)</f>
        <v>1</v>
      </c>
      <c r="K677">
        <f>IF(H677&lt;=120,VLOOKUP(H677,'Mortality Data'!$B$5:$D$125,3,FALSE),1)</f>
        <v>1</v>
      </c>
      <c r="L677" s="33">
        <f>IF(H677&lt;=120,(1-VLOOKUP(H677,'Mortality Data'!$F$5:$H$125,3,FALSE))^(YEAR(E677)-Mortality_Table_Year),1)</f>
        <v>1</v>
      </c>
      <c r="M677" s="88">
        <f t="shared" ref="M677" si="3549">MIN(I677*J677*Male_Mortality_Blend+K677*L677*(1-Male_Mortality_Blend),1)</f>
        <v>1</v>
      </c>
      <c r="N677" s="18">
        <f t="shared" si="3383"/>
        <v>1</v>
      </c>
      <c r="O677" s="18">
        <f t="shared" si="3405"/>
        <v>0</v>
      </c>
      <c r="P677" s="89">
        <f t="shared" si="3396"/>
        <v>0</v>
      </c>
      <c r="Q677" s="88">
        <f t="shared" ref="Q677" si="3550">MIN((I677*J677*Male_Mortality_Blend+K677*L677*(1-Male_Mortality_Blend))*(1-Mortality_Margin),1)</f>
        <v>0.95</v>
      </c>
      <c r="R677" s="18">
        <f t="shared" si="3459"/>
        <v>0.22092219194555585</v>
      </c>
      <c r="S677" s="18">
        <f t="shared" si="3398"/>
        <v>9.9945935606695824E-7</v>
      </c>
      <c r="T677" s="89">
        <f t="shared" si="3399"/>
        <v>2.8341553233842833E-7</v>
      </c>
      <c r="V677" s="73">
        <f t="shared" si="3385"/>
        <v>0</v>
      </c>
      <c r="W677" s="74">
        <f t="shared" ref="W677" si="3551">V677*Fee_Percent</f>
        <v>0</v>
      </c>
      <c r="X677" s="75">
        <f t="shared" si="3414"/>
        <v>0</v>
      </c>
      <c r="Y677" s="74">
        <f t="shared" si="3387"/>
        <v>6.1670163664391344</v>
      </c>
      <c r="Z677" s="75">
        <f t="shared" si="3388"/>
        <v>0</v>
      </c>
      <c r="AA677" s="82">
        <f t="shared" si="3389"/>
        <v>-6.1670163664391344</v>
      </c>
      <c r="AC677" s="80">
        <f t="shared" ref="AC677" si="3552">AC676/(1+NAER_Rate)^(1/12)</f>
        <v>8.5325876687707608E-2</v>
      </c>
      <c r="AD677" s="82">
        <f t="shared" si="3391"/>
        <v>0</v>
      </c>
      <c r="AE677" s="74">
        <f t="shared" si="3392"/>
        <v>0.52620607801386021</v>
      </c>
      <c r="AF677" s="75">
        <f t="shared" si="3393"/>
        <v>0</v>
      </c>
      <c r="AH677" s="113">
        <v>671</v>
      </c>
      <c r="AI677" s="114">
        <f>(SUM(AE678:$AE$913)+SUM(AF678:$AF$913)-SUM(AD678:$AD$913))*(1+NAER_Rate)^(AH677/12)</f>
        <v>21.39202911974547</v>
      </c>
      <c r="AJ677" s="115">
        <f t="shared" si="3380"/>
        <v>21.39202911974547</v>
      </c>
    </row>
    <row r="678" spans="5:36" x14ac:dyDescent="0.35">
      <c r="E678" s="66">
        <f t="shared" si="3409"/>
        <v>65897</v>
      </c>
      <c r="F678">
        <f t="shared" si="3487"/>
        <v>56</v>
      </c>
      <c r="G678">
        <f t="shared" si="3402"/>
        <v>672</v>
      </c>
      <c r="H678">
        <f t="shared" ref="H678" si="3553">ROUNDDOWN(YEARFRAC(E678,DOB,1),0)</f>
        <v>120</v>
      </c>
      <c r="I678" s="31">
        <f>IF(H678&lt;=120,VLOOKUP(H678,'Mortality Data'!$B$6:$D$125,2,FALSE),1)</f>
        <v>1</v>
      </c>
      <c r="J678" s="17">
        <f>IF(H678&lt;=120,(1-VLOOKUP(H678,'Mortality Data'!$F$5:$H$125,2,FALSE))^(YEAR(E678)-Mortality_Table_Year),1)</f>
        <v>1</v>
      </c>
      <c r="K678">
        <f>IF(H678&lt;=120,VLOOKUP(H678,'Mortality Data'!$B$5:$D$125,3,FALSE),1)</f>
        <v>1</v>
      </c>
      <c r="L678" s="33">
        <f>IF(H678&lt;=120,(1-VLOOKUP(H678,'Mortality Data'!$F$5:$H$125,3,FALSE))^(YEAR(E678)-Mortality_Table_Year),1)</f>
        <v>1</v>
      </c>
      <c r="M678" s="88">
        <f t="shared" ref="M678" si="3554">MIN(I678*J678*Male_Mortality_Blend+K678*L678*(1-Male_Mortality_Blend),1)</f>
        <v>1</v>
      </c>
      <c r="N678" s="18">
        <f t="shared" si="3383"/>
        <v>1</v>
      </c>
      <c r="O678" s="18">
        <f t="shared" si="3405"/>
        <v>0</v>
      </c>
      <c r="P678" s="89">
        <f t="shared" si="3396"/>
        <v>0</v>
      </c>
      <c r="Q678" s="88">
        <f t="shared" ref="Q678" si="3555">MIN((I678*J678*Male_Mortality_Blend+K678*L678*(1-Male_Mortality_Blend))*(1-Mortality_Margin),1)</f>
        <v>0.95</v>
      </c>
      <c r="R678" s="18">
        <f t="shared" si="3459"/>
        <v>0.22092219194555585</v>
      </c>
      <c r="S678" s="18">
        <f t="shared" si="3398"/>
        <v>7.7865660436415204E-7</v>
      </c>
      <c r="T678" s="89">
        <f t="shared" si="3399"/>
        <v>2.208027517028062E-7</v>
      </c>
      <c r="V678" s="73">
        <f t="shared" si="3385"/>
        <v>0</v>
      </c>
      <c r="W678" s="74">
        <f t="shared" ref="W678" si="3556">V678*Fee_Percent</f>
        <v>0</v>
      </c>
      <c r="X678" s="75">
        <f t="shared" si="3414"/>
        <v>0</v>
      </c>
      <c r="Y678" s="74">
        <f t="shared" si="3387"/>
        <v>4.804585593001284</v>
      </c>
      <c r="Z678" s="75">
        <f t="shared" si="3388"/>
        <v>0</v>
      </c>
      <c r="AA678" s="82">
        <f t="shared" si="3389"/>
        <v>-4.804585593001284</v>
      </c>
      <c r="AC678" s="80">
        <f t="shared" ref="AC678" si="3557">AC677/(1+NAER_Rate)^(1/12)</f>
        <v>8.5013468394886341E-2</v>
      </c>
      <c r="AD678" s="82">
        <f t="shared" si="3391"/>
        <v>0</v>
      </c>
      <c r="AE678" s="74">
        <f t="shared" si="3392"/>
        <v>0.40845448546114088</v>
      </c>
      <c r="AF678" s="75">
        <f t="shared" si="3393"/>
        <v>0</v>
      </c>
      <c r="AH678" s="113">
        <v>672</v>
      </c>
      <c r="AI678" s="114">
        <f>(SUM(AE679:$AE$913)+SUM(AF679:$AF$913)-SUM(AD679:$AD$913))*(1+NAER_Rate)^(AH678/12)</f>
        <v>16.666055156448095</v>
      </c>
      <c r="AJ678" s="115">
        <f t="shared" si="3380"/>
        <v>16.666055156448095</v>
      </c>
    </row>
    <row r="679" spans="5:36" x14ac:dyDescent="0.35">
      <c r="E679" s="66">
        <f t="shared" si="3409"/>
        <v>65927</v>
      </c>
      <c r="F679">
        <f t="shared" si="3487"/>
        <v>57</v>
      </c>
      <c r="G679">
        <f t="shared" si="3402"/>
        <v>673</v>
      </c>
      <c r="H679">
        <f t="shared" ref="H679" si="3558">ROUNDDOWN(YEARFRAC(E679,DOB,1),0)</f>
        <v>120</v>
      </c>
      <c r="I679" s="31">
        <f>IF(H679&lt;=120,VLOOKUP(H679,'Mortality Data'!$B$6:$D$125,2,FALSE),1)</f>
        <v>1</v>
      </c>
      <c r="J679" s="17">
        <f>IF(H679&lt;=120,(1-VLOOKUP(H679,'Mortality Data'!$F$5:$H$125,2,FALSE))^(YEAR(E679)-Mortality_Table_Year),1)</f>
        <v>1</v>
      </c>
      <c r="K679">
        <f>IF(H679&lt;=120,VLOOKUP(H679,'Mortality Data'!$B$5:$D$125,3,FALSE),1)</f>
        <v>1</v>
      </c>
      <c r="L679" s="33">
        <f>IF(H679&lt;=120,(1-VLOOKUP(H679,'Mortality Data'!$F$5:$H$125,3,FALSE))^(YEAR(E679)-Mortality_Table_Year),1)</f>
        <v>1</v>
      </c>
      <c r="M679" s="88">
        <f t="shared" ref="M679" si="3559">MIN(I679*J679*Male_Mortality_Blend+K679*L679*(1-Male_Mortality_Blend),1)</f>
        <v>1</v>
      </c>
      <c r="N679" s="18">
        <f t="shared" si="3383"/>
        <v>1</v>
      </c>
      <c r="O679" s="18">
        <f t="shared" si="3405"/>
        <v>0</v>
      </c>
      <c r="P679" s="89">
        <f t="shared" si="3396"/>
        <v>0</v>
      </c>
      <c r="Q679" s="88">
        <f t="shared" ref="Q679" si="3560">MIN((I679*J679*Male_Mortality_Blend+K679*L679*(1-Male_Mortality_Blend))*(1-Mortality_Margin),1)</f>
        <v>0.95</v>
      </c>
      <c r="R679" s="18">
        <f t="shared" si="3459"/>
        <v>0.22092219194555585</v>
      </c>
      <c r="S679" s="18">
        <f t="shared" si="3398"/>
        <v>6.066340805551401E-7</v>
      </c>
      <c r="T679" s="89">
        <f t="shared" si="3399"/>
        <v>1.7202252380901194E-7</v>
      </c>
      <c r="V679" s="73">
        <f t="shared" si="3385"/>
        <v>0</v>
      </c>
      <c r="W679" s="74">
        <f t="shared" ref="W679" si="3561">V679*Fee_Percent</f>
        <v>0</v>
      </c>
      <c r="X679" s="75">
        <f t="shared" si="3414"/>
        <v>0</v>
      </c>
      <c r="Y679" s="74">
        <f t="shared" si="3387"/>
        <v>3.7431460124054019</v>
      </c>
      <c r="Z679" s="75">
        <f t="shared" si="3388"/>
        <v>0</v>
      </c>
      <c r="AA679" s="82">
        <f t="shared" si="3389"/>
        <v>-3.7431460124054019</v>
      </c>
      <c r="AC679" s="80">
        <f t="shared" ref="AC679" si="3562">AC678/(1+NAER_Rate)^(1/12)</f>
        <v>8.4702203939611337E-2</v>
      </c>
      <c r="AD679" s="82">
        <f t="shared" si="3391"/>
        <v>0</v>
      </c>
      <c r="AE679" s="74">
        <f t="shared" si="3392"/>
        <v>0.31705271691850528</v>
      </c>
      <c r="AF679" s="75">
        <f t="shared" si="3393"/>
        <v>0</v>
      </c>
      <c r="AH679" s="113">
        <v>673</v>
      </c>
      <c r="AI679" s="114">
        <f>(SUM(AE680:$AE$913)+SUM(AF680:$AF$913)-SUM(AD680:$AD$913))*(1+NAER_Rate)^(AH679/12)</f>
        <v>12.984153720200085</v>
      </c>
      <c r="AJ679" s="115">
        <f t="shared" si="3380"/>
        <v>12.984153720200085</v>
      </c>
    </row>
    <row r="680" spans="5:36" x14ac:dyDescent="0.35">
      <c r="E680" s="66">
        <f t="shared" si="3409"/>
        <v>65958</v>
      </c>
      <c r="F680">
        <f t="shared" si="3487"/>
        <v>57</v>
      </c>
      <c r="G680">
        <f t="shared" si="3402"/>
        <v>674</v>
      </c>
      <c r="H680">
        <f t="shared" ref="H680" si="3563">ROUNDDOWN(YEARFRAC(E680,DOB,1),0)</f>
        <v>120</v>
      </c>
      <c r="I680" s="31">
        <f>IF(H680&lt;=120,VLOOKUP(H680,'Mortality Data'!$B$6:$D$125,2,FALSE),1)</f>
        <v>1</v>
      </c>
      <c r="J680" s="17">
        <f>IF(H680&lt;=120,(1-VLOOKUP(H680,'Mortality Data'!$F$5:$H$125,2,FALSE))^(YEAR(E680)-Mortality_Table_Year),1)</f>
        <v>1</v>
      </c>
      <c r="K680">
        <f>IF(H680&lt;=120,VLOOKUP(H680,'Mortality Data'!$B$5:$D$125,3,FALSE),1)</f>
        <v>1</v>
      </c>
      <c r="L680" s="33">
        <f>IF(H680&lt;=120,(1-VLOOKUP(H680,'Mortality Data'!$F$5:$H$125,3,FALSE))^(YEAR(E680)-Mortality_Table_Year),1)</f>
        <v>1</v>
      </c>
      <c r="M680" s="88">
        <f t="shared" ref="M680" si="3564">MIN(I680*J680*Male_Mortality_Blend+K680*L680*(1-Male_Mortality_Blend),1)</f>
        <v>1</v>
      </c>
      <c r="N680" s="18">
        <f t="shared" si="3383"/>
        <v>1</v>
      </c>
      <c r="O680" s="18">
        <f t="shared" si="3405"/>
        <v>0</v>
      </c>
      <c r="P680" s="89">
        <f t="shared" si="3396"/>
        <v>0</v>
      </c>
      <c r="Q680" s="88">
        <f t="shared" ref="Q680" si="3565">MIN((I680*J680*Male_Mortality_Blend+K680*L680*(1-Male_Mortality_Blend))*(1-Mortality_Margin),1)</f>
        <v>0.95</v>
      </c>
      <c r="R680" s="18">
        <f t="shared" si="3459"/>
        <v>0.22092219194555585</v>
      </c>
      <c r="S680" s="18">
        <f t="shared" si="3398"/>
        <v>4.7261514977002165E-7</v>
      </c>
      <c r="T680" s="89">
        <f t="shared" si="3399"/>
        <v>1.3401893078511845E-7</v>
      </c>
      <c r="V680" s="73">
        <f t="shared" si="3385"/>
        <v>0</v>
      </c>
      <c r="W680" s="74">
        <f t="shared" ref="W680" si="3566">V680*Fee_Percent</f>
        <v>0</v>
      </c>
      <c r="X680" s="75">
        <f t="shared" si="3414"/>
        <v>0</v>
      </c>
      <c r="Y680" s="74">
        <f t="shared" si="3387"/>
        <v>2.9162019905725338</v>
      </c>
      <c r="Z680" s="75">
        <f t="shared" si="3388"/>
        <v>0</v>
      </c>
      <c r="AA680" s="82">
        <f t="shared" si="3389"/>
        <v>-2.9162019905725338</v>
      </c>
      <c r="AC680" s="80">
        <f t="shared" ref="AC680" si="3567">AC679/(1+NAER_Rate)^(1/12)</f>
        <v>8.4392079133887715E-2</v>
      </c>
      <c r="AD680" s="82">
        <f t="shared" si="3391"/>
        <v>0</v>
      </c>
      <c r="AE680" s="74">
        <f t="shared" si="3392"/>
        <v>0.24610434915879814</v>
      </c>
      <c r="AF680" s="75">
        <f t="shared" si="3393"/>
        <v>0</v>
      </c>
      <c r="AH680" s="113">
        <v>674</v>
      </c>
      <c r="AI680" s="114">
        <f>(SUM(AE681:$AE$913)+SUM(AF681:$AF$913)-SUM(AD681:$AD$913))*(1+NAER_Rate)^(AH680/12)</f>
        <v>10.115666019775421</v>
      </c>
      <c r="AJ680" s="115">
        <f t="shared" si="3380"/>
        <v>10.115666019775421</v>
      </c>
    </row>
    <row r="681" spans="5:36" x14ac:dyDescent="0.35">
      <c r="E681" s="66">
        <f t="shared" si="3409"/>
        <v>65989</v>
      </c>
      <c r="F681">
        <f t="shared" si="3487"/>
        <v>57</v>
      </c>
      <c r="G681">
        <f t="shared" si="3402"/>
        <v>675</v>
      </c>
      <c r="H681">
        <f t="shared" ref="H681" si="3568">ROUNDDOWN(YEARFRAC(E681,DOB,1),0)</f>
        <v>120</v>
      </c>
      <c r="I681" s="31">
        <f>IF(H681&lt;=120,VLOOKUP(H681,'Mortality Data'!$B$6:$D$125,2,FALSE),1)</f>
        <v>1</v>
      </c>
      <c r="J681" s="17">
        <f>IF(H681&lt;=120,(1-VLOOKUP(H681,'Mortality Data'!$F$5:$H$125,2,FALSE))^(YEAR(E681)-Mortality_Table_Year),1)</f>
        <v>1</v>
      </c>
      <c r="K681">
        <f>IF(H681&lt;=120,VLOOKUP(H681,'Mortality Data'!$B$5:$D$125,3,FALSE),1)</f>
        <v>1</v>
      </c>
      <c r="L681" s="33">
        <f>IF(H681&lt;=120,(1-VLOOKUP(H681,'Mortality Data'!$F$5:$H$125,3,FALSE))^(YEAR(E681)-Mortality_Table_Year),1)</f>
        <v>1</v>
      </c>
      <c r="M681" s="88">
        <f t="shared" ref="M681" si="3569">MIN(I681*J681*Male_Mortality_Blend+K681*L681*(1-Male_Mortality_Blend),1)</f>
        <v>1</v>
      </c>
      <c r="N681" s="18">
        <f t="shared" si="3383"/>
        <v>1</v>
      </c>
      <c r="O681" s="18">
        <f t="shared" si="3405"/>
        <v>0</v>
      </c>
      <c r="P681" s="89">
        <f t="shared" si="3396"/>
        <v>0</v>
      </c>
      <c r="Q681" s="88">
        <f t="shared" ref="Q681" si="3570">MIN((I681*J681*Male_Mortality_Blend+K681*L681*(1-Male_Mortality_Blend))*(1-Mortality_Margin),1)</f>
        <v>0.95</v>
      </c>
      <c r="R681" s="18">
        <f t="shared" si="3459"/>
        <v>0.22092219194555585</v>
      </c>
      <c r="S681" s="18">
        <f t="shared" si="3398"/>
        <v>3.6820397493615129E-7</v>
      </c>
      <c r="T681" s="89">
        <f t="shared" si="3399"/>
        <v>1.0441117483387036E-7</v>
      </c>
      <c r="V681" s="73">
        <f t="shared" si="3385"/>
        <v>0</v>
      </c>
      <c r="W681" s="74">
        <f t="shared" ref="W681" si="3571">V681*Fee_Percent</f>
        <v>0</v>
      </c>
      <c r="X681" s="75">
        <f t="shared" si="3414"/>
        <v>0</v>
      </c>
      <c r="Y681" s="74">
        <f t="shared" si="3387"/>
        <v>2.2719482546592564</v>
      </c>
      <c r="Z681" s="75">
        <f t="shared" si="3388"/>
        <v>0</v>
      </c>
      <c r="AA681" s="82">
        <f t="shared" si="3389"/>
        <v>-2.2719482546592564</v>
      </c>
      <c r="AC681" s="80">
        <f t="shared" ref="AC681" si="3572">AC680/(1+NAER_Rate)^(1/12)</f>
        <v>8.4083089805054329E-2</v>
      </c>
      <c r="AD681" s="82">
        <f t="shared" si="3391"/>
        <v>0</v>
      </c>
      <c r="AE681" s="74">
        <f t="shared" si="3392"/>
        <v>0.19103242912895069</v>
      </c>
      <c r="AF681" s="75">
        <f t="shared" si="3393"/>
        <v>0</v>
      </c>
      <c r="AH681" s="113">
        <v>675</v>
      </c>
      <c r="AI681" s="114">
        <f>(SUM(AE682:$AE$913)+SUM(AF682:$AF$913)-SUM(AD682:$AD$913))*(1+NAER_Rate)^(AH681/12)</f>
        <v>7.8808909096974586</v>
      </c>
      <c r="AJ681" s="115">
        <f t="shared" si="3380"/>
        <v>7.8808909096974586</v>
      </c>
    </row>
    <row r="682" spans="5:36" x14ac:dyDescent="0.35">
      <c r="E682" s="66">
        <f t="shared" si="3409"/>
        <v>66019</v>
      </c>
      <c r="F682">
        <f t="shared" si="3487"/>
        <v>57</v>
      </c>
      <c r="G682">
        <f t="shared" si="3402"/>
        <v>676</v>
      </c>
      <c r="H682">
        <f t="shared" ref="H682" si="3573">ROUNDDOWN(YEARFRAC(E682,DOB,1),0)</f>
        <v>120</v>
      </c>
      <c r="I682" s="31">
        <f>IF(H682&lt;=120,VLOOKUP(H682,'Mortality Data'!$B$6:$D$125,2,FALSE),1)</f>
        <v>1</v>
      </c>
      <c r="J682" s="17">
        <f>IF(H682&lt;=120,(1-VLOOKUP(H682,'Mortality Data'!$F$5:$H$125,2,FALSE))^(YEAR(E682)-Mortality_Table_Year),1)</f>
        <v>1</v>
      </c>
      <c r="K682">
        <f>IF(H682&lt;=120,VLOOKUP(H682,'Mortality Data'!$B$5:$D$125,3,FALSE),1)</f>
        <v>1</v>
      </c>
      <c r="L682" s="33">
        <f>IF(H682&lt;=120,(1-VLOOKUP(H682,'Mortality Data'!$F$5:$H$125,3,FALSE))^(YEAR(E682)-Mortality_Table_Year),1)</f>
        <v>1</v>
      </c>
      <c r="M682" s="88">
        <f t="shared" ref="M682" si="3574">MIN(I682*J682*Male_Mortality_Blend+K682*L682*(1-Male_Mortality_Blend),1)</f>
        <v>1</v>
      </c>
      <c r="N682" s="18">
        <f t="shared" si="3383"/>
        <v>1</v>
      </c>
      <c r="O682" s="18">
        <f t="shared" si="3405"/>
        <v>0</v>
      </c>
      <c r="P682" s="89">
        <f t="shared" si="3396"/>
        <v>0</v>
      </c>
      <c r="Q682" s="88">
        <f t="shared" ref="Q682" si="3575">MIN((I682*J682*Male_Mortality_Blend+K682*L682*(1-Male_Mortality_Blend))*(1-Mortality_Margin),1)</f>
        <v>0.95</v>
      </c>
      <c r="R682" s="18">
        <f t="shared" si="3459"/>
        <v>0.22092219194555585</v>
      </c>
      <c r="S682" s="18">
        <f t="shared" si="3398"/>
        <v>2.8685954571019023E-7</v>
      </c>
      <c r="T682" s="89">
        <f t="shared" si="3399"/>
        <v>8.1344429225961058E-8</v>
      </c>
      <c r="V682" s="73">
        <f t="shared" si="3385"/>
        <v>0</v>
      </c>
      <c r="W682" s="74">
        <f t="shared" ref="W682" si="3576">V682*Fee_Percent</f>
        <v>0</v>
      </c>
      <c r="X682" s="75">
        <f t="shared" si="3414"/>
        <v>0</v>
      </c>
      <c r="Y682" s="74">
        <f t="shared" si="3387"/>
        <v>1.7700244662530533</v>
      </c>
      <c r="Z682" s="75">
        <f t="shared" si="3388"/>
        <v>0</v>
      </c>
      <c r="AA682" s="82">
        <f t="shared" si="3389"/>
        <v>-1.7700244662530533</v>
      </c>
      <c r="AC682" s="80">
        <f t="shared" ref="AC682" si="3577">AC681/(1+NAER_Rate)^(1/12)</f>
        <v>8.3775231795727614E-2</v>
      </c>
      <c r="AD682" s="82">
        <f t="shared" si="3391"/>
        <v>0</v>
      </c>
      <c r="AE682" s="74">
        <f t="shared" si="3392"/>
        <v>0.14828420994445859</v>
      </c>
      <c r="AF682" s="75">
        <f t="shared" si="3393"/>
        <v>0</v>
      </c>
      <c r="AH682" s="113">
        <v>676</v>
      </c>
      <c r="AI682" s="114">
        <f>(SUM(AE683:$AE$913)+SUM(AF683:$AF$913)-SUM(AD683:$AD$913))*(1+NAER_Rate)^(AH682/12)</f>
        <v>6.1398272154432885</v>
      </c>
      <c r="AJ682" s="115">
        <f t="shared" si="3380"/>
        <v>6.1398272154432885</v>
      </c>
    </row>
    <row r="683" spans="5:36" x14ac:dyDescent="0.35">
      <c r="E683" s="66">
        <f t="shared" si="3409"/>
        <v>66050</v>
      </c>
      <c r="F683">
        <f t="shared" si="3487"/>
        <v>57</v>
      </c>
      <c r="G683">
        <f t="shared" si="3402"/>
        <v>677</v>
      </c>
      <c r="H683">
        <f t="shared" ref="H683" si="3578">ROUNDDOWN(YEARFRAC(E683,DOB,1),0)</f>
        <v>120</v>
      </c>
      <c r="I683" s="31">
        <f>IF(H683&lt;=120,VLOOKUP(H683,'Mortality Data'!$B$6:$D$125,2,FALSE),1)</f>
        <v>1</v>
      </c>
      <c r="J683" s="17">
        <f>IF(H683&lt;=120,(1-VLOOKUP(H683,'Mortality Data'!$F$5:$H$125,2,FALSE))^(YEAR(E683)-Mortality_Table_Year),1)</f>
        <v>1</v>
      </c>
      <c r="K683">
        <f>IF(H683&lt;=120,VLOOKUP(H683,'Mortality Data'!$B$5:$D$125,3,FALSE),1)</f>
        <v>1</v>
      </c>
      <c r="L683" s="33">
        <f>IF(H683&lt;=120,(1-VLOOKUP(H683,'Mortality Data'!$F$5:$H$125,3,FALSE))^(YEAR(E683)-Mortality_Table_Year),1)</f>
        <v>1</v>
      </c>
      <c r="M683" s="88">
        <f t="shared" ref="M683" si="3579">MIN(I683*J683*Male_Mortality_Blend+K683*L683*(1-Male_Mortality_Blend),1)</f>
        <v>1</v>
      </c>
      <c r="N683" s="18">
        <f t="shared" si="3383"/>
        <v>1</v>
      </c>
      <c r="O683" s="18">
        <f t="shared" si="3405"/>
        <v>0</v>
      </c>
      <c r="P683" s="89">
        <f t="shared" si="3396"/>
        <v>0</v>
      </c>
      <c r="Q683" s="88">
        <f t="shared" ref="Q683" si="3580">MIN((I683*J683*Male_Mortality_Blend+K683*L683*(1-Male_Mortality_Blend))*(1-Mortality_Margin),1)</f>
        <v>0.95</v>
      </c>
      <c r="R683" s="18">
        <f t="shared" si="3459"/>
        <v>0.22092219194555585</v>
      </c>
      <c r="S683" s="18">
        <f t="shared" si="3398"/>
        <v>2.2348590609138863E-7</v>
      </c>
      <c r="T683" s="89">
        <f t="shared" si="3399"/>
        <v>6.3373639618801597E-8</v>
      </c>
      <c r="V683" s="73">
        <f t="shared" si="3385"/>
        <v>0</v>
      </c>
      <c r="W683" s="74">
        <f t="shared" ref="W683" si="3581">V683*Fee_Percent</f>
        <v>0</v>
      </c>
      <c r="X683" s="75">
        <f t="shared" si="3414"/>
        <v>0</v>
      </c>
      <c r="Y683" s="74">
        <f t="shared" si="3387"/>
        <v>1.3789867813711663</v>
      </c>
      <c r="Z683" s="75">
        <f t="shared" si="3388"/>
        <v>0</v>
      </c>
      <c r="AA683" s="82">
        <f t="shared" si="3389"/>
        <v>-1.3789867813711663</v>
      </c>
      <c r="AC683" s="80">
        <f t="shared" ref="AC683" si="3582">AC682/(1+NAER_Rate)^(1/12)</f>
        <v>8.3468500963745668E-2</v>
      </c>
      <c r="AD683" s="82">
        <f t="shared" si="3391"/>
        <v>0</v>
      </c>
      <c r="AE683" s="74">
        <f t="shared" si="3392"/>
        <v>0.11510195948987173</v>
      </c>
      <c r="AF683" s="75">
        <f t="shared" si="3393"/>
        <v>0</v>
      </c>
      <c r="AH683" s="113">
        <v>677</v>
      </c>
      <c r="AI683" s="114">
        <f>(SUM(AE684:$AE$913)+SUM(AF684:$AF$913)-SUM(AD684:$AD$913))*(1+NAER_Rate)^(AH683/12)</f>
        <v>4.7834031288405781</v>
      </c>
      <c r="AJ683" s="115">
        <f t="shared" si="3380"/>
        <v>4.7834031288405781</v>
      </c>
    </row>
    <row r="684" spans="5:36" x14ac:dyDescent="0.35">
      <c r="E684" s="66">
        <f t="shared" si="3409"/>
        <v>66080</v>
      </c>
      <c r="F684">
        <f t="shared" si="3487"/>
        <v>57</v>
      </c>
      <c r="G684">
        <f t="shared" si="3402"/>
        <v>678</v>
      </c>
      <c r="H684">
        <f t="shared" ref="H684" si="3583">ROUNDDOWN(YEARFRAC(E684,DOB,1),0)</f>
        <v>120</v>
      </c>
      <c r="I684" s="31">
        <f>IF(H684&lt;=120,VLOOKUP(H684,'Mortality Data'!$B$6:$D$125,2,FALSE),1)</f>
        <v>1</v>
      </c>
      <c r="J684" s="17">
        <f>IF(H684&lt;=120,(1-VLOOKUP(H684,'Mortality Data'!$F$5:$H$125,2,FALSE))^(YEAR(E684)-Mortality_Table_Year),1)</f>
        <v>1</v>
      </c>
      <c r="K684">
        <f>IF(H684&lt;=120,VLOOKUP(H684,'Mortality Data'!$B$5:$D$125,3,FALSE),1)</f>
        <v>1</v>
      </c>
      <c r="L684" s="33">
        <f>IF(H684&lt;=120,(1-VLOOKUP(H684,'Mortality Data'!$F$5:$H$125,3,FALSE))^(YEAR(E684)-Mortality_Table_Year),1)</f>
        <v>1</v>
      </c>
      <c r="M684" s="88">
        <f t="shared" ref="M684" si="3584">MIN(I684*J684*Male_Mortality_Blend+K684*L684*(1-Male_Mortality_Blend),1)</f>
        <v>1</v>
      </c>
      <c r="N684" s="18">
        <f t="shared" si="3383"/>
        <v>1</v>
      </c>
      <c r="O684" s="18">
        <f t="shared" si="3405"/>
        <v>0</v>
      </c>
      <c r="P684" s="89">
        <f t="shared" si="3396"/>
        <v>0</v>
      </c>
      <c r="Q684" s="88">
        <f t="shared" ref="Q684" si="3585">MIN((I684*J684*Male_Mortality_Blend+K684*L684*(1-Male_Mortality_Blend))*(1-Mortality_Margin),1)</f>
        <v>0.95</v>
      </c>
      <c r="R684" s="18">
        <f t="shared" si="3459"/>
        <v>0.22092219194555585</v>
      </c>
      <c r="S684" s="18">
        <f t="shared" si="3398"/>
        <v>1.7411290984874041E-7</v>
      </c>
      <c r="T684" s="89">
        <f t="shared" si="3399"/>
        <v>4.9372996242648218E-8</v>
      </c>
      <c r="V684" s="73">
        <f t="shared" si="3385"/>
        <v>0</v>
      </c>
      <c r="W684" s="74">
        <f t="shared" ref="W684" si="3586">V684*Fee_Percent</f>
        <v>0</v>
      </c>
      <c r="X684" s="75">
        <f t="shared" si="3414"/>
        <v>0</v>
      </c>
      <c r="Y684" s="74">
        <f t="shared" si="3387"/>
        <v>1.0743379989667012</v>
      </c>
      <c r="Z684" s="75">
        <f t="shared" si="3388"/>
        <v>0</v>
      </c>
      <c r="AA684" s="82">
        <f t="shared" si="3389"/>
        <v>-1.0743379989667012</v>
      </c>
      <c r="AC684" s="80">
        <f t="shared" ref="AC684" si="3587">AC683/(1+NAER_Rate)^(1/12)</f>
        <v>8.3162893182112521E-2</v>
      </c>
      <c r="AD684" s="82">
        <f t="shared" si="3391"/>
        <v>0</v>
      </c>
      <c r="AE684" s="74">
        <f t="shared" si="3392"/>
        <v>8.9345056249552288E-2</v>
      </c>
      <c r="AF684" s="75">
        <f t="shared" si="3393"/>
        <v>0</v>
      </c>
      <c r="AH684" s="113">
        <v>678</v>
      </c>
      <c r="AI684" s="114">
        <f>(SUM(AE685:$AE$913)+SUM(AF685:$AF$913)-SUM(AD685:$AD$913))*(1+NAER_Rate)^(AH684/12)</f>
        <v>3.7266432246578884</v>
      </c>
      <c r="AJ684" s="115">
        <f t="shared" si="3380"/>
        <v>3.7266432246578884</v>
      </c>
    </row>
    <row r="685" spans="5:36" x14ac:dyDescent="0.35">
      <c r="E685" s="66">
        <f t="shared" si="3409"/>
        <v>66111</v>
      </c>
      <c r="F685">
        <f t="shared" si="3487"/>
        <v>57</v>
      </c>
      <c r="G685">
        <f t="shared" si="3402"/>
        <v>679</v>
      </c>
      <c r="H685">
        <f t="shared" ref="H685" si="3588">ROUNDDOWN(YEARFRAC(E685,DOB,1),0)</f>
        <v>121</v>
      </c>
      <c r="I685" s="31">
        <f>IF(H685&lt;=120,VLOOKUP(H685,'Mortality Data'!$B$6:$D$125,2,FALSE),1)</f>
        <v>1</v>
      </c>
      <c r="J685" s="17">
        <f>IF(H685&lt;=120,(1-VLOOKUP(H685,'Mortality Data'!$F$5:$H$125,2,FALSE))^(YEAR(E685)-Mortality_Table_Year),1)</f>
        <v>1</v>
      </c>
      <c r="K685">
        <f>IF(H685&lt;=120,VLOOKUP(H685,'Mortality Data'!$B$5:$D$125,3,FALSE),1)</f>
        <v>1</v>
      </c>
      <c r="L685" s="33">
        <f>IF(H685&lt;=120,(1-VLOOKUP(H685,'Mortality Data'!$F$5:$H$125,3,FALSE))^(YEAR(E685)-Mortality_Table_Year),1)</f>
        <v>1</v>
      </c>
      <c r="M685" s="88">
        <f t="shared" ref="M685" si="3589">MIN(I685*J685*Male_Mortality_Blend+K685*L685*(1-Male_Mortality_Blend),1)</f>
        <v>1</v>
      </c>
      <c r="N685" s="18">
        <f t="shared" si="3383"/>
        <v>1</v>
      </c>
      <c r="O685" s="18">
        <f t="shared" si="3405"/>
        <v>0</v>
      </c>
      <c r="P685" s="89">
        <f t="shared" si="3396"/>
        <v>0</v>
      </c>
      <c r="Q685" s="88">
        <f t="shared" ref="Q685" si="3590">MIN((I685*J685*Male_Mortality_Blend+K685*L685*(1-Male_Mortality_Blend))*(1-Mortality_Margin),1)</f>
        <v>0.95</v>
      </c>
      <c r="R685" s="18">
        <f t="shared" si="3459"/>
        <v>0.22092219194555585</v>
      </c>
      <c r="S685" s="18">
        <f t="shared" si="3398"/>
        <v>1.3564750415893771E-7</v>
      </c>
      <c r="T685" s="89">
        <f t="shared" si="3399"/>
        <v>3.8465405689802702E-8</v>
      </c>
      <c r="V685" s="73">
        <f t="shared" si="3385"/>
        <v>0</v>
      </c>
      <c r="W685" s="74">
        <f t="shared" ref="W685" si="3591">V685*Fee_Percent</f>
        <v>0</v>
      </c>
      <c r="X685" s="75">
        <f t="shared" si="3414"/>
        <v>0</v>
      </c>
      <c r="Y685" s="74">
        <f t="shared" si="3387"/>
        <v>0.83699289334457527</v>
      </c>
      <c r="Z685" s="75">
        <f t="shared" si="3388"/>
        <v>0</v>
      </c>
      <c r="AA685" s="82">
        <f t="shared" si="3389"/>
        <v>-0.83699289334457527</v>
      </c>
      <c r="AC685" s="80">
        <f t="shared" ref="AC685" si="3592">AC684/(1+NAER_Rate)^(1/12)</f>
        <v>8.2858404338942579E-2</v>
      </c>
      <c r="AD685" s="82">
        <f t="shared" si="3391"/>
        <v>0</v>
      </c>
      <c r="AE685" s="74">
        <f t="shared" si="3392"/>
        <v>6.9351895585566259E-2</v>
      </c>
      <c r="AF685" s="75">
        <f t="shared" si="3393"/>
        <v>0</v>
      </c>
      <c r="AH685" s="113">
        <v>679</v>
      </c>
      <c r="AI685" s="114">
        <f>(SUM(AE686:$AE$913)+SUM(AF686:$AF$913)-SUM(AD686:$AD$913))*(1+NAER_Rate)^(AH685/12)</f>
        <v>2.9033450348674155</v>
      </c>
      <c r="AJ685" s="115">
        <f t="shared" si="3380"/>
        <v>2.9033450348674155</v>
      </c>
    </row>
    <row r="686" spans="5:36" x14ac:dyDescent="0.35">
      <c r="E686" s="66">
        <f t="shared" si="3409"/>
        <v>66142</v>
      </c>
      <c r="F686">
        <f t="shared" si="3487"/>
        <v>57</v>
      </c>
      <c r="G686">
        <f t="shared" si="3402"/>
        <v>680</v>
      </c>
      <c r="H686">
        <f t="shared" ref="H686" si="3593">ROUNDDOWN(YEARFRAC(E686,DOB,1),0)</f>
        <v>121</v>
      </c>
      <c r="I686" s="31">
        <f>IF(H686&lt;=120,VLOOKUP(H686,'Mortality Data'!$B$6:$D$125,2,FALSE),1)</f>
        <v>1</v>
      </c>
      <c r="J686" s="17">
        <f>IF(H686&lt;=120,(1-VLOOKUP(H686,'Mortality Data'!$F$5:$H$125,2,FALSE))^(YEAR(E686)-Mortality_Table_Year),1)</f>
        <v>1</v>
      </c>
      <c r="K686">
        <f>IF(H686&lt;=120,VLOOKUP(H686,'Mortality Data'!$B$5:$D$125,3,FALSE),1)</f>
        <v>1</v>
      </c>
      <c r="L686" s="33">
        <f>IF(H686&lt;=120,(1-VLOOKUP(H686,'Mortality Data'!$F$5:$H$125,3,FALSE))^(YEAR(E686)-Mortality_Table_Year),1)</f>
        <v>1</v>
      </c>
      <c r="M686" s="88">
        <f t="shared" ref="M686" si="3594">MIN(I686*J686*Male_Mortality_Blend+K686*L686*(1-Male_Mortality_Blend),1)</f>
        <v>1</v>
      </c>
      <c r="N686" s="18">
        <f t="shared" si="3383"/>
        <v>1</v>
      </c>
      <c r="O686" s="18">
        <f t="shared" si="3405"/>
        <v>0</v>
      </c>
      <c r="P686" s="89">
        <f t="shared" si="3396"/>
        <v>0</v>
      </c>
      <c r="Q686" s="88">
        <f t="shared" ref="Q686" si="3595">MIN((I686*J686*Male_Mortality_Blend+K686*L686*(1-Male_Mortality_Blend))*(1-Mortality_Margin),1)</f>
        <v>0.95</v>
      </c>
      <c r="R686" s="18">
        <f t="shared" si="3459"/>
        <v>0.22092219194555585</v>
      </c>
      <c r="S686" s="18">
        <f t="shared" si="3398"/>
        <v>1.0567996020820129E-7</v>
      </c>
      <c r="T686" s="89">
        <f t="shared" si="3399"/>
        <v>2.9967543950736426E-8</v>
      </c>
      <c r="V686" s="73">
        <f t="shared" si="3385"/>
        <v>0</v>
      </c>
      <c r="W686" s="74">
        <f t="shared" ref="W686" si="3596">V686*Fee_Percent</f>
        <v>0</v>
      </c>
      <c r="X686" s="75">
        <f t="shared" si="3414"/>
        <v>0</v>
      </c>
      <c r="Y686" s="74">
        <f t="shared" si="3387"/>
        <v>0.65208258870403879</v>
      </c>
      <c r="Z686" s="75">
        <f t="shared" si="3388"/>
        <v>0</v>
      </c>
      <c r="AA686" s="82">
        <f t="shared" si="3389"/>
        <v>-0.65208258870403879</v>
      </c>
      <c r="AC686" s="80">
        <f t="shared" ref="AC686" si="3597">AC685/(1+NAER_Rate)^(1/12)</f>
        <v>8.2555030337405327E-2</v>
      </c>
      <c r="AD686" s="82">
        <f t="shared" si="3391"/>
        <v>0</v>
      </c>
      <c r="AE686" s="74">
        <f t="shared" si="3392"/>
        <v>5.3832697892955722E-2</v>
      </c>
      <c r="AF686" s="75">
        <f t="shared" si="3393"/>
        <v>0</v>
      </c>
      <c r="AH686" s="113">
        <v>680</v>
      </c>
      <c r="AI686" s="114">
        <f>(SUM(AE687:$AE$913)+SUM(AF687:$AF$913)-SUM(AD687:$AD$913))*(1+NAER_Rate)^(AH686/12)</f>
        <v>2.2619316857902589</v>
      </c>
      <c r="AJ686" s="115">
        <f t="shared" si="3380"/>
        <v>2.2619316857902589</v>
      </c>
    </row>
    <row r="687" spans="5:36" x14ac:dyDescent="0.35">
      <c r="E687" s="66">
        <f t="shared" si="3409"/>
        <v>66170</v>
      </c>
      <c r="F687">
        <f t="shared" si="3487"/>
        <v>57</v>
      </c>
      <c r="G687">
        <f t="shared" si="3402"/>
        <v>681</v>
      </c>
      <c r="H687">
        <f t="shared" ref="H687" si="3598">ROUNDDOWN(YEARFRAC(E687,DOB,1),0)</f>
        <v>121</v>
      </c>
      <c r="I687" s="31">
        <f>IF(H687&lt;=120,VLOOKUP(H687,'Mortality Data'!$B$6:$D$125,2,FALSE),1)</f>
        <v>1</v>
      </c>
      <c r="J687" s="17">
        <f>IF(H687&lt;=120,(1-VLOOKUP(H687,'Mortality Data'!$F$5:$H$125,2,FALSE))^(YEAR(E687)-Mortality_Table_Year),1)</f>
        <v>1</v>
      </c>
      <c r="K687">
        <f>IF(H687&lt;=120,VLOOKUP(H687,'Mortality Data'!$B$5:$D$125,3,FALSE),1)</f>
        <v>1</v>
      </c>
      <c r="L687" s="33">
        <f>IF(H687&lt;=120,(1-VLOOKUP(H687,'Mortality Data'!$F$5:$H$125,3,FALSE))^(YEAR(E687)-Mortality_Table_Year),1)</f>
        <v>1</v>
      </c>
      <c r="M687" s="88">
        <f t="shared" ref="M687" si="3599">MIN(I687*J687*Male_Mortality_Blend+K687*L687*(1-Male_Mortality_Blend),1)</f>
        <v>1</v>
      </c>
      <c r="N687" s="18">
        <f t="shared" si="3383"/>
        <v>1</v>
      </c>
      <c r="O687" s="18">
        <f t="shared" si="3405"/>
        <v>0</v>
      </c>
      <c r="P687" s="89">
        <f t="shared" si="3396"/>
        <v>0</v>
      </c>
      <c r="Q687" s="88">
        <f t="shared" ref="Q687" si="3600">MIN((I687*J687*Male_Mortality_Blend+K687*L687*(1-Male_Mortality_Blend))*(1-Mortality_Margin),1)</f>
        <v>0.95</v>
      </c>
      <c r="R687" s="18">
        <f t="shared" si="3459"/>
        <v>0.22092219194555585</v>
      </c>
      <c r="S687" s="18">
        <f t="shared" si="3398"/>
        <v>8.2332911754286342E-8</v>
      </c>
      <c r="T687" s="89">
        <f t="shared" si="3399"/>
        <v>2.3347048453914944E-8</v>
      </c>
      <c r="V687" s="73">
        <f t="shared" si="3385"/>
        <v>0</v>
      </c>
      <c r="W687" s="74">
        <f t="shared" ref="W687" si="3601">V687*Fee_Percent</f>
        <v>0</v>
      </c>
      <c r="X687" s="75">
        <f t="shared" si="3414"/>
        <v>0</v>
      </c>
      <c r="Y687" s="74">
        <f t="shared" si="3387"/>
        <v>0.50802307387801027</v>
      </c>
      <c r="Z687" s="75">
        <f t="shared" si="3388"/>
        <v>0</v>
      </c>
      <c r="AA687" s="82">
        <f t="shared" si="3389"/>
        <v>-0.50802307387801027</v>
      </c>
      <c r="AC687" s="80">
        <f t="shared" ref="AC687" si="3602">AC686/(1+NAER_Rate)^(1/12)</f>
        <v>8.2252767095670212E-2</v>
      </c>
      <c r="AD687" s="82">
        <f t="shared" si="3391"/>
        <v>0</v>
      </c>
      <c r="AE687" s="74">
        <f t="shared" si="3392"/>
        <v>4.1786303574914439E-2</v>
      </c>
      <c r="AF687" s="75">
        <f t="shared" si="3393"/>
        <v>0</v>
      </c>
      <c r="AH687" s="113">
        <v>681</v>
      </c>
      <c r="AI687" s="114">
        <f>(SUM(AE688:$AE$913)+SUM(AF688:$AF$913)-SUM(AD688:$AD$913))*(1+NAER_Rate)^(AH687/12)</f>
        <v>1.7622207797343685</v>
      </c>
      <c r="AJ687" s="115">
        <f t="shared" si="3380"/>
        <v>1.7622207797343685</v>
      </c>
    </row>
    <row r="688" spans="5:36" x14ac:dyDescent="0.35">
      <c r="E688" s="66">
        <f t="shared" si="3409"/>
        <v>66201</v>
      </c>
      <c r="F688">
        <f t="shared" si="3487"/>
        <v>57</v>
      </c>
      <c r="G688">
        <f t="shared" si="3402"/>
        <v>682</v>
      </c>
      <c r="H688">
        <f t="shared" ref="H688" si="3603">ROUNDDOWN(YEARFRAC(E688,DOB,1),0)</f>
        <v>121</v>
      </c>
      <c r="I688" s="31">
        <f>IF(H688&lt;=120,VLOOKUP(H688,'Mortality Data'!$B$6:$D$125,2,FALSE),1)</f>
        <v>1</v>
      </c>
      <c r="J688" s="17">
        <f>IF(H688&lt;=120,(1-VLOOKUP(H688,'Mortality Data'!$F$5:$H$125,2,FALSE))^(YEAR(E688)-Mortality_Table_Year),1)</f>
        <v>1</v>
      </c>
      <c r="K688">
        <f>IF(H688&lt;=120,VLOOKUP(H688,'Mortality Data'!$B$5:$D$125,3,FALSE),1)</f>
        <v>1</v>
      </c>
      <c r="L688" s="33">
        <f>IF(H688&lt;=120,(1-VLOOKUP(H688,'Mortality Data'!$F$5:$H$125,3,FALSE))^(YEAR(E688)-Mortality_Table_Year),1)</f>
        <v>1</v>
      </c>
      <c r="M688" s="88">
        <f t="shared" ref="M688" si="3604">MIN(I688*J688*Male_Mortality_Blend+K688*L688*(1-Male_Mortality_Blend),1)</f>
        <v>1</v>
      </c>
      <c r="N688" s="18">
        <f t="shared" si="3383"/>
        <v>1</v>
      </c>
      <c r="O688" s="18">
        <f t="shared" si="3405"/>
        <v>0</v>
      </c>
      <c r="P688" s="89">
        <f t="shared" si="3396"/>
        <v>0</v>
      </c>
      <c r="Q688" s="88">
        <f t="shared" ref="Q688" si="3605">MIN((I688*J688*Male_Mortality_Blend+K688*L688*(1-Male_Mortality_Blend))*(1-Mortality_Margin),1)</f>
        <v>0.95</v>
      </c>
      <c r="R688" s="18">
        <f t="shared" si="3459"/>
        <v>0.22092219194555585</v>
      </c>
      <c r="S688" s="18">
        <f t="shared" si="3398"/>
        <v>6.4143744420269379E-8</v>
      </c>
      <c r="T688" s="89">
        <f t="shared" si="3399"/>
        <v>1.8189167334016963E-8</v>
      </c>
      <c r="V688" s="73">
        <f t="shared" si="3385"/>
        <v>0</v>
      </c>
      <c r="W688" s="74">
        <f t="shared" ref="W688" si="3606">V688*Fee_Percent</f>
        <v>0</v>
      </c>
      <c r="X688" s="75">
        <f t="shared" si="3414"/>
        <v>0</v>
      </c>
      <c r="Y688" s="74">
        <f t="shared" si="3387"/>
        <v>0.39578950283796116</v>
      </c>
      <c r="Z688" s="75">
        <f t="shared" si="3388"/>
        <v>0</v>
      </c>
      <c r="AA688" s="82">
        <f t="shared" si="3389"/>
        <v>-0.39578950283796116</v>
      </c>
      <c r="AC688" s="80">
        <f t="shared" ref="AC688" si="3607">AC687/(1+NAER_Rate)^(1/12)</f>
        <v>8.1951610546851697E-2</v>
      </c>
      <c r="AD688" s="82">
        <f t="shared" si="3391"/>
        <v>0</v>
      </c>
      <c r="AE688" s="74">
        <f t="shared" si="3392"/>
        <v>3.2435587195108646E-2</v>
      </c>
      <c r="AF688" s="75">
        <f t="shared" si="3393"/>
        <v>0</v>
      </c>
      <c r="AH688" s="113">
        <v>682</v>
      </c>
      <c r="AI688" s="114">
        <f>(SUM(AE689:$AE$913)+SUM(AF689:$AF$913)-SUM(AD689:$AD$913))*(1+NAER_Rate)^(AH688/12)</f>
        <v>1.3729071023834447</v>
      </c>
      <c r="AJ688" s="115">
        <f t="shared" si="3380"/>
        <v>1.3729071023834447</v>
      </c>
    </row>
    <row r="689" spans="5:36" x14ac:dyDescent="0.35">
      <c r="E689" s="66">
        <f t="shared" si="3409"/>
        <v>66231</v>
      </c>
      <c r="F689">
        <f t="shared" si="3487"/>
        <v>57</v>
      </c>
      <c r="G689">
        <f t="shared" si="3402"/>
        <v>683</v>
      </c>
      <c r="H689">
        <f t="shared" ref="H689" si="3608">ROUNDDOWN(YEARFRAC(E689,DOB,1),0)</f>
        <v>121</v>
      </c>
      <c r="I689" s="31">
        <f>IF(H689&lt;=120,VLOOKUP(H689,'Mortality Data'!$B$6:$D$125,2,FALSE),1)</f>
        <v>1</v>
      </c>
      <c r="J689" s="17">
        <f>IF(H689&lt;=120,(1-VLOOKUP(H689,'Mortality Data'!$F$5:$H$125,2,FALSE))^(YEAR(E689)-Mortality_Table_Year),1)</f>
        <v>1</v>
      </c>
      <c r="K689">
        <f>IF(H689&lt;=120,VLOOKUP(H689,'Mortality Data'!$B$5:$D$125,3,FALSE),1)</f>
        <v>1</v>
      </c>
      <c r="L689" s="33">
        <f>IF(H689&lt;=120,(1-VLOOKUP(H689,'Mortality Data'!$F$5:$H$125,3,FALSE))^(YEAR(E689)-Mortality_Table_Year),1)</f>
        <v>1</v>
      </c>
      <c r="M689" s="88">
        <f t="shared" ref="M689" si="3609">MIN(I689*J689*Male_Mortality_Blend+K689*L689*(1-Male_Mortality_Blend),1)</f>
        <v>1</v>
      </c>
      <c r="N689" s="18">
        <f t="shared" si="3383"/>
        <v>1</v>
      </c>
      <c r="O689" s="18">
        <f t="shared" si="3405"/>
        <v>0</v>
      </c>
      <c r="P689" s="89">
        <f t="shared" si="3396"/>
        <v>0</v>
      </c>
      <c r="Q689" s="88">
        <f t="shared" ref="Q689" si="3610">MIN((I689*J689*Male_Mortality_Blend+K689*L689*(1-Male_Mortality_Blend))*(1-Mortality_Margin),1)</f>
        <v>0.95</v>
      </c>
      <c r="R689" s="18">
        <f t="shared" si="3459"/>
        <v>0.22092219194555585</v>
      </c>
      <c r="S689" s="18">
        <f t="shared" si="3398"/>
        <v>4.9972967803347951E-8</v>
      </c>
      <c r="T689" s="89">
        <f t="shared" si="3399"/>
        <v>1.4170776616921429E-8</v>
      </c>
      <c r="V689" s="73">
        <f t="shared" si="3385"/>
        <v>0</v>
      </c>
      <c r="W689" s="74">
        <f t="shared" ref="W689" si="3611">V689*Fee_Percent</f>
        <v>0</v>
      </c>
      <c r="X689" s="75">
        <f t="shared" si="3414"/>
        <v>0</v>
      </c>
      <c r="Y689" s="74">
        <f t="shared" si="3387"/>
        <v>0.30835081832195699</v>
      </c>
      <c r="Z689" s="75">
        <f t="shared" si="3388"/>
        <v>0</v>
      </c>
      <c r="AA689" s="82">
        <f t="shared" si="3389"/>
        <v>-0.30835081832195699</v>
      </c>
      <c r="AC689" s="80">
        <f t="shared" ref="AC689" si="3612">AC688/(1+NAER_Rate)^(1/12)</f>
        <v>8.165155663895457E-2</v>
      </c>
      <c r="AD689" s="82">
        <f t="shared" si="3391"/>
        <v>0</v>
      </c>
      <c r="AE689" s="74">
        <f t="shared" si="3392"/>
        <v>2.5177324306883263E-2</v>
      </c>
      <c r="AF689" s="75">
        <f t="shared" si="3393"/>
        <v>0</v>
      </c>
      <c r="AH689" s="113">
        <v>683</v>
      </c>
      <c r="AI689" s="114">
        <f>(SUM(AE690:$AE$913)+SUM(AF690:$AF$913)-SUM(AD690:$AD$913))*(1+NAER_Rate)^(AH689/12)</f>
        <v>1.0696014559872722</v>
      </c>
      <c r="AJ689" s="115">
        <f t="shared" si="3380"/>
        <v>1.0696014559872722</v>
      </c>
    </row>
    <row r="690" spans="5:36" x14ac:dyDescent="0.35">
      <c r="E690" s="66">
        <f t="shared" si="3409"/>
        <v>66262</v>
      </c>
      <c r="F690">
        <f t="shared" si="3487"/>
        <v>57</v>
      </c>
      <c r="G690">
        <f t="shared" si="3402"/>
        <v>684</v>
      </c>
      <c r="H690">
        <f t="shared" ref="H690" si="3613">ROUNDDOWN(YEARFRAC(E690,DOB,1),0)</f>
        <v>121</v>
      </c>
      <c r="I690" s="31">
        <f>IF(H690&lt;=120,VLOOKUP(H690,'Mortality Data'!$B$6:$D$125,2,FALSE),1)</f>
        <v>1</v>
      </c>
      <c r="J690" s="17">
        <f>IF(H690&lt;=120,(1-VLOOKUP(H690,'Mortality Data'!$F$5:$H$125,2,FALSE))^(YEAR(E690)-Mortality_Table_Year),1)</f>
        <v>1</v>
      </c>
      <c r="K690">
        <f>IF(H690&lt;=120,VLOOKUP(H690,'Mortality Data'!$B$5:$D$125,3,FALSE),1)</f>
        <v>1</v>
      </c>
      <c r="L690" s="33">
        <f>IF(H690&lt;=120,(1-VLOOKUP(H690,'Mortality Data'!$F$5:$H$125,3,FALSE))^(YEAR(E690)-Mortality_Table_Year),1)</f>
        <v>1</v>
      </c>
      <c r="M690" s="88">
        <f t="shared" ref="M690" si="3614">MIN(I690*J690*Male_Mortality_Blend+K690*L690*(1-Male_Mortality_Blend),1)</f>
        <v>1</v>
      </c>
      <c r="N690" s="18">
        <f t="shared" si="3383"/>
        <v>1</v>
      </c>
      <c r="O690" s="18">
        <f t="shared" si="3405"/>
        <v>0</v>
      </c>
      <c r="P690" s="89">
        <f t="shared" si="3396"/>
        <v>0</v>
      </c>
      <c r="Q690" s="88">
        <f t="shared" ref="Q690" si="3615">MIN((I690*J690*Male_Mortality_Blend+K690*L690*(1-Male_Mortality_Blend))*(1-Mortality_Margin),1)</f>
        <v>0.95</v>
      </c>
      <c r="R690" s="18">
        <f t="shared" si="3459"/>
        <v>0.22092219194555585</v>
      </c>
      <c r="S690" s="18">
        <f t="shared" si="3398"/>
        <v>3.8932830218207632E-8</v>
      </c>
      <c r="T690" s="89">
        <f t="shared" si="3399"/>
        <v>1.1040137585140318E-8</v>
      </c>
      <c r="V690" s="73">
        <f t="shared" si="3385"/>
        <v>0</v>
      </c>
      <c r="W690" s="74">
        <f t="shared" ref="W690" si="3616">V690*Fee_Percent</f>
        <v>0</v>
      </c>
      <c r="X690" s="75">
        <f t="shared" si="3414"/>
        <v>0</v>
      </c>
      <c r="Y690" s="74">
        <f t="shared" si="3387"/>
        <v>0.24022927965006438</v>
      </c>
      <c r="Z690" s="75">
        <f t="shared" si="3388"/>
        <v>0</v>
      </c>
      <c r="AA690" s="82">
        <f t="shared" si="3389"/>
        <v>-0.24022927965006438</v>
      </c>
      <c r="AC690" s="80">
        <f t="shared" ref="AC690" si="3617">AC689/(1+NAER_Rate)^(1/12)</f>
        <v>8.1352601334819391E-2</v>
      </c>
      <c r="AD690" s="82">
        <f t="shared" si="3391"/>
        <v>0</v>
      </c>
      <c r="AE690" s="74">
        <f t="shared" si="3392"/>
        <v>1.9543276816322529E-2</v>
      </c>
      <c r="AF690" s="75">
        <f t="shared" si="3393"/>
        <v>0</v>
      </c>
      <c r="AH690" s="113">
        <v>684</v>
      </c>
      <c r="AI690" s="114">
        <f>(SUM(AE691:$AE$913)+SUM(AF691:$AF$913)-SUM(AD691:$AD$913))*(1+NAER_Rate)^(AH690/12)</f>
        <v>0.83330275782240315</v>
      </c>
      <c r="AJ690" s="115">
        <f t="shared" si="3380"/>
        <v>0.83330275782240315</v>
      </c>
    </row>
    <row r="691" spans="5:36" x14ac:dyDescent="0.35">
      <c r="E691" s="66">
        <f t="shared" si="3409"/>
        <v>66292</v>
      </c>
      <c r="F691">
        <f t="shared" si="3487"/>
        <v>58</v>
      </c>
      <c r="G691">
        <f t="shared" si="3402"/>
        <v>685</v>
      </c>
      <c r="H691">
        <f t="shared" ref="H691" si="3618">ROUNDDOWN(YEARFRAC(E691,DOB,1),0)</f>
        <v>121</v>
      </c>
      <c r="I691" s="31">
        <f>IF(H691&lt;=120,VLOOKUP(H691,'Mortality Data'!$B$6:$D$125,2,FALSE),1)</f>
        <v>1</v>
      </c>
      <c r="J691" s="17">
        <f>IF(H691&lt;=120,(1-VLOOKUP(H691,'Mortality Data'!$F$5:$H$125,2,FALSE))^(YEAR(E691)-Mortality_Table_Year),1)</f>
        <v>1</v>
      </c>
      <c r="K691">
        <f>IF(H691&lt;=120,VLOOKUP(H691,'Mortality Data'!$B$5:$D$125,3,FALSE),1)</f>
        <v>1</v>
      </c>
      <c r="L691" s="33">
        <f>IF(H691&lt;=120,(1-VLOOKUP(H691,'Mortality Data'!$F$5:$H$125,3,FALSE))^(YEAR(E691)-Mortality_Table_Year),1)</f>
        <v>1</v>
      </c>
      <c r="M691" s="88">
        <f t="shared" ref="M691" si="3619">MIN(I691*J691*Male_Mortality_Blend+K691*L691*(1-Male_Mortality_Blend),1)</f>
        <v>1</v>
      </c>
      <c r="N691" s="18">
        <f t="shared" si="3383"/>
        <v>1</v>
      </c>
      <c r="O691" s="18">
        <f t="shared" si="3405"/>
        <v>0</v>
      </c>
      <c r="P691" s="89">
        <f t="shared" si="3396"/>
        <v>0</v>
      </c>
      <c r="Q691" s="88">
        <f t="shared" ref="Q691" si="3620">MIN((I691*J691*Male_Mortality_Blend+K691*L691*(1-Male_Mortality_Blend))*(1-Mortality_Margin),1)</f>
        <v>0.95</v>
      </c>
      <c r="R691" s="18">
        <f t="shared" si="3459"/>
        <v>0.22092219194555585</v>
      </c>
      <c r="S691" s="18">
        <f t="shared" si="3398"/>
        <v>3.0331704027757026E-8</v>
      </c>
      <c r="T691" s="89">
        <f t="shared" si="3399"/>
        <v>8.6011261904506061E-9</v>
      </c>
      <c r="V691" s="73">
        <f t="shared" si="3385"/>
        <v>0</v>
      </c>
      <c r="W691" s="74">
        <f t="shared" ref="W691" si="3621">V691*Fee_Percent</f>
        <v>0</v>
      </c>
      <c r="X691" s="75">
        <f t="shared" si="3414"/>
        <v>0</v>
      </c>
      <c r="Y691" s="74">
        <f t="shared" si="3387"/>
        <v>0.18715730062027022</v>
      </c>
      <c r="Z691" s="75">
        <f t="shared" si="3388"/>
        <v>0</v>
      </c>
      <c r="AA691" s="82">
        <f t="shared" si="3389"/>
        <v>-0.18715730062027022</v>
      </c>
      <c r="AC691" s="80">
        <f t="shared" ref="AC691" si="3622">AC690/(1+NAER_Rate)^(1/12)</f>
        <v>8.1054740612068188E-2</v>
      </c>
      <c r="AD691" s="82">
        <f t="shared" si="3391"/>
        <v>0</v>
      </c>
      <c r="AE691" s="74">
        <f t="shared" si="3392"/>
        <v>1.5169986455430872E-2</v>
      </c>
      <c r="AF691" s="75">
        <f t="shared" si="3393"/>
        <v>0</v>
      </c>
      <c r="AH691" s="113">
        <v>685</v>
      </c>
      <c r="AI691" s="114">
        <f>(SUM(AE692:$AE$913)+SUM(AF692:$AF$913)-SUM(AD692:$AD$913))*(1+NAER_Rate)^(AH691/12)</f>
        <v>0.64920768601000378</v>
      </c>
      <c r="AJ691" s="115">
        <f t="shared" si="3380"/>
        <v>0.64920768601000378</v>
      </c>
    </row>
    <row r="692" spans="5:36" x14ac:dyDescent="0.35">
      <c r="E692" s="66">
        <f t="shared" si="3409"/>
        <v>66323</v>
      </c>
      <c r="F692">
        <f t="shared" si="3487"/>
        <v>58</v>
      </c>
      <c r="G692">
        <f t="shared" si="3402"/>
        <v>686</v>
      </c>
      <c r="H692">
        <f t="shared" ref="H692" si="3623">ROUNDDOWN(YEARFRAC(E692,DOB,1),0)</f>
        <v>121</v>
      </c>
      <c r="I692" s="31">
        <f>IF(H692&lt;=120,VLOOKUP(H692,'Mortality Data'!$B$6:$D$125,2,FALSE),1)</f>
        <v>1</v>
      </c>
      <c r="J692" s="17">
        <f>IF(H692&lt;=120,(1-VLOOKUP(H692,'Mortality Data'!$F$5:$H$125,2,FALSE))^(YEAR(E692)-Mortality_Table_Year),1)</f>
        <v>1</v>
      </c>
      <c r="K692">
        <f>IF(H692&lt;=120,VLOOKUP(H692,'Mortality Data'!$B$5:$D$125,3,FALSE),1)</f>
        <v>1</v>
      </c>
      <c r="L692" s="33">
        <f>IF(H692&lt;=120,(1-VLOOKUP(H692,'Mortality Data'!$F$5:$H$125,3,FALSE))^(YEAR(E692)-Mortality_Table_Year),1)</f>
        <v>1</v>
      </c>
      <c r="M692" s="88">
        <f t="shared" ref="M692" si="3624">MIN(I692*J692*Male_Mortality_Blend+K692*L692*(1-Male_Mortality_Blend),1)</f>
        <v>1</v>
      </c>
      <c r="N692" s="18">
        <f t="shared" si="3383"/>
        <v>1</v>
      </c>
      <c r="O692" s="18">
        <f t="shared" si="3405"/>
        <v>0</v>
      </c>
      <c r="P692" s="89">
        <f t="shared" si="3396"/>
        <v>0</v>
      </c>
      <c r="Q692" s="88">
        <f t="shared" ref="Q692" si="3625">MIN((I692*J692*Male_Mortality_Blend+K692*L692*(1-Male_Mortality_Blend))*(1-Mortality_Margin),1)</f>
        <v>0.95</v>
      </c>
      <c r="R692" s="18">
        <f t="shared" si="3459"/>
        <v>0.22092219194555585</v>
      </c>
      <c r="S692" s="18">
        <f t="shared" si="3398"/>
        <v>2.36307574885011E-8</v>
      </c>
      <c r="T692" s="89">
        <f t="shared" si="3399"/>
        <v>6.7009465392559266E-9</v>
      </c>
      <c r="V692" s="73">
        <f t="shared" si="3385"/>
        <v>0</v>
      </c>
      <c r="W692" s="74">
        <f t="shared" ref="W692" si="3626">V692*Fee_Percent</f>
        <v>0</v>
      </c>
      <c r="X692" s="75">
        <f t="shared" si="3414"/>
        <v>0</v>
      </c>
      <c r="Y692" s="74">
        <f t="shared" si="3387"/>
        <v>0.14581009952862678</v>
      </c>
      <c r="Z692" s="75">
        <f t="shared" si="3388"/>
        <v>0</v>
      </c>
      <c r="AA692" s="82">
        <f t="shared" si="3389"/>
        <v>-0.14581009952862678</v>
      </c>
      <c r="AC692" s="80">
        <f t="shared" ref="AC692" si="3627">AC691/(1+NAER_Rate)^(1/12)</f>
        <v>8.0757970463050374E-2</v>
      </c>
      <c r="AD692" s="82">
        <f t="shared" si="3391"/>
        <v>0</v>
      </c>
      <c r="AE692" s="74">
        <f t="shared" si="3392"/>
        <v>1.1775327710947277E-2</v>
      </c>
      <c r="AF692" s="75">
        <f t="shared" si="3393"/>
        <v>0</v>
      </c>
      <c r="AH692" s="113">
        <v>686</v>
      </c>
      <c r="AI692" s="114">
        <f>(SUM(AE693:$AE$913)+SUM(AF693:$AF$913)-SUM(AD693:$AD$913))*(1+NAER_Rate)^(AH692/12)</f>
        <v>0.50578330098877156</v>
      </c>
      <c r="AJ692" s="115">
        <f t="shared" si="3380"/>
        <v>0.50578330098877156</v>
      </c>
    </row>
    <row r="693" spans="5:36" x14ac:dyDescent="0.35">
      <c r="E693" s="66">
        <f t="shared" si="3409"/>
        <v>66354</v>
      </c>
      <c r="F693">
        <f t="shared" si="3487"/>
        <v>58</v>
      </c>
      <c r="G693">
        <f t="shared" si="3402"/>
        <v>687</v>
      </c>
      <c r="H693">
        <f t="shared" ref="H693" si="3628">ROUNDDOWN(YEARFRAC(E693,DOB,1),0)</f>
        <v>121</v>
      </c>
      <c r="I693" s="31">
        <f>IF(H693&lt;=120,VLOOKUP(H693,'Mortality Data'!$B$6:$D$125,2,FALSE),1)</f>
        <v>1</v>
      </c>
      <c r="J693" s="17">
        <f>IF(H693&lt;=120,(1-VLOOKUP(H693,'Mortality Data'!$F$5:$H$125,2,FALSE))^(YEAR(E693)-Mortality_Table_Year),1)</f>
        <v>1</v>
      </c>
      <c r="K693">
        <f>IF(H693&lt;=120,VLOOKUP(H693,'Mortality Data'!$B$5:$D$125,3,FALSE),1)</f>
        <v>1</v>
      </c>
      <c r="L693" s="33">
        <f>IF(H693&lt;=120,(1-VLOOKUP(H693,'Mortality Data'!$F$5:$H$125,3,FALSE))^(YEAR(E693)-Mortality_Table_Year),1)</f>
        <v>1</v>
      </c>
      <c r="M693" s="88">
        <f t="shared" ref="M693" si="3629">MIN(I693*J693*Male_Mortality_Blend+K693*L693*(1-Male_Mortality_Blend),1)</f>
        <v>1</v>
      </c>
      <c r="N693" s="18">
        <f t="shared" si="3383"/>
        <v>1</v>
      </c>
      <c r="O693" s="18">
        <f t="shared" si="3405"/>
        <v>0</v>
      </c>
      <c r="P693" s="89">
        <f t="shared" si="3396"/>
        <v>0</v>
      </c>
      <c r="Q693" s="88">
        <f t="shared" ref="Q693" si="3630">MIN((I693*J693*Male_Mortality_Blend+K693*L693*(1-Male_Mortality_Blend))*(1-Mortality_Margin),1)</f>
        <v>0.95</v>
      </c>
      <c r="R693" s="18">
        <f t="shared" si="3459"/>
        <v>0.22092219194555585</v>
      </c>
      <c r="S693" s="18">
        <f t="shared" si="3398"/>
        <v>1.841019874680758E-8</v>
      </c>
      <c r="T693" s="89">
        <f t="shared" si="3399"/>
        <v>5.2205587416935201E-9</v>
      </c>
      <c r="V693" s="73">
        <f t="shared" si="3385"/>
        <v>0</v>
      </c>
      <c r="W693" s="74">
        <f t="shared" ref="W693" si="3631">V693*Fee_Percent</f>
        <v>0</v>
      </c>
      <c r="X693" s="75">
        <f t="shared" si="3414"/>
        <v>0</v>
      </c>
      <c r="Y693" s="74">
        <f t="shared" si="3387"/>
        <v>0.11359741273296291</v>
      </c>
      <c r="Z693" s="75">
        <f t="shared" si="3388"/>
        <v>0</v>
      </c>
      <c r="AA693" s="82">
        <f t="shared" si="3389"/>
        <v>-0.11359741273296291</v>
      </c>
      <c r="AC693" s="80">
        <f t="shared" ref="AC693" si="3632">AC692/(1+NAER_Rate)^(1/12)</f>
        <v>8.0462286894788751E-2</v>
      </c>
      <c r="AD693" s="82">
        <f t="shared" si="3391"/>
        <v>0</v>
      </c>
      <c r="AE693" s="74">
        <f t="shared" si="3392"/>
        <v>9.1403076138253901E-3</v>
      </c>
      <c r="AF693" s="75">
        <f t="shared" si="3393"/>
        <v>0</v>
      </c>
      <c r="AH693" s="113">
        <v>687</v>
      </c>
      <c r="AI693" s="114">
        <f>(SUM(AE694:$AE$913)+SUM(AF694:$AF$913)-SUM(AD694:$AD$913))*(1+NAER_Rate)^(AH693/12)</f>
        <v>0.39404454548487322</v>
      </c>
      <c r="AJ693" s="115">
        <f t="shared" si="3380"/>
        <v>0.39404454548487322</v>
      </c>
    </row>
    <row r="694" spans="5:36" x14ac:dyDescent="0.35">
      <c r="E694" s="66">
        <f t="shared" si="3409"/>
        <v>66384</v>
      </c>
      <c r="F694">
        <f t="shared" si="3487"/>
        <v>58</v>
      </c>
      <c r="G694">
        <f t="shared" si="3402"/>
        <v>688</v>
      </c>
      <c r="H694">
        <f t="shared" ref="H694" si="3633">ROUNDDOWN(YEARFRAC(E694,DOB,1),0)</f>
        <v>121</v>
      </c>
      <c r="I694" s="31">
        <f>IF(H694&lt;=120,VLOOKUP(H694,'Mortality Data'!$B$6:$D$125,2,FALSE),1)</f>
        <v>1</v>
      </c>
      <c r="J694" s="17">
        <f>IF(H694&lt;=120,(1-VLOOKUP(H694,'Mortality Data'!$F$5:$H$125,2,FALSE))^(YEAR(E694)-Mortality_Table_Year),1)</f>
        <v>1</v>
      </c>
      <c r="K694">
        <f>IF(H694&lt;=120,VLOOKUP(H694,'Mortality Data'!$B$5:$D$125,3,FALSE),1)</f>
        <v>1</v>
      </c>
      <c r="L694" s="33">
        <f>IF(H694&lt;=120,(1-VLOOKUP(H694,'Mortality Data'!$F$5:$H$125,3,FALSE))^(YEAR(E694)-Mortality_Table_Year),1)</f>
        <v>1</v>
      </c>
      <c r="M694" s="88">
        <f t="shared" ref="M694" si="3634">MIN(I694*J694*Male_Mortality_Blend+K694*L694*(1-Male_Mortality_Blend),1)</f>
        <v>1</v>
      </c>
      <c r="N694" s="18">
        <f t="shared" si="3383"/>
        <v>1</v>
      </c>
      <c r="O694" s="18">
        <f t="shared" si="3405"/>
        <v>0</v>
      </c>
      <c r="P694" s="89">
        <f t="shared" si="3396"/>
        <v>0</v>
      </c>
      <c r="Q694" s="88">
        <f t="shared" ref="Q694" si="3635">MIN((I694*J694*Male_Mortality_Blend+K694*L694*(1-Male_Mortality_Blend))*(1-Mortality_Margin),1)</f>
        <v>0.95</v>
      </c>
      <c r="R694" s="18">
        <f t="shared" si="3459"/>
        <v>0.22092219194555585</v>
      </c>
      <c r="S694" s="18">
        <f t="shared" si="3398"/>
        <v>1.4342977285509524E-8</v>
      </c>
      <c r="T694" s="89">
        <f t="shared" si="3399"/>
        <v>4.0672214612980559E-9</v>
      </c>
      <c r="V694" s="73">
        <f t="shared" si="3385"/>
        <v>0</v>
      </c>
      <c r="W694" s="74">
        <f t="shared" ref="W694" si="3636">V694*Fee_Percent</f>
        <v>0</v>
      </c>
      <c r="X694" s="75">
        <f t="shared" si="3414"/>
        <v>0</v>
      </c>
      <c r="Y694" s="74">
        <f t="shared" si="3387"/>
        <v>8.8501223312652741E-2</v>
      </c>
      <c r="Z694" s="75">
        <f t="shared" si="3388"/>
        <v>0</v>
      </c>
      <c r="AA694" s="82">
        <f t="shared" si="3389"/>
        <v>-8.8501223312652741E-2</v>
      </c>
      <c r="AC694" s="80">
        <f t="shared" ref="AC694" si="3637">AC693/(1+NAER_Rate)^(1/12)</f>
        <v>8.0167685928925869E-2</v>
      </c>
      <c r="AD694" s="82">
        <f t="shared" si="3391"/>
        <v>0</v>
      </c>
      <c r="AE694" s="74">
        <f t="shared" si="3392"/>
        <v>7.0949382748544771E-3</v>
      </c>
      <c r="AF694" s="75">
        <f t="shared" si="3393"/>
        <v>0</v>
      </c>
      <c r="AH694" s="113">
        <v>688</v>
      </c>
      <c r="AI694" s="114">
        <f>(SUM(AE695:$AE$913)+SUM(AF695:$AF$913)-SUM(AD695:$AD$913))*(1+NAER_Rate)^(AH694/12)</f>
        <v>0.30699136077216449</v>
      </c>
      <c r="AJ694" s="115">
        <f t="shared" si="3380"/>
        <v>0.30699136077216449</v>
      </c>
    </row>
    <row r="695" spans="5:36" x14ac:dyDescent="0.35">
      <c r="E695" s="66">
        <f t="shared" si="3409"/>
        <v>66415</v>
      </c>
      <c r="F695">
        <f t="shared" si="3487"/>
        <v>58</v>
      </c>
      <c r="G695">
        <f t="shared" si="3402"/>
        <v>689</v>
      </c>
      <c r="H695">
        <f t="shared" ref="H695" si="3638">ROUNDDOWN(YEARFRAC(E695,DOB,1),0)</f>
        <v>121</v>
      </c>
      <c r="I695" s="31">
        <f>IF(H695&lt;=120,VLOOKUP(H695,'Mortality Data'!$B$6:$D$125,2,FALSE),1)</f>
        <v>1</v>
      </c>
      <c r="J695" s="17">
        <f>IF(H695&lt;=120,(1-VLOOKUP(H695,'Mortality Data'!$F$5:$H$125,2,FALSE))^(YEAR(E695)-Mortality_Table_Year),1)</f>
        <v>1</v>
      </c>
      <c r="K695">
        <f>IF(H695&lt;=120,VLOOKUP(H695,'Mortality Data'!$B$5:$D$125,3,FALSE),1)</f>
        <v>1</v>
      </c>
      <c r="L695" s="33">
        <f>IF(H695&lt;=120,(1-VLOOKUP(H695,'Mortality Data'!$F$5:$H$125,3,FALSE))^(YEAR(E695)-Mortality_Table_Year),1)</f>
        <v>1</v>
      </c>
      <c r="M695" s="88">
        <f t="shared" ref="M695" si="3639">MIN(I695*J695*Male_Mortality_Blend+K695*L695*(1-Male_Mortality_Blend),1)</f>
        <v>1</v>
      </c>
      <c r="N695" s="18">
        <f t="shared" si="3383"/>
        <v>1</v>
      </c>
      <c r="O695" s="18">
        <f t="shared" si="3405"/>
        <v>0</v>
      </c>
      <c r="P695" s="89">
        <f t="shared" si="3396"/>
        <v>0</v>
      </c>
      <c r="Q695" s="88">
        <f t="shared" ref="Q695" si="3640">MIN((I695*J695*Male_Mortality_Blend+K695*L695*(1-Male_Mortality_Blend))*(1-Mortality_Margin),1)</f>
        <v>0.95</v>
      </c>
      <c r="R695" s="18">
        <f t="shared" si="3459"/>
        <v>0.22092219194555585</v>
      </c>
      <c r="S695" s="18">
        <f t="shared" si="3398"/>
        <v>1.1174295304569441E-8</v>
      </c>
      <c r="T695" s="89">
        <f t="shared" si="3399"/>
        <v>3.1686819809400825E-9</v>
      </c>
      <c r="V695" s="73">
        <f t="shared" si="3385"/>
        <v>0</v>
      </c>
      <c r="W695" s="74">
        <f t="shared" ref="W695" si="3641">V695*Fee_Percent</f>
        <v>0</v>
      </c>
      <c r="X695" s="75">
        <f t="shared" si="3414"/>
        <v>0</v>
      </c>
      <c r="Y695" s="74">
        <f t="shared" si="3387"/>
        <v>6.8949339068558366E-2</v>
      </c>
      <c r="Z695" s="75">
        <f t="shared" si="3388"/>
        <v>0</v>
      </c>
      <c r="AA695" s="82">
        <f t="shared" si="3389"/>
        <v>-6.8949339068558366E-2</v>
      </c>
      <c r="AC695" s="80">
        <f t="shared" ref="AC695" si="3642">AC694/(1+NAER_Rate)^(1/12)</f>
        <v>7.987416360167042E-2</v>
      </c>
      <c r="AD695" s="82">
        <f t="shared" si="3391"/>
        <v>0</v>
      </c>
      <c r="AE695" s="74">
        <f t="shared" si="3392"/>
        <v>5.5072707889890771E-3</v>
      </c>
      <c r="AF695" s="75">
        <f t="shared" si="3393"/>
        <v>0</v>
      </c>
      <c r="AH695" s="113">
        <v>689</v>
      </c>
      <c r="AI695" s="114">
        <f>(SUM(AE696:$AE$913)+SUM(AF696:$AF$913)-SUM(AD696:$AD$913))*(1+NAER_Rate)^(AH695/12)</f>
        <v>0.23917015644202891</v>
      </c>
      <c r="AJ695" s="115">
        <f t="shared" si="3380"/>
        <v>0.23917015644202891</v>
      </c>
    </row>
    <row r="696" spans="5:36" x14ac:dyDescent="0.35">
      <c r="E696" s="66">
        <f t="shared" si="3409"/>
        <v>66445</v>
      </c>
      <c r="F696">
        <f t="shared" si="3487"/>
        <v>58</v>
      </c>
      <c r="G696">
        <f t="shared" si="3402"/>
        <v>690</v>
      </c>
      <c r="H696">
        <f t="shared" ref="H696" si="3643">ROUNDDOWN(YEARFRAC(E696,DOB,1),0)</f>
        <v>121</v>
      </c>
      <c r="I696" s="31">
        <f>IF(H696&lt;=120,VLOOKUP(H696,'Mortality Data'!$B$6:$D$125,2,FALSE),1)</f>
        <v>1</v>
      </c>
      <c r="J696" s="17">
        <f>IF(H696&lt;=120,(1-VLOOKUP(H696,'Mortality Data'!$F$5:$H$125,2,FALSE))^(YEAR(E696)-Mortality_Table_Year),1)</f>
        <v>1</v>
      </c>
      <c r="K696">
        <f>IF(H696&lt;=120,VLOOKUP(H696,'Mortality Data'!$B$5:$D$125,3,FALSE),1)</f>
        <v>1</v>
      </c>
      <c r="L696" s="33">
        <f>IF(H696&lt;=120,(1-VLOOKUP(H696,'Mortality Data'!$F$5:$H$125,3,FALSE))^(YEAR(E696)-Mortality_Table_Year),1)</f>
        <v>1</v>
      </c>
      <c r="M696" s="88">
        <f t="shared" ref="M696" si="3644">MIN(I696*J696*Male_Mortality_Blend+K696*L696*(1-Male_Mortality_Blend),1)</f>
        <v>1</v>
      </c>
      <c r="N696" s="18">
        <f t="shared" si="3383"/>
        <v>1</v>
      </c>
      <c r="O696" s="18">
        <f t="shared" si="3405"/>
        <v>0</v>
      </c>
      <c r="P696" s="89">
        <f t="shared" si="3396"/>
        <v>0</v>
      </c>
      <c r="Q696" s="88">
        <f t="shared" ref="Q696" si="3645">MIN((I696*J696*Male_Mortality_Blend+K696*L696*(1-Male_Mortality_Blend))*(1-Mortality_Margin),1)</f>
        <v>0.95</v>
      </c>
      <c r="R696" s="18">
        <f t="shared" si="3459"/>
        <v>0.22092219194555585</v>
      </c>
      <c r="S696" s="18">
        <f t="shared" si="3398"/>
        <v>8.7056454924370279E-9</v>
      </c>
      <c r="T696" s="89">
        <f t="shared" si="3399"/>
        <v>2.4686498121324132E-9</v>
      </c>
      <c r="V696" s="73">
        <f t="shared" si="3385"/>
        <v>0</v>
      </c>
      <c r="W696" s="74">
        <f t="shared" ref="W696" si="3646">V696*Fee_Percent</f>
        <v>0</v>
      </c>
      <c r="X696" s="75">
        <f t="shared" si="3414"/>
        <v>0</v>
      </c>
      <c r="Y696" s="74">
        <f t="shared" si="3387"/>
        <v>5.371689994833511E-2</v>
      </c>
      <c r="Z696" s="75">
        <f t="shared" si="3388"/>
        <v>0</v>
      </c>
      <c r="AA696" s="82">
        <f t="shared" si="3389"/>
        <v>-5.371689994833511E-2</v>
      </c>
      <c r="AC696" s="80">
        <f t="shared" ref="AC696" si="3647">AC695/(1+NAER_Rate)^(1/12)</f>
        <v>7.9581715963743957E-2</v>
      </c>
      <c r="AD696" s="82">
        <f t="shared" si="3391"/>
        <v>0</v>
      </c>
      <c r="AE696" s="74">
        <f t="shared" si="3392"/>
        <v>4.2748830741412575E-3</v>
      </c>
      <c r="AF696" s="75">
        <f t="shared" si="3393"/>
        <v>0</v>
      </c>
      <c r="AH696" s="113">
        <v>690</v>
      </c>
      <c r="AI696" s="114">
        <f>(SUM(AE697:$AE$913)+SUM(AF697:$AF$913)-SUM(AD697:$AD$913))*(1+NAER_Rate)^(AH696/12)</f>
        <v>0.18633216123289439</v>
      </c>
      <c r="AJ696" s="115">
        <f t="shared" si="3380"/>
        <v>0.18633216123289439</v>
      </c>
    </row>
    <row r="697" spans="5:36" x14ac:dyDescent="0.35">
      <c r="E697" s="66">
        <f t="shared" si="3409"/>
        <v>66476</v>
      </c>
      <c r="F697">
        <f t="shared" si="3487"/>
        <v>58</v>
      </c>
      <c r="G697">
        <f t="shared" si="3402"/>
        <v>691</v>
      </c>
      <c r="H697">
        <f t="shared" ref="H697" si="3648">ROUNDDOWN(YEARFRAC(E697,DOB,1),0)</f>
        <v>122</v>
      </c>
      <c r="I697" s="31">
        <f>IF(H697&lt;=120,VLOOKUP(H697,'Mortality Data'!$B$6:$D$125,2,FALSE),1)</f>
        <v>1</v>
      </c>
      <c r="J697" s="17">
        <f>IF(H697&lt;=120,(1-VLOOKUP(H697,'Mortality Data'!$F$5:$H$125,2,FALSE))^(YEAR(E697)-Mortality_Table_Year),1)</f>
        <v>1</v>
      </c>
      <c r="K697">
        <f>IF(H697&lt;=120,VLOOKUP(H697,'Mortality Data'!$B$5:$D$125,3,FALSE),1)</f>
        <v>1</v>
      </c>
      <c r="L697" s="33">
        <f>IF(H697&lt;=120,(1-VLOOKUP(H697,'Mortality Data'!$F$5:$H$125,3,FALSE))^(YEAR(E697)-Mortality_Table_Year),1)</f>
        <v>1</v>
      </c>
      <c r="M697" s="88">
        <f t="shared" ref="M697" si="3649">MIN(I697*J697*Male_Mortality_Blend+K697*L697*(1-Male_Mortality_Blend),1)</f>
        <v>1</v>
      </c>
      <c r="N697" s="18">
        <f t="shared" si="3383"/>
        <v>1</v>
      </c>
      <c r="O697" s="18">
        <f t="shared" si="3405"/>
        <v>0</v>
      </c>
      <c r="P697" s="89">
        <f t="shared" si="3396"/>
        <v>0</v>
      </c>
      <c r="Q697" s="88">
        <f t="shared" ref="Q697" si="3650">MIN((I697*J697*Male_Mortality_Blend+K697*L697*(1-Male_Mortality_Blend))*(1-Mortality_Margin),1)</f>
        <v>0.95</v>
      </c>
      <c r="R697" s="18">
        <f t="shared" si="3459"/>
        <v>0.22092219194555585</v>
      </c>
      <c r="S697" s="18">
        <f t="shared" si="3398"/>
        <v>6.7823752079468917E-9</v>
      </c>
      <c r="T697" s="89">
        <f t="shared" si="3399"/>
        <v>1.9232702844901363E-9</v>
      </c>
      <c r="V697" s="73">
        <f t="shared" si="3385"/>
        <v>0</v>
      </c>
      <c r="W697" s="74">
        <f t="shared" ref="W697" si="3651">V697*Fee_Percent</f>
        <v>0</v>
      </c>
      <c r="X697" s="75">
        <f t="shared" si="3414"/>
        <v>0</v>
      </c>
      <c r="Y697" s="74">
        <f t="shared" si="3387"/>
        <v>4.1849644667228798E-2</v>
      </c>
      <c r="Z697" s="75">
        <f t="shared" si="3388"/>
        <v>0</v>
      </c>
      <c r="AA697" s="82">
        <f t="shared" si="3389"/>
        <v>-4.1849644667228798E-2</v>
      </c>
      <c r="AC697" s="80">
        <f t="shared" ref="AC697" si="3652">AC696/(1+NAER_Rate)^(1/12)</f>
        <v>7.9290339080327746E-2</v>
      </c>
      <c r="AD697" s="82">
        <f t="shared" si="3391"/>
        <v>0</v>
      </c>
      <c r="AE697" s="74">
        <f t="shared" si="3392"/>
        <v>3.3182725160558011E-3</v>
      </c>
      <c r="AF697" s="75">
        <f t="shared" si="3393"/>
        <v>0</v>
      </c>
      <c r="AH697" s="113">
        <v>691</v>
      </c>
      <c r="AI697" s="114">
        <f>(SUM(AE698:$AE$913)+SUM(AF698:$AF$913)-SUM(AD698:$AD$913))*(1+NAER_Rate)^(AH697/12)</f>
        <v>0.1451672517433707</v>
      </c>
      <c r="AJ697" s="115">
        <f t="shared" si="3380"/>
        <v>0.1451672517433707</v>
      </c>
    </row>
    <row r="698" spans="5:36" x14ac:dyDescent="0.35">
      <c r="E698" s="66">
        <f t="shared" si="3409"/>
        <v>66507</v>
      </c>
      <c r="F698">
        <f t="shared" si="3487"/>
        <v>58</v>
      </c>
      <c r="G698">
        <f t="shared" si="3402"/>
        <v>692</v>
      </c>
      <c r="H698">
        <f t="shared" ref="H698" si="3653">ROUNDDOWN(YEARFRAC(E698,DOB,1),0)</f>
        <v>122</v>
      </c>
      <c r="I698" s="31">
        <f>IF(H698&lt;=120,VLOOKUP(H698,'Mortality Data'!$B$6:$D$125,2,FALSE),1)</f>
        <v>1</v>
      </c>
      <c r="J698" s="17">
        <f>IF(H698&lt;=120,(1-VLOOKUP(H698,'Mortality Data'!$F$5:$H$125,2,FALSE))^(YEAR(E698)-Mortality_Table_Year),1)</f>
        <v>1</v>
      </c>
      <c r="K698">
        <f>IF(H698&lt;=120,VLOOKUP(H698,'Mortality Data'!$B$5:$D$125,3,FALSE),1)</f>
        <v>1</v>
      </c>
      <c r="L698" s="33">
        <f>IF(H698&lt;=120,(1-VLOOKUP(H698,'Mortality Data'!$F$5:$H$125,3,FALSE))^(YEAR(E698)-Mortality_Table_Year),1)</f>
        <v>1</v>
      </c>
      <c r="M698" s="88">
        <f t="shared" ref="M698" si="3654">MIN(I698*J698*Male_Mortality_Blend+K698*L698*(1-Male_Mortality_Blend),1)</f>
        <v>1</v>
      </c>
      <c r="N698" s="18">
        <f t="shared" si="3383"/>
        <v>1</v>
      </c>
      <c r="O698" s="18">
        <f t="shared" si="3405"/>
        <v>0</v>
      </c>
      <c r="P698" s="89">
        <f t="shared" si="3396"/>
        <v>0</v>
      </c>
      <c r="Q698" s="88">
        <f t="shared" ref="Q698" si="3655">MIN((I698*J698*Male_Mortality_Blend+K698*L698*(1-Male_Mortality_Blend))*(1-Mortality_Margin),1)</f>
        <v>0.95</v>
      </c>
      <c r="R698" s="18">
        <f t="shared" si="3459"/>
        <v>0.22092219194555585</v>
      </c>
      <c r="S698" s="18">
        <f t="shared" si="3398"/>
        <v>5.2839980104100694E-9</v>
      </c>
      <c r="T698" s="89">
        <f t="shared" si="3399"/>
        <v>1.4983771975368223E-9</v>
      </c>
      <c r="V698" s="73">
        <f t="shared" si="3385"/>
        <v>0</v>
      </c>
      <c r="W698" s="74">
        <f t="shared" ref="W698" si="3656">V698*Fee_Percent</f>
        <v>0</v>
      </c>
      <c r="X698" s="75">
        <f t="shared" si="3414"/>
        <v>0</v>
      </c>
      <c r="Y698" s="74">
        <f t="shared" si="3387"/>
        <v>3.2604129435201974E-2</v>
      </c>
      <c r="Z698" s="75">
        <f t="shared" si="3388"/>
        <v>0</v>
      </c>
      <c r="AA698" s="82">
        <f t="shared" si="3389"/>
        <v>-3.2604129435201974E-2</v>
      </c>
      <c r="AC698" s="80">
        <f t="shared" ref="AC698" si="3657">AC697/(1+NAER_Rate)^(1/12)</f>
        <v>7.9000029031009805E-2</v>
      </c>
      <c r="AD698" s="82">
        <f t="shared" si="3391"/>
        <v>0</v>
      </c>
      <c r="AE698" s="74">
        <f t="shared" si="3392"/>
        <v>2.5757271719117573E-3</v>
      </c>
      <c r="AF698" s="75">
        <f t="shared" si="3393"/>
        <v>0</v>
      </c>
      <c r="AH698" s="113">
        <v>692</v>
      </c>
      <c r="AI698" s="114">
        <f>(SUM(AE699:$AE$913)+SUM(AF699:$AF$913)-SUM(AD699:$AD$913))*(1+NAER_Rate)^(AH698/12)</f>
        <v>0.11309658428951287</v>
      </c>
      <c r="AJ698" s="115">
        <f t="shared" si="3380"/>
        <v>0.11309658428951287</v>
      </c>
    </row>
    <row r="699" spans="5:36" x14ac:dyDescent="0.35">
      <c r="E699" s="66">
        <f t="shared" si="3409"/>
        <v>66535</v>
      </c>
      <c r="F699">
        <f t="shared" si="3487"/>
        <v>58</v>
      </c>
      <c r="G699">
        <f t="shared" si="3402"/>
        <v>693</v>
      </c>
      <c r="H699">
        <f t="shared" ref="H699" si="3658">ROUNDDOWN(YEARFRAC(E699,DOB,1),0)</f>
        <v>122</v>
      </c>
      <c r="I699" s="31">
        <f>IF(H699&lt;=120,VLOOKUP(H699,'Mortality Data'!$B$6:$D$125,2,FALSE),1)</f>
        <v>1</v>
      </c>
      <c r="J699" s="17">
        <f>IF(H699&lt;=120,(1-VLOOKUP(H699,'Mortality Data'!$F$5:$H$125,2,FALSE))^(YEAR(E699)-Mortality_Table_Year),1)</f>
        <v>1</v>
      </c>
      <c r="K699">
        <f>IF(H699&lt;=120,VLOOKUP(H699,'Mortality Data'!$B$5:$D$125,3,FALSE),1)</f>
        <v>1</v>
      </c>
      <c r="L699" s="33">
        <f>IF(H699&lt;=120,(1-VLOOKUP(H699,'Mortality Data'!$F$5:$H$125,3,FALSE))^(YEAR(E699)-Mortality_Table_Year),1)</f>
        <v>1</v>
      </c>
      <c r="M699" s="88">
        <f t="shared" ref="M699" si="3659">MIN(I699*J699*Male_Mortality_Blend+K699*L699*(1-Male_Mortality_Blend),1)</f>
        <v>1</v>
      </c>
      <c r="N699" s="18">
        <f t="shared" si="3383"/>
        <v>1</v>
      </c>
      <c r="O699" s="18">
        <f t="shared" si="3405"/>
        <v>0</v>
      </c>
      <c r="P699" s="89">
        <f t="shared" si="3396"/>
        <v>0</v>
      </c>
      <c r="Q699" s="88">
        <f t="shared" ref="Q699" si="3660">MIN((I699*J699*Male_Mortality_Blend+K699*L699*(1-Male_Mortality_Blend))*(1-Mortality_Margin),1)</f>
        <v>0.95</v>
      </c>
      <c r="R699" s="18">
        <f t="shared" si="3459"/>
        <v>0.22092219194555585</v>
      </c>
      <c r="S699" s="18">
        <f t="shared" si="3398"/>
        <v>4.1166455877143207E-9</v>
      </c>
      <c r="T699" s="89">
        <f t="shared" si="3399"/>
        <v>1.1673524226957487E-9</v>
      </c>
      <c r="V699" s="73">
        <f t="shared" si="3385"/>
        <v>0</v>
      </c>
      <c r="W699" s="74">
        <f t="shared" ref="W699" si="3661">V699*Fee_Percent</f>
        <v>0</v>
      </c>
      <c r="X699" s="75">
        <f t="shared" si="3414"/>
        <v>0</v>
      </c>
      <c r="Y699" s="74">
        <f t="shared" si="3387"/>
        <v>2.5401153693900533E-2</v>
      </c>
      <c r="Z699" s="75">
        <f t="shared" si="3388"/>
        <v>0</v>
      </c>
      <c r="AA699" s="82">
        <f t="shared" si="3389"/>
        <v>-2.5401153693900533E-2</v>
      </c>
      <c r="AC699" s="80">
        <f t="shared" ref="AC699" si="3662">AC698/(1+NAER_Rate)^(1/12)</f>
        <v>7.8710781909732186E-2</v>
      </c>
      <c r="AD699" s="82">
        <f t="shared" si="3391"/>
        <v>0</v>
      </c>
      <c r="AE699" s="74">
        <f t="shared" si="3392"/>
        <v>1.999344668656193E-3</v>
      </c>
      <c r="AF699" s="75">
        <f t="shared" si="3393"/>
        <v>0</v>
      </c>
      <c r="AH699" s="113">
        <v>693</v>
      </c>
      <c r="AI699" s="114">
        <f>(SUM(AE700:$AE$913)+SUM(AF700:$AF$913)-SUM(AD700:$AD$913))*(1+NAER_Rate)^(AH699/12)</f>
        <v>8.8111038986718473E-2</v>
      </c>
      <c r="AJ699" s="115">
        <f t="shared" si="3380"/>
        <v>8.8111038986718473E-2</v>
      </c>
    </row>
    <row r="700" spans="5:36" x14ac:dyDescent="0.35">
      <c r="E700" s="66">
        <f t="shared" si="3409"/>
        <v>66566</v>
      </c>
      <c r="F700">
        <f t="shared" si="3487"/>
        <v>58</v>
      </c>
      <c r="G700">
        <f t="shared" si="3402"/>
        <v>694</v>
      </c>
      <c r="H700">
        <f t="shared" ref="H700" si="3663">ROUNDDOWN(YEARFRAC(E700,DOB,1),0)</f>
        <v>122</v>
      </c>
      <c r="I700" s="31">
        <f>IF(H700&lt;=120,VLOOKUP(H700,'Mortality Data'!$B$6:$D$125,2,FALSE),1)</f>
        <v>1</v>
      </c>
      <c r="J700" s="17">
        <f>IF(H700&lt;=120,(1-VLOOKUP(H700,'Mortality Data'!$F$5:$H$125,2,FALSE))^(YEAR(E700)-Mortality_Table_Year),1)</f>
        <v>1</v>
      </c>
      <c r="K700">
        <f>IF(H700&lt;=120,VLOOKUP(H700,'Mortality Data'!$B$5:$D$125,3,FALSE),1)</f>
        <v>1</v>
      </c>
      <c r="L700" s="33">
        <f>IF(H700&lt;=120,(1-VLOOKUP(H700,'Mortality Data'!$F$5:$H$125,3,FALSE))^(YEAR(E700)-Mortality_Table_Year),1)</f>
        <v>1</v>
      </c>
      <c r="M700" s="88">
        <f t="shared" ref="M700" si="3664">MIN(I700*J700*Male_Mortality_Blend+K700*L700*(1-Male_Mortality_Blend),1)</f>
        <v>1</v>
      </c>
      <c r="N700" s="18">
        <f t="shared" si="3383"/>
        <v>1</v>
      </c>
      <c r="O700" s="18">
        <f t="shared" si="3405"/>
        <v>0</v>
      </c>
      <c r="P700" s="89">
        <f t="shared" si="3396"/>
        <v>0</v>
      </c>
      <c r="Q700" s="88">
        <f t="shared" ref="Q700" si="3665">MIN((I700*J700*Male_Mortality_Blend+K700*L700*(1-Male_Mortality_Blend))*(1-Mortality_Margin),1)</f>
        <v>0.95</v>
      </c>
      <c r="R700" s="18">
        <f t="shared" si="3459"/>
        <v>0.22092219194555585</v>
      </c>
      <c r="S700" s="18">
        <f t="shared" si="3398"/>
        <v>3.207187221013472E-9</v>
      </c>
      <c r="T700" s="89">
        <f t="shared" si="3399"/>
        <v>9.0945836670084871E-10</v>
      </c>
      <c r="V700" s="73">
        <f t="shared" si="3385"/>
        <v>0</v>
      </c>
      <c r="W700" s="74">
        <f t="shared" ref="W700" si="3666">V700*Fee_Percent</f>
        <v>0</v>
      </c>
      <c r="X700" s="75">
        <f t="shared" si="3414"/>
        <v>0</v>
      </c>
      <c r="Y700" s="74">
        <f t="shared" si="3387"/>
        <v>1.9789475141898074E-2</v>
      </c>
      <c r="Z700" s="75">
        <f t="shared" si="3388"/>
        <v>0</v>
      </c>
      <c r="AA700" s="82">
        <f t="shared" si="3389"/>
        <v>-1.9789475141898074E-2</v>
      </c>
      <c r="AC700" s="80">
        <f t="shared" ref="AC700" si="3667">AC699/(1+NAER_Rate)^(1/12)</f>
        <v>7.8422593824738401E-2</v>
      </c>
      <c r="AD700" s="82">
        <f t="shared" si="3391"/>
        <v>0</v>
      </c>
      <c r="AE700" s="74">
        <f t="shared" si="3392"/>
        <v>1.5519419710578299E-3</v>
      </c>
      <c r="AF700" s="75">
        <f t="shared" si="3393"/>
        <v>0</v>
      </c>
      <c r="AH700" s="113">
        <v>694</v>
      </c>
      <c r="AI700" s="114">
        <f>(SUM(AE701:$AE$913)+SUM(AF701:$AF$913)-SUM(AD701:$AD$913))*(1+NAER_Rate)^(AH700/12)</f>
        <v>6.8645355119172288E-2</v>
      </c>
      <c r="AJ700" s="115">
        <f t="shared" si="3380"/>
        <v>6.8645355119172288E-2</v>
      </c>
    </row>
    <row r="701" spans="5:36" x14ac:dyDescent="0.35">
      <c r="E701" s="66">
        <f t="shared" si="3409"/>
        <v>66596</v>
      </c>
      <c r="F701">
        <f t="shared" si="3487"/>
        <v>58</v>
      </c>
      <c r="G701">
        <f t="shared" si="3402"/>
        <v>695</v>
      </c>
      <c r="H701">
        <f t="shared" ref="H701" si="3668">ROUNDDOWN(YEARFRAC(E701,DOB,1),0)</f>
        <v>122</v>
      </c>
      <c r="I701" s="31">
        <f>IF(H701&lt;=120,VLOOKUP(H701,'Mortality Data'!$B$6:$D$125,2,FALSE),1)</f>
        <v>1</v>
      </c>
      <c r="J701" s="17">
        <f>IF(H701&lt;=120,(1-VLOOKUP(H701,'Mortality Data'!$F$5:$H$125,2,FALSE))^(YEAR(E701)-Mortality_Table_Year),1)</f>
        <v>1</v>
      </c>
      <c r="K701">
        <f>IF(H701&lt;=120,VLOOKUP(H701,'Mortality Data'!$B$5:$D$125,3,FALSE),1)</f>
        <v>1</v>
      </c>
      <c r="L701" s="33">
        <f>IF(H701&lt;=120,(1-VLOOKUP(H701,'Mortality Data'!$F$5:$H$125,3,FALSE))^(YEAR(E701)-Mortality_Table_Year),1)</f>
        <v>1</v>
      </c>
      <c r="M701" s="88">
        <f t="shared" ref="M701" si="3669">MIN(I701*J701*Male_Mortality_Blend+K701*L701*(1-Male_Mortality_Blend),1)</f>
        <v>1</v>
      </c>
      <c r="N701" s="18">
        <f t="shared" si="3383"/>
        <v>1</v>
      </c>
      <c r="O701" s="18">
        <f t="shared" si="3405"/>
        <v>0</v>
      </c>
      <c r="P701" s="89">
        <f t="shared" si="3396"/>
        <v>0</v>
      </c>
      <c r="Q701" s="88">
        <f t="shared" ref="Q701" si="3670">MIN((I701*J701*Male_Mortality_Blend+K701*L701*(1-Male_Mortality_Blend))*(1-Mortality_Margin),1)</f>
        <v>0.95</v>
      </c>
      <c r="R701" s="18">
        <f t="shared" si="3459"/>
        <v>0.22092219194555585</v>
      </c>
      <c r="S701" s="18">
        <f t="shared" si="3398"/>
        <v>2.4986483901673998E-9</v>
      </c>
      <c r="T701" s="89">
        <f t="shared" si="3399"/>
        <v>7.0853883084607225E-10</v>
      </c>
      <c r="V701" s="73">
        <f t="shared" si="3385"/>
        <v>0</v>
      </c>
      <c r="W701" s="74">
        <f t="shared" ref="W701" si="3671">V701*Fee_Percent</f>
        <v>0</v>
      </c>
      <c r="X701" s="75">
        <f t="shared" si="3414"/>
        <v>0</v>
      </c>
      <c r="Y701" s="74">
        <f t="shared" si="3387"/>
        <v>1.5417540916097861E-2</v>
      </c>
      <c r="Z701" s="75">
        <f t="shared" si="3388"/>
        <v>0</v>
      </c>
      <c r="AA701" s="82">
        <f t="shared" si="3389"/>
        <v>-1.5417540916097861E-2</v>
      </c>
      <c r="AC701" s="80">
        <f t="shared" ref="AC701" si="3672">AC700/(1+NAER_Rate)^(1/12)</f>
        <v>7.8135460898521053E-2</v>
      </c>
      <c r="AD701" s="82">
        <f t="shared" si="3391"/>
        <v>0</v>
      </c>
      <c r="AE701" s="74">
        <f t="shared" si="3392"/>
        <v>1.2046566654011128E-3</v>
      </c>
      <c r="AF701" s="75">
        <f t="shared" si="3393"/>
        <v>0</v>
      </c>
      <c r="AH701" s="113">
        <v>695</v>
      </c>
      <c r="AI701" s="114">
        <f>(SUM(AE702:$AE$913)+SUM(AF702:$AF$913)-SUM(AD702:$AD$913))*(1+NAER_Rate)^(AH701/12)</f>
        <v>5.3480072799363676E-2</v>
      </c>
      <c r="AJ701" s="115">
        <f t="shared" si="3380"/>
        <v>5.3480072799363676E-2</v>
      </c>
    </row>
    <row r="702" spans="5:36" x14ac:dyDescent="0.35">
      <c r="E702" s="66">
        <f t="shared" si="3409"/>
        <v>66627</v>
      </c>
      <c r="F702">
        <f t="shared" si="3487"/>
        <v>58</v>
      </c>
      <c r="G702">
        <f t="shared" si="3402"/>
        <v>696</v>
      </c>
      <c r="H702">
        <f t="shared" ref="H702" si="3673">ROUNDDOWN(YEARFRAC(E702,DOB,1),0)</f>
        <v>122</v>
      </c>
      <c r="I702" s="31">
        <f>IF(H702&lt;=120,VLOOKUP(H702,'Mortality Data'!$B$6:$D$125,2,FALSE),1)</f>
        <v>1</v>
      </c>
      <c r="J702" s="17">
        <f>IF(H702&lt;=120,(1-VLOOKUP(H702,'Mortality Data'!$F$5:$H$125,2,FALSE))^(YEAR(E702)-Mortality_Table_Year),1)</f>
        <v>1</v>
      </c>
      <c r="K702">
        <f>IF(H702&lt;=120,VLOOKUP(H702,'Mortality Data'!$B$5:$D$125,3,FALSE),1)</f>
        <v>1</v>
      </c>
      <c r="L702" s="33">
        <f>IF(H702&lt;=120,(1-VLOOKUP(H702,'Mortality Data'!$F$5:$H$125,3,FALSE))^(YEAR(E702)-Mortality_Table_Year),1)</f>
        <v>1</v>
      </c>
      <c r="M702" s="88">
        <f t="shared" ref="M702" si="3674">MIN(I702*J702*Male_Mortality_Blend+K702*L702*(1-Male_Mortality_Blend),1)</f>
        <v>1</v>
      </c>
      <c r="N702" s="18">
        <f t="shared" si="3383"/>
        <v>1</v>
      </c>
      <c r="O702" s="18">
        <f t="shared" si="3405"/>
        <v>0</v>
      </c>
      <c r="P702" s="89">
        <f t="shared" si="3396"/>
        <v>0</v>
      </c>
      <c r="Q702" s="88">
        <f t="shared" ref="Q702" si="3675">MIN((I702*J702*Male_Mortality_Blend+K702*L702*(1-Male_Mortality_Blend))*(1-Mortality_Margin),1)</f>
        <v>0.95</v>
      </c>
      <c r="R702" s="18">
        <f t="shared" si="3459"/>
        <v>0.22092219194555585</v>
      </c>
      <c r="S702" s="18">
        <f t="shared" si="3398"/>
        <v>1.9466415109103835E-9</v>
      </c>
      <c r="T702" s="89">
        <f t="shared" si="3399"/>
        <v>5.5200687925701624E-10</v>
      </c>
      <c r="V702" s="73">
        <f t="shared" si="3385"/>
        <v>0</v>
      </c>
      <c r="W702" s="74">
        <f t="shared" ref="W702" si="3676">V702*Fee_Percent</f>
        <v>0</v>
      </c>
      <c r="X702" s="75">
        <f t="shared" si="3414"/>
        <v>0</v>
      </c>
      <c r="Y702" s="74">
        <f t="shared" si="3387"/>
        <v>1.201146398250323E-2</v>
      </c>
      <c r="Z702" s="75">
        <f t="shared" si="3388"/>
        <v>0</v>
      </c>
      <c r="AA702" s="82">
        <f t="shared" si="3389"/>
        <v>-1.201146398250323E-2</v>
      </c>
      <c r="AC702" s="80">
        <f t="shared" ref="AC702" si="3677">AC701/(1+NAER_Rate)^(1/12)</f>
        <v>7.7849379267769678E-2</v>
      </c>
      <c r="AD702" s="82">
        <f t="shared" si="3391"/>
        <v>0</v>
      </c>
      <c r="AE702" s="74">
        <f t="shared" si="3392"/>
        <v>9.3508501513504913E-4</v>
      </c>
      <c r="AF702" s="75">
        <f t="shared" si="3393"/>
        <v>0</v>
      </c>
      <c r="AH702" s="113">
        <v>696</v>
      </c>
      <c r="AI702" s="114">
        <f>(SUM(AE703:$AE$913)+SUM(AF703:$AF$913)-SUM(AD703:$AD$913))*(1+NAER_Rate)^(AH702/12)</f>
        <v>4.1665137891120155E-2</v>
      </c>
      <c r="AJ702" s="115">
        <f t="shared" si="3380"/>
        <v>4.1665137891120155E-2</v>
      </c>
    </row>
    <row r="703" spans="5:36" x14ac:dyDescent="0.35">
      <c r="E703" s="66">
        <f t="shared" si="3409"/>
        <v>66657</v>
      </c>
      <c r="F703">
        <f t="shared" si="3487"/>
        <v>59</v>
      </c>
      <c r="G703">
        <f t="shared" si="3402"/>
        <v>697</v>
      </c>
      <c r="H703">
        <f t="shared" ref="H703" si="3678">ROUNDDOWN(YEARFRAC(E703,DOB,1),0)</f>
        <v>122</v>
      </c>
      <c r="I703" s="31">
        <f>IF(H703&lt;=120,VLOOKUP(H703,'Mortality Data'!$B$6:$D$125,2,FALSE),1)</f>
        <v>1</v>
      </c>
      <c r="J703" s="17">
        <f>IF(H703&lt;=120,(1-VLOOKUP(H703,'Mortality Data'!$F$5:$H$125,2,FALSE))^(YEAR(E703)-Mortality_Table_Year),1)</f>
        <v>1</v>
      </c>
      <c r="K703">
        <f>IF(H703&lt;=120,VLOOKUP(H703,'Mortality Data'!$B$5:$D$125,3,FALSE),1)</f>
        <v>1</v>
      </c>
      <c r="L703" s="33">
        <f>IF(H703&lt;=120,(1-VLOOKUP(H703,'Mortality Data'!$F$5:$H$125,3,FALSE))^(YEAR(E703)-Mortality_Table_Year),1)</f>
        <v>1</v>
      </c>
      <c r="M703" s="88">
        <f t="shared" ref="M703" si="3679">MIN(I703*J703*Male_Mortality_Blend+K703*L703*(1-Male_Mortality_Blend),1)</f>
        <v>1</v>
      </c>
      <c r="N703" s="18">
        <f t="shared" si="3383"/>
        <v>1</v>
      </c>
      <c r="O703" s="18">
        <f t="shared" si="3405"/>
        <v>0</v>
      </c>
      <c r="P703" s="89">
        <f t="shared" si="3396"/>
        <v>0</v>
      </c>
      <c r="Q703" s="88">
        <f t="shared" ref="Q703" si="3680">MIN((I703*J703*Male_Mortality_Blend+K703*L703*(1-Male_Mortality_Blend))*(1-Mortality_Margin),1)</f>
        <v>0.95</v>
      </c>
      <c r="R703" s="18">
        <f t="shared" si="3459"/>
        <v>0.22092219194555585</v>
      </c>
      <c r="S703" s="18">
        <f t="shared" si="3398"/>
        <v>1.5165852013878529E-9</v>
      </c>
      <c r="T703" s="89">
        <f t="shared" si="3399"/>
        <v>4.3005630952253063E-10</v>
      </c>
      <c r="V703" s="73">
        <f t="shared" si="3385"/>
        <v>0</v>
      </c>
      <c r="W703" s="74">
        <f t="shared" ref="W703" si="3681">V703*Fee_Percent</f>
        <v>0</v>
      </c>
      <c r="X703" s="75">
        <f t="shared" si="3414"/>
        <v>0</v>
      </c>
      <c r="Y703" s="74">
        <f t="shared" si="3387"/>
        <v>9.3578650310135215E-3</v>
      </c>
      <c r="Z703" s="75">
        <f t="shared" si="3388"/>
        <v>0</v>
      </c>
      <c r="AA703" s="82">
        <f t="shared" si="3389"/>
        <v>-9.3578650310135215E-3</v>
      </c>
      <c r="AC703" s="80">
        <f t="shared" ref="AC703" si="3682">AC702/(1+NAER_Rate)^(1/12)</f>
        <v>7.7564345083318775E-2</v>
      </c>
      <c r="AD703" s="82">
        <f t="shared" si="3391"/>
        <v>0</v>
      </c>
      <c r="AE703" s="74">
        <f t="shared" si="3392"/>
        <v>7.2583667250865434E-4</v>
      </c>
      <c r="AF703" s="75">
        <f t="shared" si="3393"/>
        <v>0</v>
      </c>
      <c r="AH703" s="113">
        <v>697</v>
      </c>
      <c r="AI703" s="114">
        <f>(SUM(AE704:$AE$913)+SUM(AF704:$AF$913)-SUM(AD704:$AD$913))*(1+NAER_Rate)^(AH703/12)</f>
        <v>3.2460384300500168E-2</v>
      </c>
      <c r="AJ703" s="115">
        <f t="shared" si="3380"/>
        <v>3.2460384300500168E-2</v>
      </c>
    </row>
    <row r="704" spans="5:36" x14ac:dyDescent="0.35">
      <c r="E704" s="66">
        <f t="shared" si="3409"/>
        <v>66688</v>
      </c>
      <c r="F704">
        <f t="shared" si="3487"/>
        <v>59</v>
      </c>
      <c r="G704">
        <f t="shared" si="3402"/>
        <v>698</v>
      </c>
      <c r="H704">
        <f t="shared" ref="H704" si="3683">ROUNDDOWN(YEARFRAC(E704,DOB,1),0)</f>
        <v>122</v>
      </c>
      <c r="I704" s="31">
        <f>IF(H704&lt;=120,VLOOKUP(H704,'Mortality Data'!$B$6:$D$125,2,FALSE),1)</f>
        <v>1</v>
      </c>
      <c r="J704" s="17">
        <f>IF(H704&lt;=120,(1-VLOOKUP(H704,'Mortality Data'!$F$5:$H$125,2,FALSE))^(YEAR(E704)-Mortality_Table_Year),1)</f>
        <v>1</v>
      </c>
      <c r="K704">
        <f>IF(H704&lt;=120,VLOOKUP(H704,'Mortality Data'!$B$5:$D$125,3,FALSE),1)</f>
        <v>1</v>
      </c>
      <c r="L704" s="33">
        <f>IF(H704&lt;=120,(1-VLOOKUP(H704,'Mortality Data'!$F$5:$H$125,3,FALSE))^(YEAR(E704)-Mortality_Table_Year),1)</f>
        <v>1</v>
      </c>
      <c r="M704" s="88">
        <f t="shared" ref="M704" si="3684">MIN(I704*J704*Male_Mortality_Blend+K704*L704*(1-Male_Mortality_Blend),1)</f>
        <v>1</v>
      </c>
      <c r="N704" s="18">
        <f t="shared" si="3383"/>
        <v>1</v>
      </c>
      <c r="O704" s="18">
        <f t="shared" si="3405"/>
        <v>0</v>
      </c>
      <c r="P704" s="89">
        <f t="shared" si="3396"/>
        <v>0</v>
      </c>
      <c r="Q704" s="88">
        <f t="shared" ref="Q704" si="3685">MIN((I704*J704*Male_Mortality_Blend+K704*L704*(1-Male_Mortality_Blend))*(1-Mortality_Margin),1)</f>
        <v>0.95</v>
      </c>
      <c r="R704" s="18">
        <f t="shared" si="3459"/>
        <v>0.22092219194555585</v>
      </c>
      <c r="S704" s="18">
        <f t="shared" si="3398"/>
        <v>1.1815378744250561E-9</v>
      </c>
      <c r="T704" s="89">
        <f t="shared" si="3399"/>
        <v>3.3504732696279679E-10</v>
      </c>
      <c r="V704" s="73">
        <f t="shared" si="3385"/>
        <v>0</v>
      </c>
      <c r="W704" s="74">
        <f t="shared" ref="W704" si="3686">V704*Fee_Percent</f>
        <v>0</v>
      </c>
      <c r="X704" s="75">
        <f t="shared" si="3414"/>
        <v>0</v>
      </c>
      <c r="Y704" s="74">
        <f t="shared" si="3387"/>
        <v>7.2905049764313461E-3</v>
      </c>
      <c r="Z704" s="75">
        <f t="shared" si="3388"/>
        <v>0</v>
      </c>
      <c r="AA704" s="82">
        <f t="shared" si="3389"/>
        <v>-7.2905049764313461E-3</v>
      </c>
      <c r="AC704" s="80">
        <f t="shared" ref="AC704" si="3687">AC703/(1+NAER_Rate)^(1/12)</f>
        <v>7.7280354510095989E-2</v>
      </c>
      <c r="AD704" s="82">
        <f t="shared" si="3391"/>
        <v>0</v>
      </c>
      <c r="AE704" s="74">
        <f t="shared" si="3392"/>
        <v>5.6341280913623339E-4</v>
      </c>
      <c r="AF704" s="75">
        <f t="shared" si="3393"/>
        <v>0</v>
      </c>
      <c r="AH704" s="113">
        <v>698</v>
      </c>
      <c r="AI704" s="114">
        <f>(SUM(AE705:$AE$913)+SUM(AF705:$AF$913)-SUM(AD705:$AD$913))*(1+NAER_Rate)^(AH704/12)</f>
        <v>2.5289165049438556E-2</v>
      </c>
      <c r="AJ704" s="115">
        <f t="shared" si="3380"/>
        <v>2.5289165049438556E-2</v>
      </c>
    </row>
    <row r="705" spans="5:36" x14ac:dyDescent="0.35">
      <c r="E705" s="66">
        <f t="shared" si="3409"/>
        <v>66719</v>
      </c>
      <c r="F705">
        <f t="shared" si="3487"/>
        <v>59</v>
      </c>
      <c r="G705">
        <f t="shared" si="3402"/>
        <v>699</v>
      </c>
      <c r="H705">
        <f t="shared" ref="H705" si="3688">ROUNDDOWN(YEARFRAC(E705,DOB,1),0)</f>
        <v>122</v>
      </c>
      <c r="I705" s="31">
        <f>IF(H705&lt;=120,VLOOKUP(H705,'Mortality Data'!$B$6:$D$125,2,FALSE),1)</f>
        <v>1</v>
      </c>
      <c r="J705" s="17">
        <f>IF(H705&lt;=120,(1-VLOOKUP(H705,'Mortality Data'!$F$5:$H$125,2,FALSE))^(YEAR(E705)-Mortality_Table_Year),1)</f>
        <v>1</v>
      </c>
      <c r="K705">
        <f>IF(H705&lt;=120,VLOOKUP(H705,'Mortality Data'!$B$5:$D$125,3,FALSE),1)</f>
        <v>1</v>
      </c>
      <c r="L705" s="33">
        <f>IF(H705&lt;=120,(1-VLOOKUP(H705,'Mortality Data'!$F$5:$H$125,3,FALSE))^(YEAR(E705)-Mortality_Table_Year),1)</f>
        <v>1</v>
      </c>
      <c r="M705" s="88">
        <f t="shared" ref="M705" si="3689">MIN(I705*J705*Male_Mortality_Blend+K705*L705*(1-Male_Mortality_Blend),1)</f>
        <v>1</v>
      </c>
      <c r="N705" s="18">
        <f t="shared" si="3383"/>
        <v>1</v>
      </c>
      <c r="O705" s="18">
        <f t="shared" si="3405"/>
        <v>0</v>
      </c>
      <c r="P705" s="89">
        <f t="shared" si="3396"/>
        <v>0</v>
      </c>
      <c r="Q705" s="88">
        <f t="shared" ref="Q705" si="3690">MIN((I705*J705*Male_Mortality_Blend+K705*L705*(1-Male_Mortality_Blend))*(1-Mortality_Margin),1)</f>
        <v>0.95</v>
      </c>
      <c r="R705" s="18">
        <f t="shared" si="3459"/>
        <v>0.22092219194555585</v>
      </c>
      <c r="S705" s="18">
        <f t="shared" si="3398"/>
        <v>9.2050993734037983E-10</v>
      </c>
      <c r="T705" s="89">
        <f t="shared" si="3399"/>
        <v>2.6102793708467628E-10</v>
      </c>
      <c r="V705" s="73">
        <f t="shared" si="3385"/>
        <v>0</v>
      </c>
      <c r="W705" s="74">
        <f t="shared" ref="W705" si="3691">V705*Fee_Percent</f>
        <v>0</v>
      </c>
      <c r="X705" s="75">
        <f t="shared" si="3414"/>
        <v>0</v>
      </c>
      <c r="Y705" s="74">
        <f t="shared" si="3387"/>
        <v>5.6798706366481501E-3</v>
      </c>
      <c r="Z705" s="75">
        <f t="shared" si="3388"/>
        <v>0</v>
      </c>
      <c r="AA705" s="82">
        <f t="shared" si="3389"/>
        <v>-5.6798706366481501E-3</v>
      </c>
      <c r="AC705" s="80">
        <f t="shared" ref="AC705" si="3692">AC704/(1+NAER_Rate)^(1/12)</f>
        <v>7.6997403727070521E-2</v>
      </c>
      <c r="AD705" s="82">
        <f t="shared" si="3391"/>
        <v>0</v>
      </c>
      <c r="AE705" s="74">
        <f t="shared" si="3392"/>
        <v>4.3733529252753069E-4</v>
      </c>
      <c r="AF705" s="75">
        <f t="shared" si="3393"/>
        <v>0</v>
      </c>
      <c r="AH705" s="113">
        <v>699</v>
      </c>
      <c r="AI705" s="114">
        <f>(SUM(AE706:$AE$913)+SUM(AF706:$AF$913)-SUM(AD706:$AD$913))*(1+NAER_Rate)^(AH705/12)</f>
        <v>1.9702227274243641E-2</v>
      </c>
      <c r="AJ705" s="115">
        <f t="shared" si="3380"/>
        <v>1.9702227274243641E-2</v>
      </c>
    </row>
    <row r="706" spans="5:36" x14ac:dyDescent="0.35">
      <c r="E706" s="66">
        <f t="shared" si="3409"/>
        <v>66749</v>
      </c>
      <c r="F706">
        <f t="shared" si="3487"/>
        <v>59</v>
      </c>
      <c r="G706">
        <f t="shared" si="3402"/>
        <v>700</v>
      </c>
      <c r="H706">
        <f t="shared" ref="H706" si="3693">ROUNDDOWN(YEARFRAC(E706,DOB,1),0)</f>
        <v>122</v>
      </c>
      <c r="I706" s="31">
        <f>IF(H706&lt;=120,VLOOKUP(H706,'Mortality Data'!$B$6:$D$125,2,FALSE),1)</f>
        <v>1</v>
      </c>
      <c r="J706" s="17">
        <f>IF(H706&lt;=120,(1-VLOOKUP(H706,'Mortality Data'!$F$5:$H$125,2,FALSE))^(YEAR(E706)-Mortality_Table_Year),1)</f>
        <v>1</v>
      </c>
      <c r="K706">
        <f>IF(H706&lt;=120,VLOOKUP(H706,'Mortality Data'!$B$5:$D$125,3,FALSE),1)</f>
        <v>1</v>
      </c>
      <c r="L706" s="33">
        <f>IF(H706&lt;=120,(1-VLOOKUP(H706,'Mortality Data'!$F$5:$H$125,3,FALSE))^(YEAR(E706)-Mortality_Table_Year),1)</f>
        <v>1</v>
      </c>
      <c r="M706" s="88">
        <f t="shared" ref="M706" si="3694">MIN(I706*J706*Male_Mortality_Blend+K706*L706*(1-Male_Mortality_Blend),1)</f>
        <v>1</v>
      </c>
      <c r="N706" s="18">
        <f t="shared" si="3383"/>
        <v>1</v>
      </c>
      <c r="O706" s="18">
        <f t="shared" si="3405"/>
        <v>0</v>
      </c>
      <c r="P706" s="89">
        <f t="shared" si="3396"/>
        <v>0</v>
      </c>
      <c r="Q706" s="88">
        <f t="shared" ref="Q706" si="3695">MIN((I706*J706*Male_Mortality_Blend+K706*L706*(1-Male_Mortality_Blend))*(1-Mortality_Margin),1)</f>
        <v>0.95</v>
      </c>
      <c r="R706" s="18">
        <f t="shared" si="3459"/>
        <v>0.22092219194555585</v>
      </c>
      <c r="S706" s="18">
        <f t="shared" si="3398"/>
        <v>7.171488642754768E-10</v>
      </c>
      <c r="T706" s="89">
        <f t="shared" si="3399"/>
        <v>2.0336107306490302E-10</v>
      </c>
      <c r="V706" s="73">
        <f t="shared" si="3385"/>
        <v>0</v>
      </c>
      <c r="W706" s="74">
        <f t="shared" ref="W706" si="3696">V706*Fee_Percent</f>
        <v>0</v>
      </c>
      <c r="X706" s="75">
        <f t="shared" si="3414"/>
        <v>0</v>
      </c>
      <c r="Y706" s="74">
        <f t="shared" si="3387"/>
        <v>4.4250611656326414E-3</v>
      </c>
      <c r="Z706" s="75">
        <f t="shared" si="3388"/>
        <v>0</v>
      </c>
      <c r="AA706" s="82">
        <f t="shared" si="3389"/>
        <v>-4.4250611656326414E-3</v>
      </c>
      <c r="AC706" s="80">
        <f t="shared" ref="AC706" si="3697">AC705/(1+NAER_Rate)^(1/12)</f>
        <v>7.671548892720173E-2</v>
      </c>
      <c r="AD706" s="82">
        <f t="shared" si="3391"/>
        <v>0</v>
      </c>
      <c r="AE706" s="74">
        <f t="shared" si="3392"/>
        <v>3.3947073085428126E-4</v>
      </c>
      <c r="AF706" s="75">
        <f t="shared" si="3393"/>
        <v>0</v>
      </c>
      <c r="AH706" s="113">
        <v>700</v>
      </c>
      <c r="AI706" s="114">
        <f>(SUM(AE707:$AE$913)+SUM(AF707:$AF$913)-SUM(AD707:$AD$913))*(1+NAER_Rate)^(AH706/12)</f>
        <v>1.5349568038608222E-2</v>
      </c>
      <c r="AJ706" s="115">
        <f t="shared" si="3380"/>
        <v>1.5349568038608222E-2</v>
      </c>
    </row>
    <row r="707" spans="5:36" x14ac:dyDescent="0.35">
      <c r="E707" s="66">
        <f t="shared" si="3409"/>
        <v>66780</v>
      </c>
      <c r="F707">
        <f t="shared" si="3487"/>
        <v>59</v>
      </c>
      <c r="G707">
        <f t="shared" si="3402"/>
        <v>701</v>
      </c>
      <c r="H707">
        <f t="shared" ref="H707" si="3698">ROUNDDOWN(YEARFRAC(E707,DOB,1),0)</f>
        <v>122</v>
      </c>
      <c r="I707" s="31">
        <f>IF(H707&lt;=120,VLOOKUP(H707,'Mortality Data'!$B$6:$D$125,2,FALSE),1)</f>
        <v>1</v>
      </c>
      <c r="J707" s="17">
        <f>IF(H707&lt;=120,(1-VLOOKUP(H707,'Mortality Data'!$F$5:$H$125,2,FALSE))^(YEAR(E707)-Mortality_Table_Year),1)</f>
        <v>1</v>
      </c>
      <c r="K707">
        <f>IF(H707&lt;=120,VLOOKUP(H707,'Mortality Data'!$B$5:$D$125,3,FALSE),1)</f>
        <v>1</v>
      </c>
      <c r="L707" s="33">
        <f>IF(H707&lt;=120,(1-VLOOKUP(H707,'Mortality Data'!$F$5:$H$125,3,FALSE))^(YEAR(E707)-Mortality_Table_Year),1)</f>
        <v>1</v>
      </c>
      <c r="M707" s="88">
        <f t="shared" ref="M707" si="3699">MIN(I707*J707*Male_Mortality_Blend+K707*L707*(1-Male_Mortality_Blend),1)</f>
        <v>1</v>
      </c>
      <c r="N707" s="18">
        <f t="shared" si="3383"/>
        <v>1</v>
      </c>
      <c r="O707" s="18">
        <f t="shared" si="3405"/>
        <v>0</v>
      </c>
      <c r="P707" s="89">
        <f t="shared" si="3396"/>
        <v>0</v>
      </c>
      <c r="Q707" s="88">
        <f t="shared" ref="Q707" si="3700">MIN((I707*J707*Male_Mortality_Blend+K707*L707*(1-Male_Mortality_Blend))*(1-Mortality_Margin),1)</f>
        <v>0.95</v>
      </c>
      <c r="R707" s="18">
        <f t="shared" si="3459"/>
        <v>0.22092219194555585</v>
      </c>
      <c r="S707" s="18">
        <f t="shared" si="3398"/>
        <v>5.5871476522847251E-10</v>
      </c>
      <c r="T707" s="89">
        <f t="shared" si="3399"/>
        <v>1.5843409904700429E-10</v>
      </c>
      <c r="V707" s="73">
        <f t="shared" si="3385"/>
        <v>0</v>
      </c>
      <c r="W707" s="74">
        <f t="shared" ref="W707" si="3701">V707*Fee_Percent</f>
        <v>0</v>
      </c>
      <c r="X707" s="75">
        <f t="shared" si="3414"/>
        <v>0</v>
      </c>
      <c r="Y707" s="74">
        <f t="shared" si="3387"/>
        <v>3.4474669534279214E-3</v>
      </c>
      <c r="Z707" s="75">
        <f t="shared" si="3388"/>
        <v>0</v>
      </c>
      <c r="AA707" s="82">
        <f t="shared" si="3389"/>
        <v>-3.4474669534279214E-3</v>
      </c>
      <c r="AC707" s="80">
        <f t="shared" ref="AC707" si="3702">AC706/(1+NAER_Rate)^(1/12)</f>
        <v>7.643460631738791E-2</v>
      </c>
      <c r="AD707" s="82">
        <f t="shared" si="3391"/>
        <v>0</v>
      </c>
      <c r="AE707" s="74">
        <f t="shared" si="3392"/>
        <v>2.6350577937746787E-4</v>
      </c>
      <c r="AF707" s="75">
        <f t="shared" si="3393"/>
        <v>0</v>
      </c>
      <c r="AH707" s="113">
        <v>701</v>
      </c>
      <c r="AI707" s="114">
        <f>(SUM(AE708:$AE$913)+SUM(AF708:$AF$913)-SUM(AD708:$AD$913))*(1+NAER_Rate)^(AH707/12)</f>
        <v>1.1958507822101444E-2</v>
      </c>
      <c r="AJ707" s="115">
        <f t="shared" si="3380"/>
        <v>1.1958507822101444E-2</v>
      </c>
    </row>
    <row r="708" spans="5:36" x14ac:dyDescent="0.35">
      <c r="E708" s="66">
        <f t="shared" si="3409"/>
        <v>66810</v>
      </c>
      <c r="F708">
        <f t="shared" si="3487"/>
        <v>59</v>
      </c>
      <c r="G708">
        <f t="shared" si="3402"/>
        <v>702</v>
      </c>
      <c r="H708">
        <f t="shared" ref="H708" si="3703">ROUNDDOWN(YEARFRAC(E708,DOB,1),0)</f>
        <v>122</v>
      </c>
      <c r="I708" s="31">
        <f>IF(H708&lt;=120,VLOOKUP(H708,'Mortality Data'!$B$6:$D$125,2,FALSE),1)</f>
        <v>1</v>
      </c>
      <c r="J708" s="17">
        <f>IF(H708&lt;=120,(1-VLOOKUP(H708,'Mortality Data'!$F$5:$H$125,2,FALSE))^(YEAR(E708)-Mortality_Table_Year),1)</f>
        <v>1</v>
      </c>
      <c r="K708">
        <f>IF(H708&lt;=120,VLOOKUP(H708,'Mortality Data'!$B$5:$D$125,3,FALSE),1)</f>
        <v>1</v>
      </c>
      <c r="L708" s="33">
        <f>IF(H708&lt;=120,(1-VLOOKUP(H708,'Mortality Data'!$F$5:$H$125,3,FALSE))^(YEAR(E708)-Mortality_Table_Year),1)</f>
        <v>1</v>
      </c>
      <c r="M708" s="88">
        <f t="shared" ref="M708" si="3704">MIN(I708*J708*Male_Mortality_Blend+K708*L708*(1-Male_Mortality_Blend),1)</f>
        <v>1</v>
      </c>
      <c r="N708" s="18">
        <f t="shared" si="3383"/>
        <v>1</v>
      </c>
      <c r="O708" s="18">
        <f t="shared" si="3405"/>
        <v>0</v>
      </c>
      <c r="P708" s="89">
        <f t="shared" si="3396"/>
        <v>0</v>
      </c>
      <c r="Q708" s="88">
        <f t="shared" ref="Q708" si="3705">MIN((I708*J708*Male_Mortality_Blend+K708*L708*(1-Male_Mortality_Blend))*(1-Mortality_Margin),1)</f>
        <v>0.95</v>
      </c>
      <c r="R708" s="18">
        <f t="shared" si="3459"/>
        <v>0.22092219194555585</v>
      </c>
      <c r="S708" s="18">
        <f t="shared" si="3398"/>
        <v>4.3528227462185172E-10</v>
      </c>
      <c r="T708" s="89">
        <f t="shared" si="3399"/>
        <v>1.234324906066208E-10</v>
      </c>
      <c r="V708" s="73">
        <f t="shared" si="3385"/>
        <v>0</v>
      </c>
      <c r="W708" s="74">
        <f t="shared" ref="W708" si="3706">V708*Fee_Percent</f>
        <v>0</v>
      </c>
      <c r="X708" s="75">
        <f t="shared" si="3414"/>
        <v>0</v>
      </c>
      <c r="Y708" s="74">
        <f t="shared" si="3387"/>
        <v>2.6858449974167574E-3</v>
      </c>
      <c r="Z708" s="75">
        <f t="shared" si="3388"/>
        <v>0</v>
      </c>
      <c r="AA708" s="82">
        <f t="shared" si="3389"/>
        <v>-2.6858449974167574E-3</v>
      </c>
      <c r="AC708" s="80">
        <f t="shared" ref="AC708" si="3707">AC707/(1+NAER_Rate)^(1/12)</f>
        <v>7.6154752118415214E-2</v>
      </c>
      <c r="AD708" s="82">
        <f t="shared" si="3391"/>
        <v>0</v>
      </c>
      <c r="AE708" s="74">
        <f t="shared" si="3392"/>
        <v>2.0453986000675871E-4</v>
      </c>
      <c r="AF708" s="75">
        <f t="shared" si="3393"/>
        <v>0</v>
      </c>
      <c r="AH708" s="113">
        <v>702</v>
      </c>
      <c r="AI708" s="114">
        <f>(SUM(AE709:$AE$913)+SUM(AF709:$AF$913)-SUM(AD709:$AD$913))*(1+NAER_Rate)^(AH708/12)</f>
        <v>9.3166080616447159E-3</v>
      </c>
      <c r="AJ708" s="115">
        <f t="shared" si="3380"/>
        <v>9.3166080616447159E-3</v>
      </c>
    </row>
    <row r="709" spans="5:36" x14ac:dyDescent="0.35">
      <c r="E709" s="66">
        <f t="shared" si="3409"/>
        <v>66841</v>
      </c>
      <c r="F709">
        <f t="shared" si="3487"/>
        <v>59</v>
      </c>
      <c r="G709">
        <f t="shared" si="3402"/>
        <v>703</v>
      </c>
      <c r="H709">
        <f t="shared" ref="H709" si="3708">ROUNDDOWN(YEARFRAC(E709,DOB,1),0)</f>
        <v>123</v>
      </c>
      <c r="I709" s="31">
        <f>IF(H709&lt;=120,VLOOKUP(H709,'Mortality Data'!$B$6:$D$125,2,FALSE),1)</f>
        <v>1</v>
      </c>
      <c r="J709" s="17">
        <f>IF(H709&lt;=120,(1-VLOOKUP(H709,'Mortality Data'!$F$5:$H$125,2,FALSE))^(YEAR(E709)-Mortality_Table_Year),1)</f>
        <v>1</v>
      </c>
      <c r="K709">
        <f>IF(H709&lt;=120,VLOOKUP(H709,'Mortality Data'!$B$5:$D$125,3,FALSE),1)</f>
        <v>1</v>
      </c>
      <c r="L709" s="33">
        <f>IF(H709&lt;=120,(1-VLOOKUP(H709,'Mortality Data'!$F$5:$H$125,3,FALSE))^(YEAR(E709)-Mortality_Table_Year),1)</f>
        <v>1</v>
      </c>
      <c r="M709" s="88">
        <f t="shared" ref="M709" si="3709">MIN(I709*J709*Male_Mortality_Blend+K709*L709*(1-Male_Mortality_Blend),1)</f>
        <v>1</v>
      </c>
      <c r="N709" s="18">
        <f t="shared" si="3383"/>
        <v>1</v>
      </c>
      <c r="O709" s="18">
        <f t="shared" si="3405"/>
        <v>0</v>
      </c>
      <c r="P709" s="89">
        <f t="shared" si="3396"/>
        <v>0</v>
      </c>
      <c r="Q709" s="88">
        <f t="shared" ref="Q709" si="3710">MIN((I709*J709*Male_Mortality_Blend+K709*L709*(1-Male_Mortality_Blend))*(1-Mortality_Margin),1)</f>
        <v>0.95</v>
      </c>
      <c r="R709" s="18">
        <f t="shared" si="3459"/>
        <v>0.22092219194555585</v>
      </c>
      <c r="S709" s="18">
        <f t="shared" si="3398"/>
        <v>3.3911876039734486E-10</v>
      </c>
      <c r="T709" s="89">
        <f t="shared" si="3399"/>
        <v>9.6163514224506854E-11</v>
      </c>
      <c r="V709" s="73">
        <f t="shared" si="3385"/>
        <v>0</v>
      </c>
      <c r="W709" s="74">
        <f t="shared" ref="W709" si="3711">V709*Fee_Percent</f>
        <v>0</v>
      </c>
      <c r="X709" s="75">
        <f t="shared" si="3414"/>
        <v>0</v>
      </c>
      <c r="Y709" s="74">
        <f t="shared" si="3387"/>
        <v>2.0924822333614418E-3</v>
      </c>
      <c r="Z709" s="75">
        <f t="shared" si="3388"/>
        <v>0</v>
      </c>
      <c r="AA709" s="82">
        <f t="shared" si="3389"/>
        <v>-2.0924822333614418E-3</v>
      </c>
      <c r="AC709" s="80">
        <f t="shared" ref="AC709" si="3712">AC708/(1+NAER_Rate)^(1/12)</f>
        <v>7.587592256490687E-2</v>
      </c>
      <c r="AD709" s="82">
        <f t="shared" si="3391"/>
        <v>0</v>
      </c>
      <c r="AE709" s="74">
        <f t="shared" si="3392"/>
        <v>1.5876901990697614E-4</v>
      </c>
      <c r="AF709" s="75">
        <f t="shared" si="3393"/>
        <v>0</v>
      </c>
      <c r="AH709" s="113">
        <v>703</v>
      </c>
      <c r="AI709" s="114">
        <f>(SUM(AE710:$AE$913)+SUM(AF710:$AF$913)-SUM(AD710:$AD$913))*(1+NAER_Rate)^(AH709/12)</f>
        <v>7.258362587168529E-3</v>
      </c>
      <c r="AJ709" s="115">
        <f t="shared" si="3380"/>
        <v>7.258362587168529E-3</v>
      </c>
    </row>
    <row r="710" spans="5:36" x14ac:dyDescent="0.35">
      <c r="E710" s="66">
        <f t="shared" si="3409"/>
        <v>66872</v>
      </c>
      <c r="F710">
        <f t="shared" si="3487"/>
        <v>59</v>
      </c>
      <c r="G710">
        <f t="shared" si="3402"/>
        <v>704</v>
      </c>
      <c r="H710">
        <f t="shared" ref="H710" si="3713">ROUNDDOWN(YEARFRAC(E710,DOB,1),0)</f>
        <v>123</v>
      </c>
      <c r="I710" s="31">
        <f>IF(H710&lt;=120,VLOOKUP(H710,'Mortality Data'!$B$6:$D$125,2,FALSE),1)</f>
        <v>1</v>
      </c>
      <c r="J710" s="17">
        <f>IF(H710&lt;=120,(1-VLOOKUP(H710,'Mortality Data'!$F$5:$H$125,2,FALSE))^(YEAR(E710)-Mortality_Table_Year),1)</f>
        <v>1</v>
      </c>
      <c r="K710">
        <f>IF(H710&lt;=120,VLOOKUP(H710,'Mortality Data'!$B$5:$D$125,3,FALSE),1)</f>
        <v>1</v>
      </c>
      <c r="L710" s="33">
        <f>IF(H710&lt;=120,(1-VLOOKUP(H710,'Mortality Data'!$F$5:$H$125,3,FALSE))^(YEAR(E710)-Mortality_Table_Year),1)</f>
        <v>1</v>
      </c>
      <c r="M710" s="88">
        <f t="shared" ref="M710" si="3714">MIN(I710*J710*Male_Mortality_Blend+K710*L710*(1-Male_Mortality_Blend),1)</f>
        <v>1</v>
      </c>
      <c r="N710" s="18">
        <f t="shared" si="3383"/>
        <v>1</v>
      </c>
      <c r="O710" s="18">
        <f t="shared" si="3405"/>
        <v>0</v>
      </c>
      <c r="P710" s="89">
        <f t="shared" si="3396"/>
        <v>0</v>
      </c>
      <c r="Q710" s="88">
        <f t="shared" ref="Q710" si="3715">MIN((I710*J710*Male_Mortality_Blend+K710*L710*(1-Male_Mortality_Blend))*(1-Mortality_Margin),1)</f>
        <v>0.95</v>
      </c>
      <c r="R710" s="18">
        <f t="shared" si="3459"/>
        <v>0.22092219194555585</v>
      </c>
      <c r="S710" s="18">
        <f t="shared" si="3398"/>
        <v>2.6419990052050366E-10</v>
      </c>
      <c r="T710" s="89">
        <f t="shared" si="3399"/>
        <v>7.4918859876841207E-11</v>
      </c>
      <c r="V710" s="73">
        <f t="shared" si="3385"/>
        <v>0</v>
      </c>
      <c r="W710" s="74">
        <f t="shared" ref="W710" si="3716">V710*Fee_Percent</f>
        <v>0</v>
      </c>
      <c r="X710" s="75">
        <f t="shared" si="3414"/>
        <v>0</v>
      </c>
      <c r="Y710" s="74">
        <f t="shared" si="3387"/>
        <v>1.6302064717600997E-3</v>
      </c>
      <c r="Z710" s="75">
        <f t="shared" si="3388"/>
        <v>0</v>
      </c>
      <c r="AA710" s="82">
        <f t="shared" si="3389"/>
        <v>-1.6302064717600997E-3</v>
      </c>
      <c r="AC710" s="80">
        <f t="shared" ref="AC710" si="3717">AC709/(1+NAER_Rate)^(1/12)</f>
        <v>7.5598113905272477E-2</v>
      </c>
      <c r="AD710" s="82">
        <f t="shared" si="3391"/>
        <v>0</v>
      </c>
      <c r="AE710" s="74">
        <f t="shared" si="3392"/>
        <v>1.2324053454123237E-4</v>
      </c>
      <c r="AF710" s="75">
        <f t="shared" si="3393"/>
        <v>0</v>
      </c>
      <c r="AH710" s="113">
        <v>704</v>
      </c>
      <c r="AI710" s="114">
        <f>(SUM(AE711:$AE$913)+SUM(AF711:$AF$913)-SUM(AD711:$AD$913))*(1+NAER_Rate)^(AH710/12)</f>
        <v>5.6548292144756439E-3</v>
      </c>
      <c r="AJ710" s="115">
        <f t="shared" ref="AJ710:AJ773" si="3718">MAX(AI710,0,SUM(Y711:Y722)*2%)</f>
        <v>5.6548292144756439E-3</v>
      </c>
    </row>
    <row r="711" spans="5:36" x14ac:dyDescent="0.35">
      <c r="E711" s="66">
        <f t="shared" si="3409"/>
        <v>66900</v>
      </c>
      <c r="F711">
        <f t="shared" si="3487"/>
        <v>59</v>
      </c>
      <c r="G711">
        <f t="shared" si="3402"/>
        <v>705</v>
      </c>
      <c r="H711">
        <f t="shared" ref="H711" si="3719">ROUNDDOWN(YEARFRAC(E711,DOB,1),0)</f>
        <v>123</v>
      </c>
      <c r="I711" s="31">
        <f>IF(H711&lt;=120,VLOOKUP(H711,'Mortality Data'!$B$6:$D$125,2,FALSE),1)</f>
        <v>1</v>
      </c>
      <c r="J711" s="17">
        <f>IF(H711&lt;=120,(1-VLOOKUP(H711,'Mortality Data'!$F$5:$H$125,2,FALSE))^(YEAR(E711)-Mortality_Table_Year),1)</f>
        <v>1</v>
      </c>
      <c r="K711">
        <f>IF(H711&lt;=120,VLOOKUP(H711,'Mortality Data'!$B$5:$D$125,3,FALSE),1)</f>
        <v>1</v>
      </c>
      <c r="L711" s="33">
        <f>IF(H711&lt;=120,(1-VLOOKUP(H711,'Mortality Data'!$F$5:$H$125,3,FALSE))^(YEAR(E711)-Mortality_Table_Year),1)</f>
        <v>1</v>
      </c>
      <c r="M711" s="88">
        <f t="shared" ref="M711" si="3720">MIN(I711*J711*Male_Mortality_Blend+K711*L711*(1-Male_Mortality_Blend),1)</f>
        <v>1</v>
      </c>
      <c r="N711" s="18">
        <f t="shared" ref="N711:N774" si="3721">1-(1-M711)^(1/12)</f>
        <v>1</v>
      </c>
      <c r="O711" s="18">
        <f t="shared" si="3405"/>
        <v>0</v>
      </c>
      <c r="P711" s="89">
        <f t="shared" si="3396"/>
        <v>0</v>
      </c>
      <c r="Q711" s="88">
        <f t="shared" ref="Q711" si="3722">MIN((I711*J711*Male_Mortality_Blend+K711*L711*(1-Male_Mortality_Blend))*(1-Mortality_Margin),1)</f>
        <v>0.95</v>
      </c>
      <c r="R711" s="18">
        <f t="shared" si="3459"/>
        <v>0.22092219194555585</v>
      </c>
      <c r="S711" s="18">
        <f t="shared" si="3398"/>
        <v>2.0583227938571619E-10</v>
      </c>
      <c r="T711" s="89">
        <f t="shared" si="3399"/>
        <v>5.8367621134787469E-11</v>
      </c>
      <c r="V711" s="73">
        <f t="shared" ref="V711:V774" si="3723">Payment_Amount*O711</f>
        <v>0</v>
      </c>
      <c r="W711" s="74">
        <f t="shared" ref="W711" si="3724">V711*Fee_Percent</f>
        <v>0</v>
      </c>
      <c r="X711" s="75">
        <f t="shared" si="3414"/>
        <v>0</v>
      </c>
      <c r="Y711" s="74">
        <f t="shared" ref="Y711:Y774" si="3725">Payment_Amount*S711</f>
        <v>1.2700576846950277E-3</v>
      </c>
      <c r="Z711" s="75">
        <f t="shared" ref="Z711:Z774" si="3726">V711*Admin_Expense_Percent</f>
        <v>0</v>
      </c>
      <c r="AA711" s="82">
        <f t="shared" ref="AA711:AA774" si="3727">X711-SUM(Y711:Z711)</f>
        <v>-1.2700576846950277E-3</v>
      </c>
      <c r="AC711" s="80">
        <f t="shared" ref="AC711" si="3728">AC710/(1+NAER_Rate)^(1/12)</f>
        <v>7.5321322401657537E-2</v>
      </c>
      <c r="AD711" s="82">
        <f t="shared" ref="AD711:AD774" si="3729">X711*AC711</f>
        <v>0</v>
      </c>
      <c r="AE711" s="74">
        <f t="shared" ref="AE711:AE774" si="3730">Payment_Amount*S711*AC711</f>
        <v>9.566242433761689E-5</v>
      </c>
      <c r="AF711" s="75">
        <f t="shared" ref="AF711:AF774" si="3731">Z711*AC711</f>
        <v>0</v>
      </c>
      <c r="AH711" s="113">
        <v>705</v>
      </c>
      <c r="AI711" s="114">
        <f>(SUM(AE712:$AE$913)+SUM(AF712:$AF$913)-SUM(AD712:$AD$913))*(1+NAER_Rate)^(AH711/12)</f>
        <v>4.4055519493359195E-3</v>
      </c>
      <c r="AJ711" s="115">
        <f t="shared" si="3718"/>
        <v>4.4055519493359195E-3</v>
      </c>
    </row>
    <row r="712" spans="5:36" x14ac:dyDescent="0.35">
      <c r="E712" s="66">
        <f t="shared" si="3409"/>
        <v>66931</v>
      </c>
      <c r="F712">
        <f t="shared" si="3487"/>
        <v>59</v>
      </c>
      <c r="G712">
        <f t="shared" si="3402"/>
        <v>706</v>
      </c>
      <c r="H712">
        <f t="shared" ref="H712" si="3732">ROUNDDOWN(YEARFRAC(E712,DOB,1),0)</f>
        <v>123</v>
      </c>
      <c r="I712" s="31">
        <f>IF(H712&lt;=120,VLOOKUP(H712,'Mortality Data'!$B$6:$D$125,2,FALSE),1)</f>
        <v>1</v>
      </c>
      <c r="J712" s="17">
        <f>IF(H712&lt;=120,(1-VLOOKUP(H712,'Mortality Data'!$F$5:$H$125,2,FALSE))^(YEAR(E712)-Mortality_Table_Year),1)</f>
        <v>1</v>
      </c>
      <c r="K712">
        <f>IF(H712&lt;=120,VLOOKUP(H712,'Mortality Data'!$B$5:$D$125,3,FALSE),1)</f>
        <v>1</v>
      </c>
      <c r="L712" s="33">
        <f>IF(H712&lt;=120,(1-VLOOKUP(H712,'Mortality Data'!$F$5:$H$125,3,FALSE))^(YEAR(E712)-Mortality_Table_Year),1)</f>
        <v>1</v>
      </c>
      <c r="M712" s="88">
        <f t="shared" ref="M712" si="3733">MIN(I712*J712*Male_Mortality_Blend+K712*L712*(1-Male_Mortality_Blend),1)</f>
        <v>1</v>
      </c>
      <c r="N712" s="18">
        <f t="shared" si="3721"/>
        <v>1</v>
      </c>
      <c r="O712" s="18">
        <f t="shared" si="3405"/>
        <v>0</v>
      </c>
      <c r="P712" s="89">
        <f t="shared" ref="P712:P775" si="3734">O711-O712</f>
        <v>0</v>
      </c>
      <c r="Q712" s="88">
        <f t="shared" ref="Q712" si="3735">MIN((I712*J712*Male_Mortality_Blend+K712*L712*(1-Male_Mortality_Blend))*(1-Mortality_Margin),1)</f>
        <v>0.95</v>
      </c>
      <c r="R712" s="18">
        <f t="shared" si="3459"/>
        <v>0.22092219194555585</v>
      </c>
      <c r="S712" s="18">
        <f t="shared" ref="S712:S775" si="3736">S711*(1-Q712)^(1/12)</f>
        <v>1.6035936105067372E-10</v>
      </c>
      <c r="T712" s="89">
        <f t="shared" ref="T712:T775" si="3737">S711-S712</f>
        <v>4.5472918335042467E-11</v>
      </c>
      <c r="V712" s="73">
        <f t="shared" si="3723"/>
        <v>0</v>
      </c>
      <c r="W712" s="74">
        <f t="shared" ref="W712" si="3738">V712*Fee_Percent</f>
        <v>0</v>
      </c>
      <c r="X712" s="75">
        <f t="shared" si="3414"/>
        <v>0</v>
      </c>
      <c r="Y712" s="74">
        <f t="shared" si="3725"/>
        <v>9.8947375709490461E-4</v>
      </c>
      <c r="Z712" s="75">
        <f t="shared" si="3726"/>
        <v>0</v>
      </c>
      <c r="AA712" s="82">
        <f t="shared" si="3727"/>
        <v>-9.8947375709490461E-4</v>
      </c>
      <c r="AC712" s="80">
        <f t="shared" ref="AC712" si="3739">AC711/(1+NAER_Rate)^(1/12)</f>
        <v>7.5045544329893146E-2</v>
      </c>
      <c r="AD712" s="82">
        <f t="shared" si="3729"/>
        <v>0</v>
      </c>
      <c r="AE712" s="74">
        <f t="shared" si="3730"/>
        <v>7.4255596701331588E-5</v>
      </c>
      <c r="AF712" s="75">
        <f t="shared" si="3731"/>
        <v>0</v>
      </c>
      <c r="AH712" s="113">
        <v>706</v>
      </c>
      <c r="AI712" s="114">
        <f>(SUM(AE713:$AE$913)+SUM(AF713:$AF$913)-SUM(AD713:$AD$913))*(1+NAER_Rate)^(AH712/12)</f>
        <v>3.4322677559586096E-3</v>
      </c>
      <c r="AJ712" s="115">
        <f t="shared" si="3718"/>
        <v>3.4322677559586096E-3</v>
      </c>
    </row>
    <row r="713" spans="5:36" x14ac:dyDescent="0.35">
      <c r="E713" s="66">
        <f t="shared" si="3409"/>
        <v>66961</v>
      </c>
      <c r="F713">
        <f t="shared" si="3487"/>
        <v>59</v>
      </c>
      <c r="G713">
        <f t="shared" ref="G713:G776" si="3740">G712+1</f>
        <v>707</v>
      </c>
      <c r="H713">
        <f t="shared" ref="H713" si="3741">ROUNDDOWN(YEARFRAC(E713,DOB,1),0)</f>
        <v>123</v>
      </c>
      <c r="I713" s="31">
        <f>IF(H713&lt;=120,VLOOKUP(H713,'Mortality Data'!$B$6:$D$125,2,FALSE),1)</f>
        <v>1</v>
      </c>
      <c r="J713" s="17">
        <f>IF(H713&lt;=120,(1-VLOOKUP(H713,'Mortality Data'!$F$5:$H$125,2,FALSE))^(YEAR(E713)-Mortality_Table_Year),1)</f>
        <v>1</v>
      </c>
      <c r="K713">
        <f>IF(H713&lt;=120,VLOOKUP(H713,'Mortality Data'!$B$5:$D$125,3,FALSE),1)</f>
        <v>1</v>
      </c>
      <c r="L713" s="33">
        <f>IF(H713&lt;=120,(1-VLOOKUP(H713,'Mortality Data'!$F$5:$H$125,3,FALSE))^(YEAR(E713)-Mortality_Table_Year),1)</f>
        <v>1</v>
      </c>
      <c r="M713" s="88">
        <f t="shared" ref="M713" si="3742">MIN(I713*J713*Male_Mortality_Blend+K713*L713*(1-Male_Mortality_Blend),1)</f>
        <v>1</v>
      </c>
      <c r="N713" s="18">
        <f t="shared" si="3721"/>
        <v>1</v>
      </c>
      <c r="O713" s="18">
        <f t="shared" ref="O713:O776" si="3743">O712*(1-M713)^(1/12)</f>
        <v>0</v>
      </c>
      <c r="P713" s="89">
        <f t="shared" si="3734"/>
        <v>0</v>
      </c>
      <c r="Q713" s="88">
        <f t="shared" ref="Q713" si="3744">MIN((I713*J713*Male_Mortality_Blend+K713*L713*(1-Male_Mortality_Blend))*(1-Mortality_Margin),1)</f>
        <v>0.95</v>
      </c>
      <c r="R713" s="18">
        <f t="shared" si="3459"/>
        <v>0.22092219194555585</v>
      </c>
      <c r="S713" s="18">
        <f t="shared" si="3736"/>
        <v>1.2493241950837009E-10</v>
      </c>
      <c r="T713" s="89">
        <f t="shared" si="3737"/>
        <v>3.5426941542303628E-11</v>
      </c>
      <c r="V713" s="73">
        <f t="shared" si="3723"/>
        <v>0</v>
      </c>
      <c r="W713" s="74">
        <f t="shared" ref="W713" si="3745">V713*Fee_Percent</f>
        <v>0</v>
      </c>
      <c r="X713" s="75">
        <f t="shared" si="3414"/>
        <v>0</v>
      </c>
      <c r="Y713" s="74">
        <f t="shared" si="3725"/>
        <v>7.7087704580489373E-4</v>
      </c>
      <c r="Z713" s="75">
        <f t="shared" si="3726"/>
        <v>0</v>
      </c>
      <c r="AA713" s="82">
        <f t="shared" si="3727"/>
        <v>-7.7087704580489373E-4</v>
      </c>
      <c r="AC713" s="80">
        <f t="shared" ref="AC713" si="3746">AC712/(1+NAER_Rate)^(1/12)</f>
        <v>7.4770775979445925E-2</v>
      </c>
      <c r="AD713" s="82">
        <f t="shared" si="3729"/>
        <v>0</v>
      </c>
      <c r="AE713" s="74">
        <f t="shared" si="3730"/>
        <v>5.7639074899574785E-5</v>
      </c>
      <c r="AF713" s="75">
        <f t="shared" si="3731"/>
        <v>0</v>
      </c>
      <c r="AH713" s="113">
        <v>707</v>
      </c>
      <c r="AI713" s="114">
        <f>(SUM(AE714:$AE$913)+SUM(AF714:$AF$913)-SUM(AD714:$AD$913))*(1+NAER_Rate)^(AH713/12)</f>
        <v>2.6740036399681808E-3</v>
      </c>
      <c r="AJ713" s="115">
        <f t="shared" si="3718"/>
        <v>2.6740036399681808E-3</v>
      </c>
    </row>
    <row r="714" spans="5:36" x14ac:dyDescent="0.35">
      <c r="E714" s="66">
        <f t="shared" ref="E714:E777" si="3747">EOMONTH(E713,1)</f>
        <v>66992</v>
      </c>
      <c r="F714">
        <f t="shared" si="3487"/>
        <v>59</v>
      </c>
      <c r="G714">
        <f t="shared" si="3740"/>
        <v>708</v>
      </c>
      <c r="H714">
        <f t="shared" ref="H714" si="3748">ROUNDDOWN(YEARFRAC(E714,DOB,1),0)</f>
        <v>123</v>
      </c>
      <c r="I714" s="31">
        <f>IF(H714&lt;=120,VLOOKUP(H714,'Mortality Data'!$B$6:$D$125,2,FALSE),1)</f>
        <v>1</v>
      </c>
      <c r="J714" s="17">
        <f>IF(H714&lt;=120,(1-VLOOKUP(H714,'Mortality Data'!$F$5:$H$125,2,FALSE))^(YEAR(E714)-Mortality_Table_Year),1)</f>
        <v>1</v>
      </c>
      <c r="K714">
        <f>IF(H714&lt;=120,VLOOKUP(H714,'Mortality Data'!$B$5:$D$125,3,FALSE),1)</f>
        <v>1</v>
      </c>
      <c r="L714" s="33">
        <f>IF(H714&lt;=120,(1-VLOOKUP(H714,'Mortality Data'!$F$5:$H$125,3,FALSE))^(YEAR(E714)-Mortality_Table_Year),1)</f>
        <v>1</v>
      </c>
      <c r="M714" s="88">
        <f t="shared" ref="M714" si="3749">MIN(I714*J714*Male_Mortality_Blend+K714*L714*(1-Male_Mortality_Blend),1)</f>
        <v>1</v>
      </c>
      <c r="N714" s="18">
        <f t="shared" si="3721"/>
        <v>1</v>
      </c>
      <c r="O714" s="18">
        <f t="shared" si="3743"/>
        <v>0</v>
      </c>
      <c r="P714" s="89">
        <f t="shared" si="3734"/>
        <v>0</v>
      </c>
      <c r="Q714" s="88">
        <f t="shared" ref="Q714" si="3750">MIN((I714*J714*Male_Mortality_Blend+K714*L714*(1-Male_Mortality_Blend))*(1-Mortality_Margin),1)</f>
        <v>0.95</v>
      </c>
      <c r="R714" s="18">
        <f t="shared" si="3459"/>
        <v>0.22092219194555585</v>
      </c>
      <c r="S714" s="18">
        <f t="shared" si="3736"/>
        <v>9.7332075545519246E-11</v>
      </c>
      <c r="T714" s="89">
        <f t="shared" si="3737"/>
        <v>2.7600343962850846E-11</v>
      </c>
      <c r="V714" s="73">
        <f t="shared" si="3723"/>
        <v>0</v>
      </c>
      <c r="W714" s="74">
        <f t="shared" ref="W714" si="3751">V714*Fee_Percent</f>
        <v>0</v>
      </c>
      <c r="X714" s="75">
        <f t="shared" ref="X714:X777" si="3752">V714+W714</f>
        <v>0</v>
      </c>
      <c r="Y714" s="74">
        <f t="shared" si="3725"/>
        <v>6.0057319912516197E-4</v>
      </c>
      <c r="Z714" s="75">
        <f t="shared" si="3726"/>
        <v>0</v>
      </c>
      <c r="AA714" s="82">
        <f t="shared" si="3727"/>
        <v>-6.0057319912516197E-4</v>
      </c>
      <c r="AC714" s="80">
        <f t="shared" ref="AC714" si="3753">AC713/(1+NAER_Rate)^(1/12)</f>
        <v>7.4497013653368055E-2</v>
      </c>
      <c r="AD714" s="82">
        <f t="shared" si="3729"/>
        <v>0</v>
      </c>
      <c r="AE714" s="74">
        <f t="shared" si="3730"/>
        <v>4.4740909815074125E-5</v>
      </c>
      <c r="AF714" s="75">
        <f t="shared" si="3731"/>
        <v>0</v>
      </c>
      <c r="AH714" s="113">
        <v>708</v>
      </c>
      <c r="AI714" s="114">
        <f>(SUM(AE715:$AE$913)+SUM(AF715:$AF$913)-SUM(AD715:$AD$913))*(1+NAER_Rate)^(AH714/12)</f>
        <v>2.083256894556009E-3</v>
      </c>
      <c r="AJ714" s="115">
        <f t="shared" si="3718"/>
        <v>2.083256894556009E-3</v>
      </c>
    </row>
    <row r="715" spans="5:36" x14ac:dyDescent="0.35">
      <c r="E715" s="66">
        <f t="shared" si="3747"/>
        <v>67022</v>
      </c>
      <c r="F715">
        <f t="shared" si="3487"/>
        <v>60</v>
      </c>
      <c r="G715">
        <f t="shared" si="3740"/>
        <v>709</v>
      </c>
      <c r="H715">
        <f t="shared" ref="H715" si="3754">ROUNDDOWN(YEARFRAC(E715,DOB,1),0)</f>
        <v>123</v>
      </c>
      <c r="I715" s="31">
        <f>IF(H715&lt;=120,VLOOKUP(H715,'Mortality Data'!$B$6:$D$125,2,FALSE),1)</f>
        <v>1</v>
      </c>
      <c r="J715" s="17">
        <f>IF(H715&lt;=120,(1-VLOOKUP(H715,'Mortality Data'!$F$5:$H$125,2,FALSE))^(YEAR(E715)-Mortality_Table_Year),1)</f>
        <v>1</v>
      </c>
      <c r="K715">
        <f>IF(H715&lt;=120,VLOOKUP(H715,'Mortality Data'!$B$5:$D$125,3,FALSE),1)</f>
        <v>1</v>
      </c>
      <c r="L715" s="33">
        <f>IF(H715&lt;=120,(1-VLOOKUP(H715,'Mortality Data'!$F$5:$H$125,3,FALSE))^(YEAR(E715)-Mortality_Table_Year),1)</f>
        <v>1</v>
      </c>
      <c r="M715" s="88">
        <f t="shared" ref="M715" si="3755">MIN(I715*J715*Male_Mortality_Blend+K715*L715*(1-Male_Mortality_Blend),1)</f>
        <v>1</v>
      </c>
      <c r="N715" s="18">
        <f t="shared" si="3721"/>
        <v>1</v>
      </c>
      <c r="O715" s="18">
        <f t="shared" si="3743"/>
        <v>0</v>
      </c>
      <c r="P715" s="89">
        <f t="shared" si="3734"/>
        <v>0</v>
      </c>
      <c r="Q715" s="88">
        <f t="shared" ref="Q715" si="3756">MIN((I715*J715*Male_Mortality_Blend+K715*L715*(1-Male_Mortality_Blend))*(1-Mortality_Margin),1)</f>
        <v>0.95</v>
      </c>
      <c r="R715" s="18">
        <f t="shared" si="3459"/>
        <v>0.22092219194555585</v>
      </c>
      <c r="S715" s="18">
        <f t="shared" si="3736"/>
        <v>7.5829260069392696E-11</v>
      </c>
      <c r="T715" s="89">
        <f t="shared" si="3737"/>
        <v>2.150281547612655E-11</v>
      </c>
      <c r="V715" s="73">
        <f t="shared" si="3723"/>
        <v>0</v>
      </c>
      <c r="W715" s="74">
        <f t="shared" ref="W715" si="3757">V715*Fee_Percent</f>
        <v>0</v>
      </c>
      <c r="X715" s="75">
        <f t="shared" si="3752"/>
        <v>0</v>
      </c>
      <c r="Y715" s="74">
        <f t="shared" si="3725"/>
        <v>4.6789325155067633E-4</v>
      </c>
      <c r="Z715" s="75">
        <f t="shared" si="3726"/>
        <v>0</v>
      </c>
      <c r="AA715" s="82">
        <f t="shared" si="3727"/>
        <v>-4.6789325155067633E-4</v>
      </c>
      <c r="AC715" s="80">
        <f t="shared" ref="AC715" si="3758">AC714/(1+NAER_Rate)^(1/12)</f>
        <v>7.4224253668247572E-2</v>
      </c>
      <c r="AD715" s="82">
        <f t="shared" si="3729"/>
        <v>0</v>
      </c>
      <c r="AE715" s="74">
        <f t="shared" si="3730"/>
        <v>3.4729027392758572E-5</v>
      </c>
      <c r="AF715" s="75">
        <f t="shared" si="3731"/>
        <v>0</v>
      </c>
      <c r="AH715" s="113">
        <v>709</v>
      </c>
      <c r="AI715" s="114">
        <f>(SUM(AE716:$AE$913)+SUM(AF716:$AF$913)-SUM(AD716:$AD$913))*(1+NAER_Rate)^(AH715/12)</f>
        <v>1.6230192150250085E-3</v>
      </c>
      <c r="AJ715" s="115">
        <f t="shared" si="3718"/>
        <v>1.6230192150250085E-3</v>
      </c>
    </row>
    <row r="716" spans="5:36" x14ac:dyDescent="0.35">
      <c r="E716" s="66">
        <f t="shared" si="3747"/>
        <v>67053</v>
      </c>
      <c r="F716">
        <f t="shared" si="3487"/>
        <v>60</v>
      </c>
      <c r="G716">
        <f t="shared" si="3740"/>
        <v>710</v>
      </c>
      <c r="H716">
        <f t="shared" ref="H716" si="3759">ROUNDDOWN(YEARFRAC(E716,DOB,1),0)</f>
        <v>123</v>
      </c>
      <c r="I716" s="31">
        <f>IF(H716&lt;=120,VLOOKUP(H716,'Mortality Data'!$B$6:$D$125,2,FALSE),1)</f>
        <v>1</v>
      </c>
      <c r="J716" s="17">
        <f>IF(H716&lt;=120,(1-VLOOKUP(H716,'Mortality Data'!$F$5:$H$125,2,FALSE))^(YEAR(E716)-Mortality_Table_Year),1)</f>
        <v>1</v>
      </c>
      <c r="K716">
        <f>IF(H716&lt;=120,VLOOKUP(H716,'Mortality Data'!$B$5:$D$125,3,FALSE),1)</f>
        <v>1</v>
      </c>
      <c r="L716" s="33">
        <f>IF(H716&lt;=120,(1-VLOOKUP(H716,'Mortality Data'!$F$5:$H$125,3,FALSE))^(YEAR(E716)-Mortality_Table_Year),1)</f>
        <v>1</v>
      </c>
      <c r="M716" s="88">
        <f t="shared" ref="M716" si="3760">MIN(I716*J716*Male_Mortality_Blend+K716*L716*(1-Male_Mortality_Blend),1)</f>
        <v>1</v>
      </c>
      <c r="N716" s="18">
        <f t="shared" si="3721"/>
        <v>1</v>
      </c>
      <c r="O716" s="18">
        <f t="shared" si="3743"/>
        <v>0</v>
      </c>
      <c r="P716" s="89">
        <f t="shared" si="3734"/>
        <v>0</v>
      </c>
      <c r="Q716" s="88">
        <f t="shared" ref="Q716" si="3761">MIN((I716*J716*Male_Mortality_Blend+K716*L716*(1-Male_Mortality_Blend))*(1-Mortality_Margin),1)</f>
        <v>0.95</v>
      </c>
      <c r="R716" s="18">
        <f t="shared" si="3459"/>
        <v>0.22092219194555585</v>
      </c>
      <c r="S716" s="18">
        <f t="shared" si="3736"/>
        <v>5.9076893721252846E-11</v>
      </c>
      <c r="T716" s="89">
        <f t="shared" si="3737"/>
        <v>1.675236634813985E-11</v>
      </c>
      <c r="V716" s="73">
        <f t="shared" si="3723"/>
        <v>0</v>
      </c>
      <c r="W716" s="74">
        <f t="shared" ref="W716" si="3762">V716*Fee_Percent</f>
        <v>0</v>
      </c>
      <c r="X716" s="75">
        <f t="shared" si="3752"/>
        <v>0</v>
      </c>
      <c r="Y716" s="74">
        <f t="shared" si="3725"/>
        <v>3.6452524882156755E-4</v>
      </c>
      <c r="Z716" s="75">
        <f t="shared" si="3726"/>
        <v>0</v>
      </c>
      <c r="AA716" s="82">
        <f t="shared" si="3727"/>
        <v>-3.6452524882156755E-4</v>
      </c>
      <c r="AC716" s="80">
        <f t="shared" ref="AC716" si="3763">AC715/(1+NAER_Rate)^(1/12)</f>
        <v>7.395249235415878E-2</v>
      </c>
      <c r="AD716" s="82">
        <f t="shared" si="3729"/>
        <v>0</v>
      </c>
      <c r="AE716" s="74">
        <f t="shared" si="3730"/>
        <v>2.6957550676374803E-5</v>
      </c>
      <c r="AF716" s="75">
        <f t="shared" si="3731"/>
        <v>0</v>
      </c>
      <c r="AH716" s="113">
        <v>710</v>
      </c>
      <c r="AI716" s="114">
        <f>(SUM(AE717:$AE$913)+SUM(AF717:$AF$913)-SUM(AD717:$AD$913))*(1+NAER_Rate)^(AH716/12)</f>
        <v>1.2644582524719277E-3</v>
      </c>
      <c r="AJ716" s="115">
        <f t="shared" si="3718"/>
        <v>1.2644582524719277E-3</v>
      </c>
    </row>
    <row r="717" spans="5:36" x14ac:dyDescent="0.35">
      <c r="E717" s="66">
        <f t="shared" si="3747"/>
        <v>67084</v>
      </c>
      <c r="F717">
        <f t="shared" si="3487"/>
        <v>60</v>
      </c>
      <c r="G717">
        <f t="shared" si="3740"/>
        <v>711</v>
      </c>
      <c r="H717">
        <f t="shared" ref="H717" si="3764">ROUNDDOWN(YEARFRAC(E717,DOB,1),0)</f>
        <v>123</v>
      </c>
      <c r="I717" s="31">
        <f>IF(H717&lt;=120,VLOOKUP(H717,'Mortality Data'!$B$6:$D$125,2,FALSE),1)</f>
        <v>1</v>
      </c>
      <c r="J717" s="17">
        <f>IF(H717&lt;=120,(1-VLOOKUP(H717,'Mortality Data'!$F$5:$H$125,2,FALSE))^(YEAR(E717)-Mortality_Table_Year),1)</f>
        <v>1</v>
      </c>
      <c r="K717">
        <f>IF(H717&lt;=120,VLOOKUP(H717,'Mortality Data'!$B$5:$D$125,3,FALSE),1)</f>
        <v>1</v>
      </c>
      <c r="L717" s="33">
        <f>IF(H717&lt;=120,(1-VLOOKUP(H717,'Mortality Data'!$F$5:$H$125,3,FALSE))^(YEAR(E717)-Mortality_Table_Year),1)</f>
        <v>1</v>
      </c>
      <c r="M717" s="88">
        <f t="shared" ref="M717" si="3765">MIN(I717*J717*Male_Mortality_Blend+K717*L717*(1-Male_Mortality_Blend),1)</f>
        <v>1</v>
      </c>
      <c r="N717" s="18">
        <f t="shared" si="3721"/>
        <v>1</v>
      </c>
      <c r="O717" s="18">
        <f t="shared" si="3743"/>
        <v>0</v>
      </c>
      <c r="P717" s="89">
        <f t="shared" si="3734"/>
        <v>0</v>
      </c>
      <c r="Q717" s="88">
        <f t="shared" ref="Q717" si="3766">MIN((I717*J717*Male_Mortality_Blend+K717*L717*(1-Male_Mortality_Blend))*(1-Mortality_Margin),1)</f>
        <v>0.95</v>
      </c>
      <c r="R717" s="18">
        <f t="shared" si="3459"/>
        <v>0.22092219194555585</v>
      </c>
      <c r="S717" s="18">
        <f t="shared" si="3736"/>
        <v>4.602549686701902E-11</v>
      </c>
      <c r="T717" s="89">
        <f t="shared" si="3737"/>
        <v>1.3051396854233827E-11</v>
      </c>
      <c r="V717" s="73">
        <f t="shared" si="3723"/>
        <v>0</v>
      </c>
      <c r="W717" s="74">
        <f t="shared" ref="W717" si="3767">V717*Fee_Percent</f>
        <v>0</v>
      </c>
      <c r="X717" s="75">
        <f t="shared" si="3752"/>
        <v>0</v>
      </c>
      <c r="Y717" s="74">
        <f t="shared" si="3725"/>
        <v>2.8399353183240772E-4</v>
      </c>
      <c r="Z717" s="75">
        <f t="shared" si="3726"/>
        <v>0</v>
      </c>
      <c r="AA717" s="82">
        <f t="shared" si="3727"/>
        <v>-2.8399353183240772E-4</v>
      </c>
      <c r="AC717" s="80">
        <f t="shared" ref="AC717" si="3768">AC716/(1+NAER_Rate)^(1/12)</f>
        <v>7.3681726054612873E-2</v>
      </c>
      <c r="AD717" s="82">
        <f t="shared" si="3729"/>
        <v>0</v>
      </c>
      <c r="AE717" s="74">
        <f t="shared" si="3730"/>
        <v>2.0925133613757445E-5</v>
      </c>
      <c r="AF717" s="75">
        <f t="shared" si="3731"/>
        <v>0</v>
      </c>
      <c r="AH717" s="113">
        <v>711</v>
      </c>
      <c r="AI717" s="114">
        <f>(SUM(AE718:$AE$913)+SUM(AF718:$AF$913)-SUM(AD718:$AD$913))*(1+NAER_Rate)^(AH717/12)</f>
        <v>9.8511136371218179E-4</v>
      </c>
      <c r="AJ717" s="115">
        <f t="shared" si="3718"/>
        <v>9.8511136371218179E-4</v>
      </c>
    </row>
    <row r="718" spans="5:36" x14ac:dyDescent="0.35">
      <c r="E718" s="66">
        <f t="shared" si="3747"/>
        <v>67114</v>
      </c>
      <c r="F718">
        <f t="shared" si="3487"/>
        <v>60</v>
      </c>
      <c r="G718">
        <f t="shared" si="3740"/>
        <v>712</v>
      </c>
      <c r="H718">
        <f t="shared" ref="H718" si="3769">ROUNDDOWN(YEARFRAC(E718,DOB,1),0)</f>
        <v>123</v>
      </c>
      <c r="I718" s="31">
        <f>IF(H718&lt;=120,VLOOKUP(H718,'Mortality Data'!$B$6:$D$125,2,FALSE),1)</f>
        <v>1</v>
      </c>
      <c r="J718" s="17">
        <f>IF(H718&lt;=120,(1-VLOOKUP(H718,'Mortality Data'!$F$5:$H$125,2,FALSE))^(YEAR(E718)-Mortality_Table_Year),1)</f>
        <v>1</v>
      </c>
      <c r="K718">
        <f>IF(H718&lt;=120,VLOOKUP(H718,'Mortality Data'!$B$5:$D$125,3,FALSE),1)</f>
        <v>1</v>
      </c>
      <c r="L718" s="33">
        <f>IF(H718&lt;=120,(1-VLOOKUP(H718,'Mortality Data'!$F$5:$H$125,3,FALSE))^(YEAR(E718)-Mortality_Table_Year),1)</f>
        <v>1</v>
      </c>
      <c r="M718" s="88">
        <f t="shared" ref="M718" si="3770">MIN(I718*J718*Male_Mortality_Blend+K718*L718*(1-Male_Mortality_Blend),1)</f>
        <v>1</v>
      </c>
      <c r="N718" s="18">
        <f t="shared" si="3721"/>
        <v>1</v>
      </c>
      <c r="O718" s="18">
        <f t="shared" si="3743"/>
        <v>0</v>
      </c>
      <c r="P718" s="89">
        <f t="shared" si="3734"/>
        <v>0</v>
      </c>
      <c r="Q718" s="88">
        <f t="shared" ref="Q718" si="3771">MIN((I718*J718*Male_Mortality_Blend+K718*L718*(1-Male_Mortality_Blend))*(1-Mortality_Margin),1)</f>
        <v>0.95</v>
      </c>
      <c r="R718" s="18">
        <f t="shared" si="3459"/>
        <v>0.22092219194555585</v>
      </c>
      <c r="S718" s="18">
        <f t="shared" si="3736"/>
        <v>3.5857443213773866E-11</v>
      </c>
      <c r="T718" s="89">
        <f t="shared" si="3737"/>
        <v>1.0168053653245154E-11</v>
      </c>
      <c r="V718" s="73">
        <f t="shared" si="3723"/>
        <v>0</v>
      </c>
      <c r="W718" s="74">
        <f t="shared" ref="W718" si="3772">V718*Fee_Percent</f>
        <v>0</v>
      </c>
      <c r="X718" s="75">
        <f t="shared" si="3752"/>
        <v>0</v>
      </c>
      <c r="Y718" s="74">
        <f t="shared" si="3725"/>
        <v>2.2125305828163221E-4</v>
      </c>
      <c r="Z718" s="75">
        <f t="shared" si="3726"/>
        <v>0</v>
      </c>
      <c r="AA718" s="82">
        <f t="shared" si="3727"/>
        <v>-2.2125305828163221E-4</v>
      </c>
      <c r="AC718" s="80">
        <f t="shared" ref="AC718" si="3773">AC717/(1+NAER_Rate)^(1/12)</f>
        <v>7.3411951126508765E-2</v>
      </c>
      <c r="AD718" s="82">
        <f t="shared" si="3729"/>
        <v>0</v>
      </c>
      <c r="AE718" s="74">
        <f t="shared" si="3730"/>
        <v>1.624261870116178E-5</v>
      </c>
      <c r="AF718" s="75">
        <f t="shared" si="3731"/>
        <v>0</v>
      </c>
      <c r="AH718" s="113">
        <v>712</v>
      </c>
      <c r="AI718" s="114">
        <f>(SUM(AE719:$AE$913)+SUM(AF719:$AF$913)-SUM(AD719:$AD$913))*(1+NAER_Rate)^(AH718/12)</f>
        <v>7.6747840193041076E-4</v>
      </c>
      <c r="AJ718" s="115">
        <f t="shared" si="3718"/>
        <v>7.6747840193041076E-4</v>
      </c>
    </row>
    <row r="719" spans="5:36" x14ac:dyDescent="0.35">
      <c r="E719" s="66">
        <f t="shared" si="3747"/>
        <v>67145</v>
      </c>
      <c r="F719">
        <f t="shared" si="3487"/>
        <v>60</v>
      </c>
      <c r="G719">
        <f t="shared" si="3740"/>
        <v>713</v>
      </c>
      <c r="H719">
        <f t="shared" ref="H719" si="3774">ROUNDDOWN(YEARFRAC(E719,DOB,1),0)</f>
        <v>123</v>
      </c>
      <c r="I719" s="31">
        <f>IF(H719&lt;=120,VLOOKUP(H719,'Mortality Data'!$B$6:$D$125,2,FALSE),1)</f>
        <v>1</v>
      </c>
      <c r="J719" s="17">
        <f>IF(H719&lt;=120,(1-VLOOKUP(H719,'Mortality Data'!$F$5:$H$125,2,FALSE))^(YEAR(E719)-Mortality_Table_Year),1)</f>
        <v>1</v>
      </c>
      <c r="K719">
        <f>IF(H719&lt;=120,VLOOKUP(H719,'Mortality Data'!$B$5:$D$125,3,FALSE),1)</f>
        <v>1</v>
      </c>
      <c r="L719" s="33">
        <f>IF(H719&lt;=120,(1-VLOOKUP(H719,'Mortality Data'!$F$5:$H$125,3,FALSE))^(YEAR(E719)-Mortality_Table_Year),1)</f>
        <v>1</v>
      </c>
      <c r="M719" s="88">
        <f t="shared" ref="M719" si="3775">MIN(I719*J719*Male_Mortality_Blend+K719*L719*(1-Male_Mortality_Blend),1)</f>
        <v>1</v>
      </c>
      <c r="N719" s="18">
        <f t="shared" si="3721"/>
        <v>1</v>
      </c>
      <c r="O719" s="18">
        <f t="shared" si="3743"/>
        <v>0</v>
      </c>
      <c r="P719" s="89">
        <f t="shared" si="3734"/>
        <v>0</v>
      </c>
      <c r="Q719" s="88">
        <f t="shared" ref="Q719" si="3776">MIN((I719*J719*Male_Mortality_Blend+K719*L719*(1-Male_Mortality_Blend))*(1-Mortality_Margin),1)</f>
        <v>0.95</v>
      </c>
      <c r="R719" s="18">
        <f t="shared" si="3459"/>
        <v>0.22092219194555585</v>
      </c>
      <c r="S719" s="18">
        <f t="shared" si="3736"/>
        <v>2.7935738261423648E-11</v>
      </c>
      <c r="T719" s="89">
        <f t="shared" si="3737"/>
        <v>7.9217049523502177E-12</v>
      </c>
      <c r="V719" s="73">
        <f t="shared" si="3723"/>
        <v>0</v>
      </c>
      <c r="W719" s="74">
        <f t="shared" ref="W719" si="3777">V719*Fee_Percent</f>
        <v>0</v>
      </c>
      <c r="X719" s="75">
        <f t="shared" si="3752"/>
        <v>0</v>
      </c>
      <c r="Y719" s="74">
        <f t="shared" si="3725"/>
        <v>1.723733476713962E-4</v>
      </c>
      <c r="Z719" s="75">
        <f t="shared" si="3726"/>
        <v>0</v>
      </c>
      <c r="AA719" s="82">
        <f t="shared" si="3727"/>
        <v>-1.723733476713962E-4</v>
      </c>
      <c r="AC719" s="80">
        <f t="shared" ref="AC719" si="3778">AC718/(1+NAER_Rate)^(1/12)</f>
        <v>7.3143163940084049E-2</v>
      </c>
      <c r="AD719" s="82">
        <f t="shared" si="3729"/>
        <v>0</v>
      </c>
      <c r="AE719" s="74">
        <f t="shared" si="3730"/>
        <v>1.2607932027630038E-5</v>
      </c>
      <c r="AF719" s="75">
        <f t="shared" si="3731"/>
        <v>0</v>
      </c>
      <c r="AH719" s="113">
        <v>713</v>
      </c>
      <c r="AI719" s="114">
        <f>(SUM(AE720:$AE$913)+SUM(AF720:$AF$913)-SUM(AD720:$AD$913))*(1+NAER_Rate)^(AH719/12)</f>
        <v>5.9792539110507185E-4</v>
      </c>
      <c r="AJ719" s="115">
        <f t="shared" si="3718"/>
        <v>5.9792539110507185E-4</v>
      </c>
    </row>
    <row r="720" spans="5:36" x14ac:dyDescent="0.35">
      <c r="E720" s="66">
        <f t="shared" si="3747"/>
        <v>67175</v>
      </c>
      <c r="F720">
        <f t="shared" si="3487"/>
        <v>60</v>
      </c>
      <c r="G720">
        <f t="shared" si="3740"/>
        <v>714</v>
      </c>
      <c r="H720">
        <f t="shared" ref="H720" si="3779">ROUNDDOWN(YEARFRAC(E720,DOB,1),0)</f>
        <v>123</v>
      </c>
      <c r="I720" s="31">
        <f>IF(H720&lt;=120,VLOOKUP(H720,'Mortality Data'!$B$6:$D$125,2,FALSE),1)</f>
        <v>1</v>
      </c>
      <c r="J720" s="17">
        <f>IF(H720&lt;=120,(1-VLOOKUP(H720,'Mortality Data'!$F$5:$H$125,2,FALSE))^(YEAR(E720)-Mortality_Table_Year),1)</f>
        <v>1</v>
      </c>
      <c r="K720">
        <f>IF(H720&lt;=120,VLOOKUP(H720,'Mortality Data'!$B$5:$D$125,3,FALSE),1)</f>
        <v>1</v>
      </c>
      <c r="L720" s="33">
        <f>IF(H720&lt;=120,(1-VLOOKUP(H720,'Mortality Data'!$F$5:$H$125,3,FALSE))^(YEAR(E720)-Mortality_Table_Year),1)</f>
        <v>1</v>
      </c>
      <c r="M720" s="88">
        <f t="shared" ref="M720" si="3780">MIN(I720*J720*Male_Mortality_Blend+K720*L720*(1-Male_Mortality_Blend),1)</f>
        <v>1</v>
      </c>
      <c r="N720" s="18">
        <f t="shared" si="3721"/>
        <v>1</v>
      </c>
      <c r="O720" s="18">
        <f t="shared" si="3743"/>
        <v>0</v>
      </c>
      <c r="P720" s="89">
        <f t="shared" si="3734"/>
        <v>0</v>
      </c>
      <c r="Q720" s="88">
        <f t="shared" ref="Q720" si="3781">MIN((I720*J720*Male_Mortality_Blend+K720*L720*(1-Male_Mortality_Blend))*(1-Mortality_Margin),1)</f>
        <v>0.95</v>
      </c>
      <c r="R720" s="18">
        <f t="shared" si="3459"/>
        <v>0.22092219194555585</v>
      </c>
      <c r="S720" s="18">
        <f t="shared" si="3736"/>
        <v>2.1764113731092605E-11</v>
      </c>
      <c r="T720" s="89">
        <f t="shared" si="3737"/>
        <v>6.171624530331043E-12</v>
      </c>
      <c r="V720" s="73">
        <f t="shared" si="3723"/>
        <v>0</v>
      </c>
      <c r="W720" s="74">
        <f t="shared" ref="W720" si="3782">V720*Fee_Percent</f>
        <v>0</v>
      </c>
      <c r="X720" s="75">
        <f t="shared" si="3752"/>
        <v>0</v>
      </c>
      <c r="Y720" s="74">
        <f t="shared" si="3725"/>
        <v>1.3429224987083799E-4</v>
      </c>
      <c r="Z720" s="75">
        <f t="shared" si="3726"/>
        <v>0</v>
      </c>
      <c r="AA720" s="82">
        <f t="shared" si="3727"/>
        <v>-1.3429224987083799E-4</v>
      </c>
      <c r="AC720" s="80">
        <f t="shared" ref="AC720" si="3783">AC719/(1+NAER_Rate)^(1/12)</f>
        <v>7.2875360878866161E-2</v>
      </c>
      <c r="AD720" s="82">
        <f t="shared" si="3729"/>
        <v>0</v>
      </c>
      <c r="AE720" s="74">
        <f t="shared" si="3730"/>
        <v>9.7865961725721865E-6</v>
      </c>
      <c r="AF720" s="75">
        <f t="shared" si="3731"/>
        <v>0</v>
      </c>
      <c r="AH720" s="113">
        <v>714</v>
      </c>
      <c r="AI720" s="114">
        <f>(SUM(AE721:$AE$913)+SUM(AF721:$AF$913)-SUM(AD721:$AD$913))*(1+NAER_Rate)^(AH720/12)</f>
        <v>4.6583040308223564E-4</v>
      </c>
      <c r="AJ720" s="115">
        <f t="shared" si="3718"/>
        <v>4.6583040308223564E-4</v>
      </c>
    </row>
    <row r="721" spans="5:36" x14ac:dyDescent="0.35">
      <c r="E721" s="66">
        <f t="shared" si="3747"/>
        <v>67206</v>
      </c>
      <c r="F721">
        <f t="shared" si="3487"/>
        <v>60</v>
      </c>
      <c r="G721">
        <f t="shared" si="3740"/>
        <v>715</v>
      </c>
      <c r="H721">
        <f t="shared" ref="H721" si="3784">ROUNDDOWN(YEARFRAC(E721,DOB,1),0)</f>
        <v>124</v>
      </c>
      <c r="I721" s="31">
        <f>IF(H721&lt;=120,VLOOKUP(H721,'Mortality Data'!$B$6:$D$125,2,FALSE),1)</f>
        <v>1</v>
      </c>
      <c r="J721" s="17">
        <f>IF(H721&lt;=120,(1-VLOOKUP(H721,'Mortality Data'!$F$5:$H$125,2,FALSE))^(YEAR(E721)-Mortality_Table_Year),1)</f>
        <v>1</v>
      </c>
      <c r="K721">
        <f>IF(H721&lt;=120,VLOOKUP(H721,'Mortality Data'!$B$5:$D$125,3,FALSE),1)</f>
        <v>1</v>
      </c>
      <c r="L721" s="33">
        <f>IF(H721&lt;=120,(1-VLOOKUP(H721,'Mortality Data'!$F$5:$H$125,3,FALSE))^(YEAR(E721)-Mortality_Table_Year),1)</f>
        <v>1</v>
      </c>
      <c r="M721" s="88">
        <f t="shared" ref="M721" si="3785">MIN(I721*J721*Male_Mortality_Blend+K721*L721*(1-Male_Mortality_Blend),1)</f>
        <v>1</v>
      </c>
      <c r="N721" s="18">
        <f t="shared" si="3721"/>
        <v>1</v>
      </c>
      <c r="O721" s="18">
        <f t="shared" si="3743"/>
        <v>0</v>
      </c>
      <c r="P721" s="89">
        <f t="shared" si="3734"/>
        <v>0</v>
      </c>
      <c r="Q721" s="88">
        <f t="shared" ref="Q721" si="3786">MIN((I721*J721*Male_Mortality_Blend+K721*L721*(1-Male_Mortality_Blend))*(1-Mortality_Margin),1)</f>
        <v>0.95</v>
      </c>
      <c r="R721" s="18">
        <f t="shared" si="3459"/>
        <v>0.22092219194555585</v>
      </c>
      <c r="S721" s="18">
        <f t="shared" si="3736"/>
        <v>1.6955938019867256E-11</v>
      </c>
      <c r="T721" s="89">
        <f t="shared" si="3737"/>
        <v>4.8081757112253492E-12</v>
      </c>
      <c r="V721" s="73">
        <f t="shared" si="3723"/>
        <v>0</v>
      </c>
      <c r="W721" s="74">
        <f t="shared" ref="W721" si="3787">V721*Fee_Percent</f>
        <v>0</v>
      </c>
      <c r="X721" s="75">
        <f t="shared" si="3752"/>
        <v>0</v>
      </c>
      <c r="Y721" s="74">
        <f t="shared" si="3725"/>
        <v>1.0462411166807216E-4</v>
      </c>
      <c r="Z721" s="75">
        <f t="shared" si="3726"/>
        <v>0</v>
      </c>
      <c r="AA721" s="82">
        <f t="shared" si="3727"/>
        <v>-1.0462411166807216E-4</v>
      </c>
      <c r="AC721" s="80">
        <f t="shared" ref="AC721" si="3788">AC720/(1+NAER_Rate)^(1/12)</f>
        <v>7.2608538339623732E-2</v>
      </c>
      <c r="AD721" s="82">
        <f t="shared" si="3729"/>
        <v>0</v>
      </c>
      <c r="AE721" s="74">
        <f t="shared" si="3730"/>
        <v>7.5966038233002921E-6</v>
      </c>
      <c r="AF721" s="75">
        <f t="shared" si="3731"/>
        <v>0</v>
      </c>
      <c r="AH721" s="113">
        <v>715</v>
      </c>
      <c r="AI721" s="114">
        <f>(SUM(AE722:$AE$913)+SUM(AF722:$AF$913)-SUM(AD722:$AD$913))*(1+NAER_Rate)^(AH721/12)</f>
        <v>3.6291812935842675E-4</v>
      </c>
      <c r="AJ721" s="115">
        <f t="shared" si="3718"/>
        <v>3.6291812935842675E-4</v>
      </c>
    </row>
    <row r="722" spans="5:36" x14ac:dyDescent="0.35">
      <c r="E722" s="66">
        <f t="shared" si="3747"/>
        <v>67237</v>
      </c>
      <c r="F722">
        <f t="shared" si="3487"/>
        <v>60</v>
      </c>
      <c r="G722">
        <f t="shared" si="3740"/>
        <v>716</v>
      </c>
      <c r="H722">
        <f t="shared" ref="H722" si="3789">ROUNDDOWN(YEARFRAC(E722,DOB,1),0)</f>
        <v>124</v>
      </c>
      <c r="I722" s="31">
        <f>IF(H722&lt;=120,VLOOKUP(H722,'Mortality Data'!$B$6:$D$125,2,FALSE),1)</f>
        <v>1</v>
      </c>
      <c r="J722" s="17">
        <f>IF(H722&lt;=120,(1-VLOOKUP(H722,'Mortality Data'!$F$5:$H$125,2,FALSE))^(YEAR(E722)-Mortality_Table_Year),1)</f>
        <v>1</v>
      </c>
      <c r="K722">
        <f>IF(H722&lt;=120,VLOOKUP(H722,'Mortality Data'!$B$5:$D$125,3,FALSE),1)</f>
        <v>1</v>
      </c>
      <c r="L722" s="33">
        <f>IF(H722&lt;=120,(1-VLOOKUP(H722,'Mortality Data'!$F$5:$H$125,3,FALSE))^(YEAR(E722)-Mortality_Table_Year),1)</f>
        <v>1</v>
      </c>
      <c r="M722" s="88">
        <f t="shared" ref="M722" si="3790">MIN(I722*J722*Male_Mortality_Blend+K722*L722*(1-Male_Mortality_Blend),1)</f>
        <v>1</v>
      </c>
      <c r="N722" s="18">
        <f t="shared" si="3721"/>
        <v>1</v>
      </c>
      <c r="O722" s="18">
        <f t="shared" si="3743"/>
        <v>0</v>
      </c>
      <c r="P722" s="89">
        <f t="shared" si="3734"/>
        <v>0</v>
      </c>
      <c r="Q722" s="88">
        <f t="shared" ref="Q722" si="3791">MIN((I722*J722*Male_Mortality_Blend+K722*L722*(1-Male_Mortality_Blend))*(1-Mortality_Margin),1)</f>
        <v>0.95</v>
      </c>
      <c r="R722" s="18">
        <f t="shared" si="3459"/>
        <v>0.22092219194555585</v>
      </c>
      <c r="S722" s="18">
        <f t="shared" si="3736"/>
        <v>1.3209995026025193E-11</v>
      </c>
      <c r="T722" s="89">
        <f t="shared" si="3737"/>
        <v>3.7459429938420626E-12</v>
      </c>
      <c r="V722" s="73">
        <f t="shared" si="3723"/>
        <v>0</v>
      </c>
      <c r="W722" s="74">
        <f t="shared" ref="W722" si="3792">V722*Fee_Percent</f>
        <v>0</v>
      </c>
      <c r="X722" s="75">
        <f t="shared" si="3752"/>
        <v>0</v>
      </c>
      <c r="Y722" s="74">
        <f t="shared" si="3725"/>
        <v>8.1510323588005048E-5</v>
      </c>
      <c r="Z722" s="75">
        <f t="shared" si="3726"/>
        <v>0</v>
      </c>
      <c r="AA722" s="82">
        <f t="shared" si="3727"/>
        <v>-8.1510323588005048E-5</v>
      </c>
      <c r="AC722" s="80">
        <f t="shared" ref="AC722" si="3793">AC721/(1+NAER_Rate)^(1/12)</f>
        <v>7.2342692732318095E-2</v>
      </c>
      <c r="AD722" s="82">
        <f t="shared" si="3729"/>
        <v>0</v>
      </c>
      <c r="AE722" s="74">
        <f t="shared" si="3730"/>
        <v>5.8966762938388693E-6</v>
      </c>
      <c r="AF722" s="75">
        <f t="shared" si="3731"/>
        <v>0</v>
      </c>
      <c r="AH722" s="113">
        <v>716</v>
      </c>
      <c r="AI722" s="114">
        <f>(SUM(AE723:$AE$913)+SUM(AF723:$AF$913)-SUM(AD723:$AD$913))*(1+NAER_Rate)^(AH722/12)</f>
        <v>2.8274146072378224E-4</v>
      </c>
      <c r="AJ722" s="115">
        <f t="shared" si="3718"/>
        <v>2.8274146072378224E-4</v>
      </c>
    </row>
    <row r="723" spans="5:36" x14ac:dyDescent="0.35">
      <c r="E723" s="66">
        <f t="shared" si="3747"/>
        <v>67266</v>
      </c>
      <c r="F723">
        <f t="shared" si="3487"/>
        <v>60</v>
      </c>
      <c r="G723">
        <f t="shared" si="3740"/>
        <v>717</v>
      </c>
      <c r="H723">
        <f t="shared" ref="H723" si="3794">ROUNDDOWN(YEARFRAC(E723,DOB,1),0)</f>
        <v>124</v>
      </c>
      <c r="I723" s="31">
        <f>IF(H723&lt;=120,VLOOKUP(H723,'Mortality Data'!$B$6:$D$125,2,FALSE),1)</f>
        <v>1</v>
      </c>
      <c r="J723" s="17">
        <f>IF(H723&lt;=120,(1-VLOOKUP(H723,'Mortality Data'!$F$5:$H$125,2,FALSE))^(YEAR(E723)-Mortality_Table_Year),1)</f>
        <v>1</v>
      </c>
      <c r="K723">
        <f>IF(H723&lt;=120,VLOOKUP(H723,'Mortality Data'!$B$5:$D$125,3,FALSE),1)</f>
        <v>1</v>
      </c>
      <c r="L723" s="33">
        <f>IF(H723&lt;=120,(1-VLOOKUP(H723,'Mortality Data'!$F$5:$H$125,3,FALSE))^(YEAR(E723)-Mortality_Table_Year),1)</f>
        <v>1</v>
      </c>
      <c r="M723" s="88">
        <f t="shared" ref="M723" si="3795">MIN(I723*J723*Male_Mortality_Blend+K723*L723*(1-Male_Mortality_Blend),1)</f>
        <v>1</v>
      </c>
      <c r="N723" s="18">
        <f t="shared" si="3721"/>
        <v>1</v>
      </c>
      <c r="O723" s="18">
        <f t="shared" si="3743"/>
        <v>0</v>
      </c>
      <c r="P723" s="89">
        <f t="shared" si="3734"/>
        <v>0</v>
      </c>
      <c r="Q723" s="88">
        <f t="shared" ref="Q723" si="3796">MIN((I723*J723*Male_Mortality_Blend+K723*L723*(1-Male_Mortality_Blend))*(1-Mortality_Margin),1)</f>
        <v>0.95</v>
      </c>
      <c r="R723" s="18">
        <f t="shared" ref="R723:R786" si="3797">1-(1-Q723)^(1/12)</f>
        <v>0.22092219194555585</v>
      </c>
      <c r="S723" s="18">
        <f t="shared" si="3736"/>
        <v>1.0291613969285818E-11</v>
      </c>
      <c r="T723" s="89">
        <f t="shared" si="3737"/>
        <v>2.9183810567393754E-12</v>
      </c>
      <c r="V723" s="73">
        <f t="shared" si="3723"/>
        <v>0</v>
      </c>
      <c r="W723" s="74">
        <f t="shared" ref="W723" si="3798">V723*Fee_Percent</f>
        <v>0</v>
      </c>
      <c r="X723" s="75">
        <f t="shared" si="3752"/>
        <v>0</v>
      </c>
      <c r="Y723" s="74">
        <f t="shared" si="3725"/>
        <v>6.3502884234751435E-5</v>
      </c>
      <c r="Z723" s="75">
        <f t="shared" si="3726"/>
        <v>0</v>
      </c>
      <c r="AA723" s="82">
        <f t="shared" si="3727"/>
        <v>-6.3502884234751435E-5</v>
      </c>
      <c r="AC723" s="80">
        <f t="shared" ref="AC723" si="3799">AC722/(1+NAER_Rate)^(1/12)</f>
        <v>7.2077820480054983E-2</v>
      </c>
      <c r="AD723" s="82">
        <f t="shared" si="3729"/>
        <v>0</v>
      </c>
      <c r="AE723" s="74">
        <f t="shared" si="3730"/>
        <v>4.5771494898381273E-6</v>
      </c>
      <c r="AF723" s="75">
        <f t="shared" si="3731"/>
        <v>0</v>
      </c>
      <c r="AH723" s="113">
        <v>717</v>
      </c>
      <c r="AI723" s="114">
        <f>(SUM(AE724:$AE$913)+SUM(AF724:$AF$913)-SUM(AD724:$AD$913))*(1+NAER_Rate)^(AH723/12)</f>
        <v>2.2027759746679599E-4</v>
      </c>
      <c r="AJ723" s="115">
        <f t="shared" si="3718"/>
        <v>2.2027759746679599E-4</v>
      </c>
    </row>
    <row r="724" spans="5:36" x14ac:dyDescent="0.35">
      <c r="E724" s="66">
        <f t="shared" si="3747"/>
        <v>67297</v>
      </c>
      <c r="F724">
        <f t="shared" si="3487"/>
        <v>60</v>
      </c>
      <c r="G724">
        <f t="shared" si="3740"/>
        <v>718</v>
      </c>
      <c r="H724">
        <f t="shared" ref="H724" si="3800">ROUNDDOWN(YEARFRAC(E724,DOB,1),0)</f>
        <v>124</v>
      </c>
      <c r="I724" s="31">
        <f>IF(H724&lt;=120,VLOOKUP(H724,'Mortality Data'!$B$6:$D$125,2,FALSE),1)</f>
        <v>1</v>
      </c>
      <c r="J724" s="17">
        <f>IF(H724&lt;=120,(1-VLOOKUP(H724,'Mortality Data'!$F$5:$H$125,2,FALSE))^(YEAR(E724)-Mortality_Table_Year),1)</f>
        <v>1</v>
      </c>
      <c r="K724">
        <f>IF(H724&lt;=120,VLOOKUP(H724,'Mortality Data'!$B$5:$D$125,3,FALSE),1)</f>
        <v>1</v>
      </c>
      <c r="L724" s="33">
        <f>IF(H724&lt;=120,(1-VLOOKUP(H724,'Mortality Data'!$F$5:$H$125,3,FALSE))^(YEAR(E724)-Mortality_Table_Year),1)</f>
        <v>1</v>
      </c>
      <c r="M724" s="88">
        <f t="shared" ref="M724" si="3801">MIN(I724*J724*Male_Mortality_Blend+K724*L724*(1-Male_Mortality_Blend),1)</f>
        <v>1</v>
      </c>
      <c r="N724" s="18">
        <f t="shared" si="3721"/>
        <v>1</v>
      </c>
      <c r="O724" s="18">
        <f t="shared" si="3743"/>
        <v>0</v>
      </c>
      <c r="P724" s="89">
        <f t="shared" si="3734"/>
        <v>0</v>
      </c>
      <c r="Q724" s="88">
        <f t="shared" ref="Q724" si="3802">MIN((I724*J724*Male_Mortality_Blend+K724*L724*(1-Male_Mortality_Blend))*(1-Mortality_Margin),1)</f>
        <v>0.95</v>
      </c>
      <c r="R724" s="18">
        <f t="shared" si="3797"/>
        <v>0.22092219194555585</v>
      </c>
      <c r="S724" s="18">
        <f t="shared" si="3736"/>
        <v>8.0179680525336931E-12</v>
      </c>
      <c r="T724" s="89">
        <f t="shared" si="3737"/>
        <v>2.2736459167521249E-12</v>
      </c>
      <c r="V724" s="73">
        <f t="shared" si="3723"/>
        <v>0</v>
      </c>
      <c r="W724" s="74">
        <f t="shared" ref="W724" si="3803">V724*Fee_Percent</f>
        <v>0</v>
      </c>
      <c r="X724" s="75">
        <f t="shared" si="3752"/>
        <v>0</v>
      </c>
      <c r="Y724" s="74">
        <f t="shared" si="3725"/>
        <v>4.9473687854745268E-5</v>
      </c>
      <c r="Z724" s="75">
        <f t="shared" si="3726"/>
        <v>0</v>
      </c>
      <c r="AA724" s="82">
        <f t="shared" si="3727"/>
        <v>-4.9473687854745268E-5</v>
      </c>
      <c r="AC724" s="80">
        <f t="shared" ref="AC724" si="3804">AC723/(1+NAER_Rate)^(1/12)</f>
        <v>7.181391801903643E-2</v>
      </c>
      <c r="AD724" s="82">
        <f t="shared" si="3729"/>
        <v>0</v>
      </c>
      <c r="AE724" s="74">
        <f t="shared" si="3730"/>
        <v>3.5528993637000751E-6</v>
      </c>
      <c r="AF724" s="75">
        <f t="shared" si="3731"/>
        <v>0</v>
      </c>
      <c r="AH724" s="113">
        <v>718</v>
      </c>
      <c r="AI724" s="114">
        <f>(SUM(AE725:$AE$913)+SUM(AF725:$AF$913)-SUM(AD725:$AD$913))*(1+NAER_Rate)^(AH724/12)</f>
        <v>1.7161338779793063E-4</v>
      </c>
      <c r="AJ724" s="115">
        <f t="shared" si="3718"/>
        <v>1.7161338779793063E-4</v>
      </c>
    </row>
    <row r="725" spans="5:36" x14ac:dyDescent="0.35">
      <c r="E725" s="66">
        <f t="shared" si="3747"/>
        <v>67327</v>
      </c>
      <c r="F725">
        <f t="shared" si="3487"/>
        <v>60</v>
      </c>
      <c r="G725">
        <f t="shared" si="3740"/>
        <v>719</v>
      </c>
      <c r="H725">
        <f t="shared" ref="H725" si="3805">ROUNDDOWN(YEARFRAC(E725,DOB,1),0)</f>
        <v>124</v>
      </c>
      <c r="I725" s="31">
        <f>IF(H725&lt;=120,VLOOKUP(H725,'Mortality Data'!$B$6:$D$125,2,FALSE),1)</f>
        <v>1</v>
      </c>
      <c r="J725" s="17">
        <f>IF(H725&lt;=120,(1-VLOOKUP(H725,'Mortality Data'!$F$5:$H$125,2,FALSE))^(YEAR(E725)-Mortality_Table_Year),1)</f>
        <v>1</v>
      </c>
      <c r="K725">
        <f>IF(H725&lt;=120,VLOOKUP(H725,'Mortality Data'!$B$5:$D$125,3,FALSE),1)</f>
        <v>1</v>
      </c>
      <c r="L725" s="33">
        <f>IF(H725&lt;=120,(1-VLOOKUP(H725,'Mortality Data'!$F$5:$H$125,3,FALSE))^(YEAR(E725)-Mortality_Table_Year),1)</f>
        <v>1</v>
      </c>
      <c r="M725" s="88">
        <f t="shared" ref="M725" si="3806">MIN(I725*J725*Male_Mortality_Blend+K725*L725*(1-Male_Mortality_Blend),1)</f>
        <v>1</v>
      </c>
      <c r="N725" s="18">
        <f t="shared" si="3721"/>
        <v>1</v>
      </c>
      <c r="O725" s="18">
        <f t="shared" si="3743"/>
        <v>0</v>
      </c>
      <c r="P725" s="89">
        <f t="shared" si="3734"/>
        <v>0</v>
      </c>
      <c r="Q725" s="88">
        <f t="shared" ref="Q725" si="3807">MIN((I725*J725*Male_Mortality_Blend+K725*L725*(1-Male_Mortality_Blend))*(1-Mortality_Margin),1)</f>
        <v>0.95</v>
      </c>
      <c r="R725" s="18">
        <f t="shared" si="3797"/>
        <v>0.22092219194555585</v>
      </c>
      <c r="S725" s="18">
        <f t="shared" si="3736"/>
        <v>6.2466209754185102E-12</v>
      </c>
      <c r="T725" s="89">
        <f t="shared" si="3737"/>
        <v>1.7713470771151829E-12</v>
      </c>
      <c r="V725" s="73">
        <f t="shared" si="3723"/>
        <v>0</v>
      </c>
      <c r="W725" s="74">
        <f t="shared" ref="W725" si="3808">V725*Fee_Percent</f>
        <v>0</v>
      </c>
      <c r="X725" s="75">
        <f t="shared" si="3752"/>
        <v>0</v>
      </c>
      <c r="Y725" s="74">
        <f t="shared" si="3725"/>
        <v>3.854385229024472E-5</v>
      </c>
      <c r="Z725" s="75">
        <f t="shared" si="3726"/>
        <v>0</v>
      </c>
      <c r="AA725" s="82">
        <f t="shared" si="3727"/>
        <v>-3.854385229024472E-5</v>
      </c>
      <c r="AC725" s="80">
        <f t="shared" ref="AC725" si="3809">AC724/(1+NAER_Rate)^(1/12)</f>
        <v>7.1550981798512769E-2</v>
      </c>
      <c r="AD725" s="82">
        <f t="shared" si="3729"/>
        <v>0</v>
      </c>
      <c r="AE725" s="74">
        <f t="shared" si="3730"/>
        <v>2.7578504736638647E-6</v>
      </c>
      <c r="AF725" s="75">
        <f t="shared" si="3731"/>
        <v>0</v>
      </c>
      <c r="AH725" s="113">
        <v>719</v>
      </c>
      <c r="AI725" s="114">
        <f>(SUM(AE726:$AE$913)+SUM(AF726:$AF$913)-SUM(AD726:$AD$913))*(1+NAER_Rate)^(AH725/12)</f>
        <v>1.337001819984091E-4</v>
      </c>
      <c r="AJ725" s="115">
        <f t="shared" si="3718"/>
        <v>1.337001819984091E-4</v>
      </c>
    </row>
    <row r="726" spans="5:36" x14ac:dyDescent="0.35">
      <c r="E726" s="66">
        <f t="shared" si="3747"/>
        <v>67358</v>
      </c>
      <c r="F726">
        <f t="shared" si="3487"/>
        <v>60</v>
      </c>
      <c r="G726">
        <f t="shared" si="3740"/>
        <v>720</v>
      </c>
      <c r="H726">
        <f t="shared" ref="H726" si="3810">ROUNDDOWN(YEARFRAC(E726,DOB,1),0)</f>
        <v>124</v>
      </c>
      <c r="I726" s="31">
        <f>IF(H726&lt;=120,VLOOKUP(H726,'Mortality Data'!$B$6:$D$125,2,FALSE),1)</f>
        <v>1</v>
      </c>
      <c r="J726" s="17">
        <f>IF(H726&lt;=120,(1-VLOOKUP(H726,'Mortality Data'!$F$5:$H$125,2,FALSE))^(YEAR(E726)-Mortality_Table_Year),1)</f>
        <v>1</v>
      </c>
      <c r="K726">
        <f>IF(H726&lt;=120,VLOOKUP(H726,'Mortality Data'!$B$5:$D$125,3,FALSE),1)</f>
        <v>1</v>
      </c>
      <c r="L726" s="33">
        <f>IF(H726&lt;=120,(1-VLOOKUP(H726,'Mortality Data'!$F$5:$H$125,3,FALSE))^(YEAR(E726)-Mortality_Table_Year),1)</f>
        <v>1</v>
      </c>
      <c r="M726" s="88">
        <f t="shared" ref="M726" si="3811">MIN(I726*J726*Male_Mortality_Blend+K726*L726*(1-Male_Mortality_Blend),1)</f>
        <v>1</v>
      </c>
      <c r="N726" s="18">
        <f t="shared" si="3721"/>
        <v>1</v>
      </c>
      <c r="O726" s="18">
        <f t="shared" si="3743"/>
        <v>0</v>
      </c>
      <c r="P726" s="89">
        <f t="shared" si="3734"/>
        <v>0</v>
      </c>
      <c r="Q726" s="88">
        <f t="shared" ref="Q726" si="3812">MIN((I726*J726*Male_Mortality_Blend+K726*L726*(1-Male_Mortality_Blend))*(1-Mortality_Margin),1)</f>
        <v>0.95</v>
      </c>
      <c r="R726" s="18">
        <f t="shared" si="3797"/>
        <v>0.22092219194555585</v>
      </c>
      <c r="S726" s="18">
        <f t="shared" si="3736"/>
        <v>4.8666037772759665E-12</v>
      </c>
      <c r="T726" s="89">
        <f t="shared" si="3737"/>
        <v>1.3800171981425437E-12</v>
      </c>
      <c r="V726" s="73">
        <f t="shared" si="3723"/>
        <v>0</v>
      </c>
      <c r="W726" s="74">
        <f t="shared" ref="W726" si="3813">V726*Fee_Percent</f>
        <v>0</v>
      </c>
      <c r="X726" s="75">
        <f t="shared" si="3752"/>
        <v>0</v>
      </c>
      <c r="Y726" s="74">
        <f t="shared" si="3725"/>
        <v>3.0028659956258124E-5</v>
      </c>
      <c r="Z726" s="75">
        <f t="shared" si="3726"/>
        <v>0</v>
      </c>
      <c r="AA726" s="82">
        <f t="shared" si="3727"/>
        <v>-3.0028659956258124E-5</v>
      </c>
      <c r="AC726" s="80">
        <f t="shared" ref="AC726" si="3814">AC725/(1+NAER_Rate)^(1/12)</f>
        <v>7.1289008280734908E-2</v>
      </c>
      <c r="AD726" s="82">
        <f t="shared" si="3729"/>
        <v>0</v>
      </c>
      <c r="AE726" s="74">
        <f t="shared" si="3730"/>
        <v>2.1407133882810582E-6</v>
      </c>
      <c r="AF726" s="75">
        <f t="shared" si="3731"/>
        <v>0</v>
      </c>
      <c r="AH726" s="113">
        <v>720</v>
      </c>
      <c r="AI726" s="114">
        <f>(SUM(AE727:$AE$913)+SUM(AF727:$AF$913)-SUM(AD727:$AD$913))*(1+NAER_Rate)^(AH726/12)</f>
        <v>1.0416284472780045E-4</v>
      </c>
      <c r="AJ726" s="115">
        <f t="shared" si="3718"/>
        <v>1.0416284472780045E-4</v>
      </c>
    </row>
    <row r="727" spans="5:36" x14ac:dyDescent="0.35">
      <c r="E727" s="66">
        <f t="shared" si="3747"/>
        <v>67388</v>
      </c>
      <c r="F727">
        <f t="shared" si="3487"/>
        <v>61</v>
      </c>
      <c r="G727">
        <f t="shared" si="3740"/>
        <v>721</v>
      </c>
      <c r="H727">
        <f t="shared" ref="H727" si="3815">ROUNDDOWN(YEARFRAC(E727,DOB,1),0)</f>
        <v>124</v>
      </c>
      <c r="I727" s="31">
        <f>IF(H727&lt;=120,VLOOKUP(H727,'Mortality Data'!$B$6:$D$125,2,FALSE),1)</f>
        <v>1</v>
      </c>
      <c r="J727" s="17">
        <f>IF(H727&lt;=120,(1-VLOOKUP(H727,'Mortality Data'!$F$5:$H$125,2,FALSE))^(YEAR(E727)-Mortality_Table_Year),1)</f>
        <v>1</v>
      </c>
      <c r="K727">
        <f>IF(H727&lt;=120,VLOOKUP(H727,'Mortality Data'!$B$5:$D$125,3,FALSE),1)</f>
        <v>1</v>
      </c>
      <c r="L727" s="33">
        <f>IF(H727&lt;=120,(1-VLOOKUP(H727,'Mortality Data'!$F$5:$H$125,3,FALSE))^(YEAR(E727)-Mortality_Table_Year),1)</f>
        <v>1</v>
      </c>
      <c r="M727" s="88">
        <f t="shared" ref="M727" si="3816">MIN(I727*J727*Male_Mortality_Blend+K727*L727*(1-Male_Mortality_Blend),1)</f>
        <v>1</v>
      </c>
      <c r="N727" s="18">
        <f t="shared" si="3721"/>
        <v>1</v>
      </c>
      <c r="O727" s="18">
        <f t="shared" si="3743"/>
        <v>0</v>
      </c>
      <c r="P727" s="89">
        <f t="shared" si="3734"/>
        <v>0</v>
      </c>
      <c r="Q727" s="88">
        <f t="shared" ref="Q727" si="3817">MIN((I727*J727*Male_Mortality_Blend+K727*L727*(1-Male_Mortality_Blend))*(1-Mortality_Margin),1)</f>
        <v>0.95</v>
      </c>
      <c r="R727" s="18">
        <f t="shared" si="3797"/>
        <v>0.22092219194555585</v>
      </c>
      <c r="S727" s="18">
        <f t="shared" si="3736"/>
        <v>3.7914630034696384E-12</v>
      </c>
      <c r="T727" s="89">
        <f t="shared" si="3737"/>
        <v>1.0751407738063281E-12</v>
      </c>
      <c r="V727" s="73">
        <f t="shared" si="3723"/>
        <v>0</v>
      </c>
      <c r="W727" s="74">
        <f t="shared" ref="W727" si="3818">V727*Fee_Percent</f>
        <v>0</v>
      </c>
      <c r="X727" s="75">
        <f t="shared" si="3752"/>
        <v>0</v>
      </c>
      <c r="Y727" s="74">
        <f t="shared" si="3725"/>
        <v>2.3394662577533841E-5</v>
      </c>
      <c r="Z727" s="75">
        <f t="shared" si="3726"/>
        <v>0</v>
      </c>
      <c r="AA727" s="82">
        <f t="shared" si="3727"/>
        <v>-2.3394662577533841E-5</v>
      </c>
      <c r="AC727" s="80">
        <f t="shared" ref="AC727" si="3819">AC726/(1+NAER_Rate)^(1/12)</f>
        <v>7.1027993940906697E-2</v>
      </c>
      <c r="AD727" s="82">
        <f t="shared" si="3729"/>
        <v>0</v>
      </c>
      <c r="AE727" s="74">
        <f t="shared" si="3730"/>
        <v>1.6616759518066303E-6</v>
      </c>
      <c r="AF727" s="75">
        <f t="shared" si="3731"/>
        <v>0</v>
      </c>
      <c r="AH727" s="113">
        <v>721</v>
      </c>
      <c r="AI727" s="114">
        <f>(SUM(AE728:$AE$913)+SUM(AF728:$AF$913)-SUM(AD728:$AD$913))*(1+NAER_Rate)^(AH727/12)</f>
        <v>8.1150960751250455E-5</v>
      </c>
      <c r="AJ727" s="115">
        <f t="shared" si="3718"/>
        <v>8.1150960751250455E-5</v>
      </c>
    </row>
    <row r="728" spans="5:36" x14ac:dyDescent="0.35">
      <c r="E728" s="66">
        <f t="shared" si="3747"/>
        <v>67419</v>
      </c>
      <c r="F728">
        <f t="shared" si="3487"/>
        <v>61</v>
      </c>
      <c r="G728">
        <f t="shared" si="3740"/>
        <v>722</v>
      </c>
      <c r="H728">
        <f t="shared" ref="H728" si="3820">ROUNDDOWN(YEARFRAC(E728,DOB,1),0)</f>
        <v>124</v>
      </c>
      <c r="I728" s="31">
        <f>IF(H728&lt;=120,VLOOKUP(H728,'Mortality Data'!$B$6:$D$125,2,FALSE),1)</f>
        <v>1</v>
      </c>
      <c r="J728" s="17">
        <f>IF(H728&lt;=120,(1-VLOOKUP(H728,'Mortality Data'!$F$5:$H$125,2,FALSE))^(YEAR(E728)-Mortality_Table_Year),1)</f>
        <v>1</v>
      </c>
      <c r="K728">
        <f>IF(H728&lt;=120,VLOOKUP(H728,'Mortality Data'!$B$5:$D$125,3,FALSE),1)</f>
        <v>1</v>
      </c>
      <c r="L728" s="33">
        <f>IF(H728&lt;=120,(1-VLOOKUP(H728,'Mortality Data'!$F$5:$H$125,3,FALSE))^(YEAR(E728)-Mortality_Table_Year),1)</f>
        <v>1</v>
      </c>
      <c r="M728" s="88">
        <f t="shared" ref="M728" si="3821">MIN(I728*J728*Male_Mortality_Blend+K728*L728*(1-Male_Mortality_Blend),1)</f>
        <v>1</v>
      </c>
      <c r="N728" s="18">
        <f t="shared" si="3721"/>
        <v>1</v>
      </c>
      <c r="O728" s="18">
        <f t="shared" si="3743"/>
        <v>0</v>
      </c>
      <c r="P728" s="89">
        <f t="shared" si="3734"/>
        <v>0</v>
      </c>
      <c r="Q728" s="88">
        <f t="shared" ref="Q728" si="3822">MIN((I728*J728*Male_Mortality_Blend+K728*L728*(1-Male_Mortality_Blend))*(1-Mortality_Margin),1)</f>
        <v>0.95</v>
      </c>
      <c r="R728" s="18">
        <f t="shared" si="3797"/>
        <v>0.22092219194555585</v>
      </c>
      <c r="S728" s="18">
        <f t="shared" si="3736"/>
        <v>2.9538446860626454E-12</v>
      </c>
      <c r="T728" s="89">
        <f t="shared" si="3737"/>
        <v>8.3761831740699297E-13</v>
      </c>
      <c r="V728" s="73">
        <f t="shared" si="3723"/>
        <v>0</v>
      </c>
      <c r="W728" s="74">
        <f t="shared" ref="W728" si="3823">V728*Fee_Percent</f>
        <v>0</v>
      </c>
      <c r="X728" s="75">
        <f t="shared" si="3752"/>
        <v>0</v>
      </c>
      <c r="Y728" s="74">
        <f t="shared" si="3725"/>
        <v>1.8226262441078399E-5</v>
      </c>
      <c r="Z728" s="75">
        <f t="shared" si="3726"/>
        <v>0</v>
      </c>
      <c r="AA728" s="82">
        <f t="shared" si="3727"/>
        <v>-1.8226262441078399E-5</v>
      </c>
      <c r="AC728" s="80">
        <f t="shared" ref="AC728" si="3824">AC727/(1+NAER_Rate)^(1/12)</f>
        <v>7.0767935267137511E-2</v>
      </c>
      <c r="AD728" s="82">
        <f t="shared" si="3729"/>
        <v>0</v>
      </c>
      <c r="AE728" s="74">
        <f t="shared" si="3730"/>
        <v>1.2898349605920958E-6</v>
      </c>
      <c r="AF728" s="75">
        <f t="shared" si="3731"/>
        <v>0</v>
      </c>
      <c r="AH728" s="113">
        <v>722</v>
      </c>
      <c r="AI728" s="114">
        <f>(SUM(AE729:$AE$913)+SUM(AF729:$AF$913)-SUM(AD729:$AD$913))*(1+NAER_Rate)^(AH728/12)</f>
        <v>6.3222912623596417E-5</v>
      </c>
      <c r="AJ728" s="115">
        <f t="shared" si="3718"/>
        <v>6.3222912623596417E-5</v>
      </c>
    </row>
    <row r="729" spans="5:36" x14ac:dyDescent="0.35">
      <c r="E729" s="66">
        <f t="shared" si="3747"/>
        <v>67450</v>
      </c>
      <c r="F729">
        <f t="shared" ref="F729:F792" si="3825">F717+1</f>
        <v>61</v>
      </c>
      <c r="G729">
        <f t="shared" si="3740"/>
        <v>723</v>
      </c>
      <c r="H729">
        <f t="shared" ref="H729" si="3826">ROUNDDOWN(YEARFRAC(E729,DOB,1),0)</f>
        <v>124</v>
      </c>
      <c r="I729" s="31">
        <f>IF(H729&lt;=120,VLOOKUP(H729,'Mortality Data'!$B$6:$D$125,2,FALSE),1)</f>
        <v>1</v>
      </c>
      <c r="J729" s="17">
        <f>IF(H729&lt;=120,(1-VLOOKUP(H729,'Mortality Data'!$F$5:$H$125,2,FALSE))^(YEAR(E729)-Mortality_Table_Year),1)</f>
        <v>1</v>
      </c>
      <c r="K729">
        <f>IF(H729&lt;=120,VLOOKUP(H729,'Mortality Data'!$B$5:$D$125,3,FALSE),1)</f>
        <v>1</v>
      </c>
      <c r="L729" s="33">
        <f>IF(H729&lt;=120,(1-VLOOKUP(H729,'Mortality Data'!$F$5:$H$125,3,FALSE))^(YEAR(E729)-Mortality_Table_Year),1)</f>
        <v>1</v>
      </c>
      <c r="M729" s="88">
        <f t="shared" ref="M729" si="3827">MIN(I729*J729*Male_Mortality_Blend+K729*L729*(1-Male_Mortality_Blend),1)</f>
        <v>1</v>
      </c>
      <c r="N729" s="18">
        <f t="shared" si="3721"/>
        <v>1</v>
      </c>
      <c r="O729" s="18">
        <f t="shared" si="3743"/>
        <v>0</v>
      </c>
      <c r="P729" s="89">
        <f t="shared" si="3734"/>
        <v>0</v>
      </c>
      <c r="Q729" s="88">
        <f t="shared" ref="Q729" si="3828">MIN((I729*J729*Male_Mortality_Blend+K729*L729*(1-Male_Mortality_Blend))*(1-Mortality_Margin),1)</f>
        <v>0.95</v>
      </c>
      <c r="R729" s="18">
        <f t="shared" si="3797"/>
        <v>0.22092219194555585</v>
      </c>
      <c r="S729" s="18">
        <f t="shared" si="3736"/>
        <v>2.3012748433509533E-12</v>
      </c>
      <c r="T729" s="89">
        <f t="shared" si="3737"/>
        <v>6.5256984271169206E-13</v>
      </c>
      <c r="V729" s="73">
        <f t="shared" si="3723"/>
        <v>0</v>
      </c>
      <c r="W729" s="74">
        <f t="shared" ref="W729" si="3829">V729*Fee_Percent</f>
        <v>0</v>
      </c>
      <c r="X729" s="75">
        <f t="shared" si="3752"/>
        <v>0</v>
      </c>
      <c r="Y729" s="74">
        <f t="shared" si="3725"/>
        <v>1.4199676591620399E-5</v>
      </c>
      <c r="Z729" s="75">
        <f t="shared" si="3726"/>
        <v>0</v>
      </c>
      <c r="AA729" s="82">
        <f t="shared" si="3727"/>
        <v>-1.4199676591620399E-5</v>
      </c>
      <c r="AC729" s="80">
        <f t="shared" ref="AC729" si="3830">AC728/(1+NAER_Rate)^(1/12)</f>
        <v>7.050882876039502E-2</v>
      </c>
      <c r="AD729" s="82">
        <f t="shared" si="3729"/>
        <v>0</v>
      </c>
      <c r="AE729" s="74">
        <f t="shared" si="3730"/>
        <v>1.0012025652515524E-6</v>
      </c>
      <c r="AF729" s="75">
        <f t="shared" si="3731"/>
        <v>0</v>
      </c>
      <c r="AH729" s="113">
        <v>723</v>
      </c>
      <c r="AI729" s="114">
        <f>(SUM(AE730:$AE$913)+SUM(AF730:$AF$913)-SUM(AD730:$AD$913))*(1+NAER_Rate)^(AH729/12)</f>
        <v>4.9255568185609139E-5</v>
      </c>
      <c r="AJ729" s="115">
        <f t="shared" si="3718"/>
        <v>4.9255568185609139E-5</v>
      </c>
    </row>
    <row r="730" spans="5:36" x14ac:dyDescent="0.35">
      <c r="E730" s="66">
        <f t="shared" si="3747"/>
        <v>67480</v>
      </c>
      <c r="F730">
        <f t="shared" si="3825"/>
        <v>61</v>
      </c>
      <c r="G730">
        <f t="shared" si="3740"/>
        <v>724</v>
      </c>
      <c r="H730">
        <f t="shared" ref="H730" si="3831">ROUNDDOWN(YEARFRAC(E730,DOB,1),0)</f>
        <v>124</v>
      </c>
      <c r="I730" s="31">
        <f>IF(H730&lt;=120,VLOOKUP(H730,'Mortality Data'!$B$6:$D$125,2,FALSE),1)</f>
        <v>1</v>
      </c>
      <c r="J730" s="17">
        <f>IF(H730&lt;=120,(1-VLOOKUP(H730,'Mortality Data'!$F$5:$H$125,2,FALSE))^(YEAR(E730)-Mortality_Table_Year),1)</f>
        <v>1</v>
      </c>
      <c r="K730">
        <f>IF(H730&lt;=120,VLOOKUP(H730,'Mortality Data'!$B$5:$D$125,3,FALSE),1)</f>
        <v>1</v>
      </c>
      <c r="L730" s="33">
        <f>IF(H730&lt;=120,(1-VLOOKUP(H730,'Mortality Data'!$F$5:$H$125,3,FALSE))^(YEAR(E730)-Mortality_Table_Year),1)</f>
        <v>1</v>
      </c>
      <c r="M730" s="88">
        <f t="shared" ref="M730" si="3832">MIN(I730*J730*Male_Mortality_Blend+K730*L730*(1-Male_Mortality_Blend),1)</f>
        <v>1</v>
      </c>
      <c r="N730" s="18">
        <f t="shared" si="3721"/>
        <v>1</v>
      </c>
      <c r="O730" s="18">
        <f t="shared" si="3743"/>
        <v>0</v>
      </c>
      <c r="P730" s="89">
        <f t="shared" si="3734"/>
        <v>0</v>
      </c>
      <c r="Q730" s="88">
        <f t="shared" ref="Q730" si="3833">MIN((I730*J730*Male_Mortality_Blend+K730*L730*(1-Male_Mortality_Blend))*(1-Mortality_Margin),1)</f>
        <v>0.95</v>
      </c>
      <c r="R730" s="18">
        <f t="shared" si="3797"/>
        <v>0.22092219194555585</v>
      </c>
      <c r="S730" s="18">
        <f t="shared" si="3736"/>
        <v>1.792872160688695E-12</v>
      </c>
      <c r="T730" s="89">
        <f t="shared" si="3737"/>
        <v>5.0840268266225829E-13</v>
      </c>
      <c r="V730" s="73">
        <f t="shared" si="3723"/>
        <v>0</v>
      </c>
      <c r="W730" s="74">
        <f t="shared" ref="W730" si="3834">V730*Fee_Percent</f>
        <v>0</v>
      </c>
      <c r="X730" s="75">
        <f t="shared" si="3752"/>
        <v>0</v>
      </c>
      <c r="Y730" s="74">
        <f t="shared" si="3725"/>
        <v>1.1062652914081621E-5</v>
      </c>
      <c r="Z730" s="75">
        <f t="shared" si="3726"/>
        <v>0</v>
      </c>
      <c r="AA730" s="82">
        <f t="shared" si="3727"/>
        <v>-1.1062652914081621E-5</v>
      </c>
      <c r="AC730" s="80">
        <f t="shared" ref="AC730" si="3835">AC729/(1+NAER_Rate)^(1/12)</f>
        <v>7.0250670934458082E-2</v>
      </c>
      <c r="AD730" s="82">
        <f t="shared" si="3729"/>
        <v>0</v>
      </c>
      <c r="AE730" s="74">
        <f t="shared" si="3730"/>
        <v>7.7715878952927177E-7</v>
      </c>
      <c r="AF730" s="75">
        <f t="shared" si="3731"/>
        <v>0</v>
      </c>
      <c r="AH730" s="113">
        <v>724</v>
      </c>
      <c r="AI730" s="114">
        <f>(SUM(AE731:$AE$913)+SUM(AF731:$AF$913)-SUM(AD731:$AD$913))*(1+NAER_Rate)^(AH730/12)</f>
        <v>3.8373920096520573E-5</v>
      </c>
      <c r="AJ730" s="115">
        <f t="shared" si="3718"/>
        <v>3.8373920096520573E-5</v>
      </c>
    </row>
    <row r="731" spans="5:36" x14ac:dyDescent="0.35">
      <c r="E731" s="66">
        <f t="shared" si="3747"/>
        <v>67511</v>
      </c>
      <c r="F731">
        <f t="shared" si="3825"/>
        <v>61</v>
      </c>
      <c r="G731">
        <f t="shared" si="3740"/>
        <v>725</v>
      </c>
      <c r="H731">
        <f t="shared" ref="H731" si="3836">ROUNDDOWN(YEARFRAC(E731,DOB,1),0)</f>
        <v>124</v>
      </c>
      <c r="I731" s="31">
        <f>IF(H731&lt;=120,VLOOKUP(H731,'Mortality Data'!$B$6:$D$125,2,FALSE),1)</f>
        <v>1</v>
      </c>
      <c r="J731" s="17">
        <f>IF(H731&lt;=120,(1-VLOOKUP(H731,'Mortality Data'!$F$5:$H$125,2,FALSE))^(YEAR(E731)-Mortality_Table_Year),1)</f>
        <v>1</v>
      </c>
      <c r="K731">
        <f>IF(H731&lt;=120,VLOOKUP(H731,'Mortality Data'!$B$5:$D$125,3,FALSE),1)</f>
        <v>1</v>
      </c>
      <c r="L731" s="33">
        <f>IF(H731&lt;=120,(1-VLOOKUP(H731,'Mortality Data'!$F$5:$H$125,3,FALSE))^(YEAR(E731)-Mortality_Table_Year),1)</f>
        <v>1</v>
      </c>
      <c r="M731" s="88">
        <f t="shared" ref="M731" si="3837">MIN(I731*J731*Male_Mortality_Blend+K731*L731*(1-Male_Mortality_Blend),1)</f>
        <v>1</v>
      </c>
      <c r="N731" s="18">
        <f t="shared" si="3721"/>
        <v>1</v>
      </c>
      <c r="O731" s="18">
        <f t="shared" si="3743"/>
        <v>0</v>
      </c>
      <c r="P731" s="89">
        <f t="shared" si="3734"/>
        <v>0</v>
      </c>
      <c r="Q731" s="88">
        <f t="shared" ref="Q731" si="3838">MIN((I731*J731*Male_Mortality_Blend+K731*L731*(1-Male_Mortality_Blend))*(1-Mortality_Margin),1)</f>
        <v>0.95</v>
      </c>
      <c r="R731" s="18">
        <f t="shared" si="3797"/>
        <v>0.22092219194555585</v>
      </c>
      <c r="S731" s="18">
        <f t="shared" si="3736"/>
        <v>1.3967869130711837E-12</v>
      </c>
      <c r="T731" s="89">
        <f t="shared" si="3737"/>
        <v>3.9608524761751129E-13</v>
      </c>
      <c r="V731" s="73">
        <f t="shared" si="3723"/>
        <v>0</v>
      </c>
      <c r="W731" s="74">
        <f t="shared" ref="W731" si="3839">V731*Fee_Percent</f>
        <v>0</v>
      </c>
      <c r="X731" s="75">
        <f t="shared" si="3752"/>
        <v>0</v>
      </c>
      <c r="Y731" s="74">
        <f t="shared" si="3725"/>
        <v>8.6186673835698195E-6</v>
      </c>
      <c r="Z731" s="75">
        <f t="shared" si="3726"/>
        <v>0</v>
      </c>
      <c r="AA731" s="82">
        <f t="shared" si="3727"/>
        <v>-8.6186673835698195E-6</v>
      </c>
      <c r="AC731" s="80">
        <f t="shared" ref="AC731" si="3840">AC730/(1+NAER_Rate)^(1/12)</f>
        <v>6.9993458315869839E-2</v>
      </c>
      <c r="AD731" s="82">
        <f t="shared" si="3729"/>
        <v>0</v>
      </c>
      <c r="AE731" s="74">
        <f t="shared" si="3730"/>
        <v>6.0325033625024112E-7</v>
      </c>
      <c r="AF731" s="75">
        <f t="shared" si="3731"/>
        <v>0</v>
      </c>
      <c r="AH731" s="113">
        <v>725</v>
      </c>
      <c r="AI731" s="114">
        <f>(SUM(AE732:$AE$913)+SUM(AF732:$AF$913)-SUM(AD732:$AD$913))*(1+NAER_Rate)^(AH731/12)</f>
        <v>2.989626955525362E-5</v>
      </c>
      <c r="AJ731" s="115">
        <f t="shared" si="3718"/>
        <v>2.989626955525362E-5</v>
      </c>
    </row>
    <row r="732" spans="5:36" x14ac:dyDescent="0.35">
      <c r="E732" s="66">
        <f t="shared" si="3747"/>
        <v>67541</v>
      </c>
      <c r="F732">
        <f t="shared" si="3825"/>
        <v>61</v>
      </c>
      <c r="G732">
        <f t="shared" si="3740"/>
        <v>726</v>
      </c>
      <c r="H732">
        <f t="shared" ref="H732" si="3841">ROUNDDOWN(YEARFRAC(E732,DOB,1),0)</f>
        <v>124</v>
      </c>
      <c r="I732" s="31">
        <f>IF(H732&lt;=120,VLOOKUP(H732,'Mortality Data'!$B$6:$D$125,2,FALSE),1)</f>
        <v>1</v>
      </c>
      <c r="J732" s="17">
        <f>IF(H732&lt;=120,(1-VLOOKUP(H732,'Mortality Data'!$F$5:$H$125,2,FALSE))^(YEAR(E732)-Mortality_Table_Year),1)</f>
        <v>1</v>
      </c>
      <c r="K732">
        <f>IF(H732&lt;=120,VLOOKUP(H732,'Mortality Data'!$B$5:$D$125,3,FALSE),1)</f>
        <v>1</v>
      </c>
      <c r="L732" s="33">
        <f>IF(H732&lt;=120,(1-VLOOKUP(H732,'Mortality Data'!$F$5:$H$125,3,FALSE))^(YEAR(E732)-Mortality_Table_Year),1)</f>
        <v>1</v>
      </c>
      <c r="M732" s="88">
        <f t="shared" ref="M732" si="3842">MIN(I732*J732*Male_Mortality_Blend+K732*L732*(1-Male_Mortality_Blend),1)</f>
        <v>1</v>
      </c>
      <c r="N732" s="18">
        <f t="shared" si="3721"/>
        <v>1</v>
      </c>
      <c r="O732" s="18">
        <f t="shared" si="3743"/>
        <v>0</v>
      </c>
      <c r="P732" s="89">
        <f t="shared" si="3734"/>
        <v>0</v>
      </c>
      <c r="Q732" s="88">
        <f t="shared" ref="Q732" si="3843">MIN((I732*J732*Male_Mortality_Blend+K732*L732*(1-Male_Mortality_Blend))*(1-Mortality_Margin),1)</f>
        <v>0.95</v>
      </c>
      <c r="R732" s="18">
        <f t="shared" si="3797"/>
        <v>0.22092219194555585</v>
      </c>
      <c r="S732" s="18">
        <f t="shared" si="3736"/>
        <v>1.0882056865546313E-12</v>
      </c>
      <c r="T732" s="89">
        <f t="shared" si="3737"/>
        <v>3.0858122651655243E-13</v>
      </c>
      <c r="V732" s="73">
        <f t="shared" si="3723"/>
        <v>0</v>
      </c>
      <c r="W732" s="74">
        <f t="shared" ref="W732" si="3844">V732*Fee_Percent</f>
        <v>0</v>
      </c>
      <c r="X732" s="75">
        <f t="shared" si="3752"/>
        <v>0</v>
      </c>
      <c r="Y732" s="74">
        <f t="shared" si="3725"/>
        <v>6.7146124935419058E-6</v>
      </c>
      <c r="Z732" s="75">
        <f t="shared" si="3726"/>
        <v>0</v>
      </c>
      <c r="AA732" s="82">
        <f t="shared" si="3727"/>
        <v>-6.7146124935419058E-6</v>
      </c>
      <c r="AC732" s="80">
        <f t="shared" ref="AC732" si="3845">AC731/(1+NAER_Rate)^(1/12)</f>
        <v>6.9737187443890999E-2</v>
      </c>
      <c r="AD732" s="82">
        <f t="shared" si="3729"/>
        <v>0</v>
      </c>
      <c r="AE732" s="74">
        <f t="shared" si="3730"/>
        <v>4.6825819007522424E-7</v>
      </c>
      <c r="AF732" s="75">
        <f t="shared" si="3731"/>
        <v>0</v>
      </c>
      <c r="AH732" s="113">
        <v>726</v>
      </c>
      <c r="AI732" s="114">
        <f>(SUM(AE733:$AE$913)+SUM(AF733:$AF$913)-SUM(AD733:$AD$913))*(1+NAER_Rate)^(AH732/12)</f>
        <v>2.3291520154111777E-5</v>
      </c>
      <c r="AJ732" s="115">
        <f t="shared" si="3718"/>
        <v>2.3291520154111777E-5</v>
      </c>
    </row>
    <row r="733" spans="5:36" x14ac:dyDescent="0.35">
      <c r="E733" s="66">
        <f t="shared" si="3747"/>
        <v>67572</v>
      </c>
      <c r="F733">
        <f t="shared" si="3825"/>
        <v>61</v>
      </c>
      <c r="G733">
        <f t="shared" si="3740"/>
        <v>727</v>
      </c>
      <c r="H733">
        <f t="shared" ref="H733" si="3846">ROUNDDOWN(YEARFRAC(E733,DOB,1),0)</f>
        <v>125</v>
      </c>
      <c r="I733" s="31">
        <f>IF(H733&lt;=120,VLOOKUP(H733,'Mortality Data'!$B$6:$D$125,2,FALSE),1)</f>
        <v>1</v>
      </c>
      <c r="J733" s="17">
        <f>IF(H733&lt;=120,(1-VLOOKUP(H733,'Mortality Data'!$F$5:$H$125,2,FALSE))^(YEAR(E733)-Mortality_Table_Year),1)</f>
        <v>1</v>
      </c>
      <c r="K733">
        <f>IF(H733&lt;=120,VLOOKUP(H733,'Mortality Data'!$B$5:$D$125,3,FALSE),1)</f>
        <v>1</v>
      </c>
      <c r="L733" s="33">
        <f>IF(H733&lt;=120,(1-VLOOKUP(H733,'Mortality Data'!$F$5:$H$125,3,FALSE))^(YEAR(E733)-Mortality_Table_Year),1)</f>
        <v>1</v>
      </c>
      <c r="M733" s="88">
        <f t="shared" ref="M733" si="3847">MIN(I733*J733*Male_Mortality_Blend+K733*L733*(1-Male_Mortality_Blend),1)</f>
        <v>1</v>
      </c>
      <c r="N733" s="18">
        <f t="shared" si="3721"/>
        <v>1</v>
      </c>
      <c r="O733" s="18">
        <f t="shared" si="3743"/>
        <v>0</v>
      </c>
      <c r="P733" s="89">
        <f t="shared" si="3734"/>
        <v>0</v>
      </c>
      <c r="Q733" s="88">
        <f t="shared" ref="Q733" si="3848">MIN((I733*J733*Male_Mortality_Blend+K733*L733*(1-Male_Mortality_Blend))*(1-Mortality_Margin),1)</f>
        <v>0.95</v>
      </c>
      <c r="R733" s="18">
        <f t="shared" si="3797"/>
        <v>0.22092219194555585</v>
      </c>
      <c r="S733" s="18">
        <f t="shared" si="3736"/>
        <v>8.4779690099336365E-13</v>
      </c>
      <c r="T733" s="89">
        <f t="shared" si="3737"/>
        <v>2.4040878556126766E-13</v>
      </c>
      <c r="V733" s="73">
        <f t="shared" si="3723"/>
        <v>0</v>
      </c>
      <c r="W733" s="74">
        <f t="shared" ref="W733" si="3849">V733*Fee_Percent</f>
        <v>0</v>
      </c>
      <c r="X733" s="75">
        <f t="shared" si="3752"/>
        <v>0</v>
      </c>
      <c r="Y733" s="74">
        <f t="shared" si="3725"/>
        <v>5.2312055834036133E-6</v>
      </c>
      <c r="Z733" s="75">
        <f t="shared" si="3726"/>
        <v>0</v>
      </c>
      <c r="AA733" s="82">
        <f t="shared" si="3727"/>
        <v>-5.2312055834036133E-6</v>
      </c>
      <c r="AC733" s="80">
        <f t="shared" ref="AC733" si="3850">AC732/(1+NAER_Rate)^(1/12)</f>
        <v>6.9481854870453275E-2</v>
      </c>
      <c r="AD733" s="82">
        <f t="shared" si="3729"/>
        <v>0</v>
      </c>
      <c r="AE733" s="74">
        <f t="shared" si="3730"/>
        <v>3.6347386714355473E-7</v>
      </c>
      <c r="AF733" s="75">
        <f t="shared" si="3731"/>
        <v>0</v>
      </c>
      <c r="AH733" s="113">
        <v>727</v>
      </c>
      <c r="AI733" s="114">
        <f>(SUM(AE734:$AE$913)+SUM(AF734:$AF$913)-SUM(AD734:$AD$913))*(1+NAER_Rate)^(AH733/12)</f>
        <v>1.8145906467921314E-5</v>
      </c>
      <c r="AJ733" s="115">
        <f t="shared" si="3718"/>
        <v>1.8145906467921314E-5</v>
      </c>
    </row>
    <row r="734" spans="5:36" x14ac:dyDescent="0.35">
      <c r="E734" s="66">
        <f t="shared" si="3747"/>
        <v>67603</v>
      </c>
      <c r="F734">
        <f t="shared" si="3825"/>
        <v>61</v>
      </c>
      <c r="G734">
        <f t="shared" si="3740"/>
        <v>728</v>
      </c>
      <c r="H734">
        <f t="shared" ref="H734" si="3851">ROUNDDOWN(YEARFRAC(E734,DOB,1),0)</f>
        <v>125</v>
      </c>
      <c r="I734" s="31">
        <f>IF(H734&lt;=120,VLOOKUP(H734,'Mortality Data'!$B$6:$D$125,2,FALSE),1)</f>
        <v>1</v>
      </c>
      <c r="J734" s="17">
        <f>IF(H734&lt;=120,(1-VLOOKUP(H734,'Mortality Data'!$F$5:$H$125,2,FALSE))^(YEAR(E734)-Mortality_Table_Year),1)</f>
        <v>1</v>
      </c>
      <c r="K734">
        <f>IF(H734&lt;=120,VLOOKUP(H734,'Mortality Data'!$B$5:$D$125,3,FALSE),1)</f>
        <v>1</v>
      </c>
      <c r="L734" s="33">
        <f>IF(H734&lt;=120,(1-VLOOKUP(H734,'Mortality Data'!$F$5:$H$125,3,FALSE))^(YEAR(E734)-Mortality_Table_Year),1)</f>
        <v>1</v>
      </c>
      <c r="M734" s="88">
        <f t="shared" ref="M734" si="3852">MIN(I734*J734*Male_Mortality_Blend+K734*L734*(1-Male_Mortality_Blend),1)</f>
        <v>1</v>
      </c>
      <c r="N734" s="18">
        <f t="shared" si="3721"/>
        <v>1</v>
      </c>
      <c r="O734" s="18">
        <f t="shared" si="3743"/>
        <v>0</v>
      </c>
      <c r="P734" s="89">
        <f t="shared" si="3734"/>
        <v>0</v>
      </c>
      <c r="Q734" s="88">
        <f t="shared" ref="Q734" si="3853">MIN((I734*J734*Male_Mortality_Blend+K734*L734*(1-Male_Mortality_Blend))*(1-Mortality_Margin),1)</f>
        <v>0.95</v>
      </c>
      <c r="R734" s="18">
        <f t="shared" si="3797"/>
        <v>0.22092219194555585</v>
      </c>
      <c r="S734" s="18">
        <f t="shared" si="3736"/>
        <v>6.6049975130126034E-13</v>
      </c>
      <c r="T734" s="89">
        <f t="shared" si="3737"/>
        <v>1.8729714969210331E-13</v>
      </c>
      <c r="V734" s="73">
        <f t="shared" si="3723"/>
        <v>0</v>
      </c>
      <c r="W734" s="74">
        <f t="shared" ref="W734" si="3854">V734*Fee_Percent</f>
        <v>0</v>
      </c>
      <c r="X734" s="75">
        <f t="shared" si="3752"/>
        <v>0</v>
      </c>
      <c r="Y734" s="74">
        <f t="shared" si="3725"/>
        <v>4.0755161794002566E-6</v>
      </c>
      <c r="Z734" s="75">
        <f t="shared" si="3726"/>
        <v>0</v>
      </c>
      <c r="AA734" s="82">
        <f t="shared" si="3727"/>
        <v>-4.0755161794002566E-6</v>
      </c>
      <c r="AC734" s="80">
        <f t="shared" ref="AC734" si="3855">AC733/(1+NAER_Rate)^(1/12)</f>
        <v>6.9227457160112957E-2</v>
      </c>
      <c r="AD734" s="82">
        <f t="shared" si="3729"/>
        <v>0</v>
      </c>
      <c r="AE734" s="74">
        <f t="shared" si="3730"/>
        <v>2.821376217147785E-7</v>
      </c>
      <c r="AF734" s="75">
        <f t="shared" si="3731"/>
        <v>0</v>
      </c>
      <c r="AH734" s="113">
        <v>728</v>
      </c>
      <c r="AI734" s="114">
        <f>(SUM(AE735:$AE$913)+SUM(AF735:$AF$913)-SUM(AD735:$AD$913))*(1+NAER_Rate)^(AH734/12)</f>
        <v>1.4137073036189073E-5</v>
      </c>
      <c r="AJ734" s="115">
        <f t="shared" si="3718"/>
        <v>1.4137073036189073E-5</v>
      </c>
    </row>
    <row r="735" spans="5:36" x14ac:dyDescent="0.35">
      <c r="E735" s="66">
        <f t="shared" si="3747"/>
        <v>67631</v>
      </c>
      <c r="F735">
        <f t="shared" si="3825"/>
        <v>61</v>
      </c>
      <c r="G735">
        <f t="shared" si="3740"/>
        <v>729</v>
      </c>
      <c r="H735">
        <f t="shared" ref="H735" si="3856">ROUNDDOWN(YEARFRAC(E735,DOB,1),0)</f>
        <v>125</v>
      </c>
      <c r="I735" s="31">
        <f>IF(H735&lt;=120,VLOOKUP(H735,'Mortality Data'!$B$6:$D$125,2,FALSE),1)</f>
        <v>1</v>
      </c>
      <c r="J735" s="17">
        <f>IF(H735&lt;=120,(1-VLOOKUP(H735,'Mortality Data'!$F$5:$H$125,2,FALSE))^(YEAR(E735)-Mortality_Table_Year),1)</f>
        <v>1</v>
      </c>
      <c r="K735">
        <f>IF(H735&lt;=120,VLOOKUP(H735,'Mortality Data'!$B$5:$D$125,3,FALSE),1)</f>
        <v>1</v>
      </c>
      <c r="L735" s="33">
        <f>IF(H735&lt;=120,(1-VLOOKUP(H735,'Mortality Data'!$F$5:$H$125,3,FALSE))^(YEAR(E735)-Mortality_Table_Year),1)</f>
        <v>1</v>
      </c>
      <c r="M735" s="88">
        <f t="shared" ref="M735" si="3857">MIN(I735*J735*Male_Mortality_Blend+K735*L735*(1-Male_Mortality_Blend),1)</f>
        <v>1</v>
      </c>
      <c r="N735" s="18">
        <f t="shared" si="3721"/>
        <v>1</v>
      </c>
      <c r="O735" s="18">
        <f t="shared" si="3743"/>
        <v>0</v>
      </c>
      <c r="P735" s="89">
        <f t="shared" si="3734"/>
        <v>0</v>
      </c>
      <c r="Q735" s="88">
        <f t="shared" ref="Q735" si="3858">MIN((I735*J735*Male_Mortality_Blend+K735*L735*(1-Male_Mortality_Blend))*(1-Mortality_Margin),1)</f>
        <v>0.95</v>
      </c>
      <c r="R735" s="18">
        <f t="shared" si="3797"/>
        <v>0.22092219194555585</v>
      </c>
      <c r="S735" s="18">
        <f t="shared" si="3736"/>
        <v>5.1458069846429145E-13</v>
      </c>
      <c r="T735" s="89">
        <f t="shared" si="3737"/>
        <v>1.4591905283696889E-13</v>
      </c>
      <c r="V735" s="73">
        <f t="shared" si="3723"/>
        <v>0</v>
      </c>
      <c r="W735" s="74">
        <f t="shared" ref="W735" si="3859">V735*Fee_Percent</f>
        <v>0</v>
      </c>
      <c r="X735" s="75">
        <f t="shared" si="3752"/>
        <v>0</v>
      </c>
      <c r="Y735" s="74">
        <f t="shared" si="3725"/>
        <v>3.175144211737575E-6</v>
      </c>
      <c r="Z735" s="75">
        <f t="shared" si="3726"/>
        <v>0</v>
      </c>
      <c r="AA735" s="82">
        <f t="shared" si="3727"/>
        <v>-3.175144211737575E-6</v>
      </c>
      <c r="AC735" s="80">
        <f t="shared" ref="AC735" si="3860">AC734/(1+NAER_Rate)^(1/12)</f>
        <v>6.8973990890004722E-2</v>
      </c>
      <c r="AD735" s="82">
        <f t="shared" si="3729"/>
        <v>0</v>
      </c>
      <c r="AE735" s="74">
        <f t="shared" si="3730"/>
        <v>2.1900236793483871E-7</v>
      </c>
      <c r="AF735" s="75">
        <f t="shared" si="3731"/>
        <v>0</v>
      </c>
      <c r="AH735" s="113">
        <v>729</v>
      </c>
      <c r="AI735" s="114">
        <f>(SUM(AE736:$AE$913)+SUM(AF736:$AF$913)-SUM(AD736:$AD$913))*(1+NAER_Rate)^(AH735/12)</f>
        <v>1.1013879873339801E-5</v>
      </c>
      <c r="AJ735" s="115">
        <f t="shared" si="3718"/>
        <v>1.1013879873339801E-5</v>
      </c>
    </row>
    <row r="736" spans="5:36" x14ac:dyDescent="0.35">
      <c r="E736" s="66">
        <f t="shared" si="3747"/>
        <v>67662</v>
      </c>
      <c r="F736">
        <f t="shared" si="3825"/>
        <v>61</v>
      </c>
      <c r="G736">
        <f t="shared" si="3740"/>
        <v>730</v>
      </c>
      <c r="H736">
        <f t="shared" ref="H736" si="3861">ROUNDDOWN(YEARFRAC(E736,DOB,1),0)</f>
        <v>125</v>
      </c>
      <c r="I736" s="31">
        <f>IF(H736&lt;=120,VLOOKUP(H736,'Mortality Data'!$B$6:$D$125,2,FALSE),1)</f>
        <v>1</v>
      </c>
      <c r="J736" s="17">
        <f>IF(H736&lt;=120,(1-VLOOKUP(H736,'Mortality Data'!$F$5:$H$125,2,FALSE))^(YEAR(E736)-Mortality_Table_Year),1)</f>
        <v>1</v>
      </c>
      <c r="K736">
        <f>IF(H736&lt;=120,VLOOKUP(H736,'Mortality Data'!$B$5:$D$125,3,FALSE),1)</f>
        <v>1</v>
      </c>
      <c r="L736" s="33">
        <f>IF(H736&lt;=120,(1-VLOOKUP(H736,'Mortality Data'!$F$5:$H$125,3,FALSE))^(YEAR(E736)-Mortality_Table_Year),1)</f>
        <v>1</v>
      </c>
      <c r="M736" s="88">
        <f t="shared" ref="M736" si="3862">MIN(I736*J736*Male_Mortality_Blend+K736*L736*(1-Male_Mortality_Blend),1)</f>
        <v>1</v>
      </c>
      <c r="N736" s="18">
        <f t="shared" si="3721"/>
        <v>1</v>
      </c>
      <c r="O736" s="18">
        <f t="shared" si="3743"/>
        <v>0</v>
      </c>
      <c r="P736" s="89">
        <f t="shared" si="3734"/>
        <v>0</v>
      </c>
      <c r="Q736" s="88">
        <f t="shared" ref="Q736" si="3863">MIN((I736*J736*Male_Mortality_Blend+K736*L736*(1-Male_Mortality_Blend))*(1-Mortality_Margin),1)</f>
        <v>0.95</v>
      </c>
      <c r="R736" s="18">
        <f t="shared" si="3797"/>
        <v>0.22092219194555585</v>
      </c>
      <c r="S736" s="18">
        <f t="shared" si="3736"/>
        <v>4.0089840262668505E-13</v>
      </c>
      <c r="T736" s="89">
        <f t="shared" si="3737"/>
        <v>1.136822958376064E-13</v>
      </c>
      <c r="V736" s="73">
        <f t="shared" si="3723"/>
        <v>0</v>
      </c>
      <c r="W736" s="74">
        <f t="shared" ref="W736" si="3864">V736*Fee_Percent</f>
        <v>0</v>
      </c>
      <c r="X736" s="75">
        <f t="shared" si="3752"/>
        <v>0</v>
      </c>
      <c r="Y736" s="74">
        <f t="shared" si="3725"/>
        <v>2.4736843927372658E-6</v>
      </c>
      <c r="Z736" s="75">
        <f t="shared" si="3726"/>
        <v>0</v>
      </c>
      <c r="AA736" s="82">
        <f t="shared" si="3727"/>
        <v>-2.4736843927372658E-6</v>
      </c>
      <c r="AC736" s="80">
        <f t="shared" ref="AC736" si="3865">AC735/(1+NAER_Rate)^(1/12)</f>
        <v>6.8721452649795581E-2</v>
      </c>
      <c r="AD736" s="82">
        <f t="shared" si="3729"/>
        <v>0</v>
      </c>
      <c r="AE736" s="74">
        <f t="shared" si="3730"/>
        <v>1.6999518486603233E-7</v>
      </c>
      <c r="AF736" s="75">
        <f t="shared" si="3731"/>
        <v>0</v>
      </c>
      <c r="AH736" s="113">
        <v>730</v>
      </c>
      <c r="AI736" s="114">
        <f>(SUM(AE737:$AE$913)+SUM(AF737:$AF$913)-SUM(AD737:$AD$913))*(1+NAER_Rate)^(AH736/12)</f>
        <v>8.5806693898965341E-6</v>
      </c>
      <c r="AJ736" s="115">
        <f t="shared" si="3718"/>
        <v>8.5806693898965341E-6</v>
      </c>
    </row>
    <row r="737" spans="5:36" x14ac:dyDescent="0.35">
      <c r="E737" s="66">
        <f t="shared" si="3747"/>
        <v>67692</v>
      </c>
      <c r="F737">
        <f t="shared" si="3825"/>
        <v>61</v>
      </c>
      <c r="G737">
        <f t="shared" si="3740"/>
        <v>731</v>
      </c>
      <c r="H737">
        <f t="shared" ref="H737" si="3866">ROUNDDOWN(YEARFRAC(E737,DOB,1),0)</f>
        <v>125</v>
      </c>
      <c r="I737" s="31">
        <f>IF(H737&lt;=120,VLOOKUP(H737,'Mortality Data'!$B$6:$D$125,2,FALSE),1)</f>
        <v>1</v>
      </c>
      <c r="J737" s="17">
        <f>IF(H737&lt;=120,(1-VLOOKUP(H737,'Mortality Data'!$F$5:$H$125,2,FALSE))^(YEAR(E737)-Mortality_Table_Year),1)</f>
        <v>1</v>
      </c>
      <c r="K737">
        <f>IF(H737&lt;=120,VLOOKUP(H737,'Mortality Data'!$B$5:$D$125,3,FALSE),1)</f>
        <v>1</v>
      </c>
      <c r="L737" s="33">
        <f>IF(H737&lt;=120,(1-VLOOKUP(H737,'Mortality Data'!$F$5:$H$125,3,FALSE))^(YEAR(E737)-Mortality_Table_Year),1)</f>
        <v>1</v>
      </c>
      <c r="M737" s="88">
        <f t="shared" ref="M737" si="3867">MIN(I737*J737*Male_Mortality_Blend+K737*L737*(1-Male_Mortality_Blend),1)</f>
        <v>1</v>
      </c>
      <c r="N737" s="18">
        <f t="shared" si="3721"/>
        <v>1</v>
      </c>
      <c r="O737" s="18">
        <f t="shared" si="3743"/>
        <v>0</v>
      </c>
      <c r="P737" s="89">
        <f t="shared" si="3734"/>
        <v>0</v>
      </c>
      <c r="Q737" s="88">
        <f t="shared" ref="Q737" si="3868">MIN((I737*J737*Male_Mortality_Blend+K737*L737*(1-Male_Mortality_Blend))*(1-Mortality_Margin),1)</f>
        <v>0.95</v>
      </c>
      <c r="R737" s="18">
        <f t="shared" si="3797"/>
        <v>0.22092219194555585</v>
      </c>
      <c r="S737" s="18">
        <f t="shared" si="3736"/>
        <v>3.1233104877092582E-13</v>
      </c>
      <c r="T737" s="89">
        <f t="shared" si="3737"/>
        <v>8.8567353855759224E-14</v>
      </c>
      <c r="V737" s="73">
        <f t="shared" si="3723"/>
        <v>0</v>
      </c>
      <c r="W737" s="74">
        <f t="shared" ref="W737" si="3869">V737*Fee_Percent</f>
        <v>0</v>
      </c>
      <c r="X737" s="75">
        <f t="shared" si="3752"/>
        <v>0</v>
      </c>
      <c r="Y737" s="74">
        <f t="shared" si="3725"/>
        <v>1.9271926145122381E-6</v>
      </c>
      <c r="Z737" s="75">
        <f t="shared" si="3726"/>
        <v>0</v>
      </c>
      <c r="AA737" s="82">
        <f t="shared" si="3727"/>
        <v>-1.9271926145122381E-6</v>
      </c>
      <c r="AC737" s="80">
        <f t="shared" ref="AC737" si="3870">AC736/(1+NAER_Rate)^(1/12)</f>
        <v>6.8469839041638975E-2</v>
      </c>
      <c r="AD737" s="82">
        <f t="shared" si="3729"/>
        <v>0</v>
      </c>
      <c r="AE737" s="74">
        <f t="shared" si="3730"/>
        <v>1.3195456811788834E-7</v>
      </c>
      <c r="AF737" s="75">
        <f t="shared" si="3731"/>
        <v>0</v>
      </c>
      <c r="AH737" s="113">
        <v>731</v>
      </c>
      <c r="AI737" s="114">
        <f>(SUM(AE738:$AE$913)+SUM(AF738:$AF$913)-SUM(AD738:$AD$913))*(1+NAER_Rate)^(AH737/12)</f>
        <v>6.6850090999204576E-6</v>
      </c>
      <c r="AJ737" s="115">
        <f t="shared" si="3718"/>
        <v>6.6850090999204576E-6</v>
      </c>
    </row>
    <row r="738" spans="5:36" x14ac:dyDescent="0.35">
      <c r="E738" s="66">
        <f t="shared" si="3747"/>
        <v>67723</v>
      </c>
      <c r="F738">
        <f t="shared" si="3825"/>
        <v>61</v>
      </c>
      <c r="G738">
        <f t="shared" si="3740"/>
        <v>732</v>
      </c>
      <c r="H738">
        <f t="shared" ref="H738" si="3871">ROUNDDOWN(YEARFRAC(E738,DOB,1),0)</f>
        <v>125</v>
      </c>
      <c r="I738" s="31">
        <f>IF(H738&lt;=120,VLOOKUP(H738,'Mortality Data'!$B$6:$D$125,2,FALSE),1)</f>
        <v>1</v>
      </c>
      <c r="J738" s="17">
        <f>IF(H738&lt;=120,(1-VLOOKUP(H738,'Mortality Data'!$F$5:$H$125,2,FALSE))^(YEAR(E738)-Mortality_Table_Year),1)</f>
        <v>1</v>
      </c>
      <c r="K738">
        <f>IF(H738&lt;=120,VLOOKUP(H738,'Mortality Data'!$B$5:$D$125,3,FALSE),1)</f>
        <v>1</v>
      </c>
      <c r="L738" s="33">
        <f>IF(H738&lt;=120,(1-VLOOKUP(H738,'Mortality Data'!$F$5:$H$125,3,FALSE))^(YEAR(E738)-Mortality_Table_Year),1)</f>
        <v>1</v>
      </c>
      <c r="M738" s="88">
        <f t="shared" ref="M738" si="3872">MIN(I738*J738*Male_Mortality_Blend+K738*L738*(1-Male_Mortality_Blend),1)</f>
        <v>1</v>
      </c>
      <c r="N738" s="18">
        <f t="shared" si="3721"/>
        <v>1</v>
      </c>
      <c r="O738" s="18">
        <f t="shared" si="3743"/>
        <v>0</v>
      </c>
      <c r="P738" s="89">
        <f t="shared" si="3734"/>
        <v>0</v>
      </c>
      <c r="Q738" s="88">
        <f t="shared" ref="Q738" si="3873">MIN((I738*J738*Male_Mortality_Blend+K738*L738*(1-Male_Mortality_Blend))*(1-Mortality_Margin),1)</f>
        <v>0.95</v>
      </c>
      <c r="R738" s="18">
        <f t="shared" si="3797"/>
        <v>0.22092219194555585</v>
      </c>
      <c r="S738" s="18">
        <f t="shared" si="3736"/>
        <v>2.4333018886379858E-13</v>
      </c>
      <c r="T738" s="89">
        <f t="shared" si="3737"/>
        <v>6.9000859907127247E-14</v>
      </c>
      <c r="V738" s="73">
        <f t="shared" si="3723"/>
        <v>0</v>
      </c>
      <c r="W738" s="74">
        <f t="shared" ref="W738" si="3874">V738*Fee_Percent</f>
        <v>0</v>
      </c>
      <c r="X738" s="75">
        <f t="shared" si="3752"/>
        <v>0</v>
      </c>
      <c r="Y738" s="74">
        <f t="shared" si="3725"/>
        <v>1.5014329978129078E-6</v>
      </c>
      <c r="Z738" s="75">
        <f t="shared" si="3726"/>
        <v>0</v>
      </c>
      <c r="AA738" s="82">
        <f t="shared" si="3727"/>
        <v>-1.5014329978129078E-6</v>
      </c>
      <c r="AC738" s="80">
        <f t="shared" ref="AC738" si="3875">AC737/(1+NAER_Rate)^(1/12)</f>
        <v>6.8219146680129059E-2</v>
      </c>
      <c r="AD738" s="82">
        <f t="shared" si="3729"/>
        <v>0</v>
      </c>
      <c r="AE738" s="74">
        <f t="shared" si="3730"/>
        <v>1.0242647790818465E-7</v>
      </c>
      <c r="AF738" s="75">
        <f t="shared" si="3731"/>
        <v>0</v>
      </c>
      <c r="AH738" s="113">
        <v>732</v>
      </c>
      <c r="AI738" s="114">
        <f>(SUM(AE739:$AE$913)+SUM(AF739:$AF$913)-SUM(AD739:$AD$913))*(1+NAER_Rate)^(AH738/12)</f>
        <v>5.2081422363900278E-6</v>
      </c>
      <c r="AJ738" s="115">
        <f t="shared" si="3718"/>
        <v>5.2081422363900278E-6</v>
      </c>
    </row>
    <row r="739" spans="5:36" x14ac:dyDescent="0.35">
      <c r="E739" s="66">
        <f t="shared" si="3747"/>
        <v>67753</v>
      </c>
      <c r="F739">
        <f t="shared" si="3825"/>
        <v>62</v>
      </c>
      <c r="G739">
        <f t="shared" si="3740"/>
        <v>733</v>
      </c>
      <c r="H739">
        <f t="shared" ref="H739" si="3876">ROUNDDOWN(YEARFRAC(E739,DOB,1),0)</f>
        <v>125</v>
      </c>
      <c r="I739" s="31">
        <f>IF(H739&lt;=120,VLOOKUP(H739,'Mortality Data'!$B$6:$D$125,2,FALSE),1)</f>
        <v>1</v>
      </c>
      <c r="J739" s="17">
        <f>IF(H739&lt;=120,(1-VLOOKUP(H739,'Mortality Data'!$F$5:$H$125,2,FALSE))^(YEAR(E739)-Mortality_Table_Year),1)</f>
        <v>1</v>
      </c>
      <c r="K739">
        <f>IF(H739&lt;=120,VLOOKUP(H739,'Mortality Data'!$B$5:$D$125,3,FALSE),1)</f>
        <v>1</v>
      </c>
      <c r="L739" s="33">
        <f>IF(H739&lt;=120,(1-VLOOKUP(H739,'Mortality Data'!$F$5:$H$125,3,FALSE))^(YEAR(E739)-Mortality_Table_Year),1)</f>
        <v>1</v>
      </c>
      <c r="M739" s="88">
        <f t="shared" ref="M739" si="3877">MIN(I739*J739*Male_Mortality_Blend+K739*L739*(1-Male_Mortality_Blend),1)</f>
        <v>1</v>
      </c>
      <c r="N739" s="18">
        <f t="shared" si="3721"/>
        <v>1</v>
      </c>
      <c r="O739" s="18">
        <f t="shared" si="3743"/>
        <v>0</v>
      </c>
      <c r="P739" s="89">
        <f t="shared" si="3734"/>
        <v>0</v>
      </c>
      <c r="Q739" s="88">
        <f t="shared" ref="Q739" si="3878">MIN((I739*J739*Male_Mortality_Blend+K739*L739*(1-Male_Mortality_Blend))*(1-Mortality_Margin),1)</f>
        <v>0.95</v>
      </c>
      <c r="R739" s="18">
        <f t="shared" si="3797"/>
        <v>0.22092219194555585</v>
      </c>
      <c r="S739" s="18">
        <f t="shared" si="3736"/>
        <v>1.8957315017348212E-13</v>
      </c>
      <c r="T739" s="89">
        <f t="shared" si="3737"/>
        <v>5.3757038690316457E-14</v>
      </c>
      <c r="V739" s="73">
        <f t="shared" si="3723"/>
        <v>0</v>
      </c>
      <c r="W739" s="74">
        <f t="shared" ref="W739" si="3879">V739*Fee_Percent</f>
        <v>0</v>
      </c>
      <c r="X739" s="75">
        <f t="shared" si="3752"/>
        <v>0</v>
      </c>
      <c r="Y739" s="74">
        <f t="shared" si="3725"/>
        <v>1.1697331288766932E-6</v>
      </c>
      <c r="Z739" s="75">
        <f t="shared" si="3726"/>
        <v>0</v>
      </c>
      <c r="AA739" s="82">
        <f t="shared" si="3727"/>
        <v>-1.1697331288766932E-6</v>
      </c>
      <c r="AC739" s="80">
        <f t="shared" ref="AC739" si="3880">AC738/(1+NAER_Rate)^(1/12)</f>
        <v>6.796937219225517E-2</v>
      </c>
      <c r="AD739" s="82">
        <f t="shared" si="3729"/>
        <v>0</v>
      </c>
      <c r="AE739" s="74">
        <f t="shared" si="3730"/>
        <v>7.9506026402231144E-8</v>
      </c>
      <c r="AF739" s="75">
        <f t="shared" si="3731"/>
        <v>0</v>
      </c>
      <c r="AH739" s="113">
        <v>733</v>
      </c>
      <c r="AI739" s="114">
        <f>(SUM(AE740:$AE$913)+SUM(AF740:$AF$913)-SUM(AD740:$AD$913))*(1+NAER_Rate)^(AH739/12)</f>
        <v>4.0575480375625275E-6</v>
      </c>
      <c r="AJ739" s="115">
        <f t="shared" si="3718"/>
        <v>4.0575480375625275E-6</v>
      </c>
    </row>
    <row r="740" spans="5:36" x14ac:dyDescent="0.35">
      <c r="E740" s="66">
        <f t="shared" si="3747"/>
        <v>67784</v>
      </c>
      <c r="F740">
        <f t="shared" si="3825"/>
        <v>62</v>
      </c>
      <c r="G740">
        <f t="shared" si="3740"/>
        <v>734</v>
      </c>
      <c r="H740">
        <f t="shared" ref="H740" si="3881">ROUNDDOWN(YEARFRAC(E740,DOB,1),0)</f>
        <v>125</v>
      </c>
      <c r="I740" s="31">
        <f>IF(H740&lt;=120,VLOOKUP(H740,'Mortality Data'!$B$6:$D$125,2,FALSE),1)</f>
        <v>1</v>
      </c>
      <c r="J740" s="17">
        <f>IF(H740&lt;=120,(1-VLOOKUP(H740,'Mortality Data'!$F$5:$H$125,2,FALSE))^(YEAR(E740)-Mortality_Table_Year),1)</f>
        <v>1</v>
      </c>
      <c r="K740">
        <f>IF(H740&lt;=120,VLOOKUP(H740,'Mortality Data'!$B$5:$D$125,3,FALSE),1)</f>
        <v>1</v>
      </c>
      <c r="L740" s="33">
        <f>IF(H740&lt;=120,(1-VLOOKUP(H740,'Mortality Data'!$F$5:$H$125,3,FALSE))^(YEAR(E740)-Mortality_Table_Year),1)</f>
        <v>1</v>
      </c>
      <c r="M740" s="88">
        <f t="shared" ref="M740" si="3882">MIN(I740*J740*Male_Mortality_Blend+K740*L740*(1-Male_Mortality_Blend),1)</f>
        <v>1</v>
      </c>
      <c r="N740" s="18">
        <f t="shared" si="3721"/>
        <v>1</v>
      </c>
      <c r="O740" s="18">
        <f t="shared" si="3743"/>
        <v>0</v>
      </c>
      <c r="P740" s="89">
        <f t="shared" si="3734"/>
        <v>0</v>
      </c>
      <c r="Q740" s="88">
        <f t="shared" ref="Q740" si="3883">MIN((I740*J740*Male_Mortality_Blend+K740*L740*(1-Male_Mortality_Blend))*(1-Mortality_Margin),1)</f>
        <v>0.95</v>
      </c>
      <c r="R740" s="18">
        <f t="shared" si="3797"/>
        <v>0.22092219194555585</v>
      </c>
      <c r="S740" s="18">
        <f t="shared" si="3736"/>
        <v>1.4769223430313243E-13</v>
      </c>
      <c r="T740" s="89">
        <f t="shared" si="3737"/>
        <v>4.1880915870349694E-14</v>
      </c>
      <c r="V740" s="73">
        <f t="shared" si="3723"/>
        <v>0</v>
      </c>
      <c r="W740" s="74">
        <f t="shared" ref="W740" si="3884">V740*Fee_Percent</f>
        <v>0</v>
      </c>
      <c r="X740" s="75">
        <f t="shared" si="3752"/>
        <v>0</v>
      </c>
      <c r="Y740" s="74">
        <f t="shared" si="3725"/>
        <v>9.1131312205392087E-7</v>
      </c>
      <c r="Z740" s="75">
        <f t="shared" si="3726"/>
        <v>0</v>
      </c>
      <c r="AA740" s="82">
        <f t="shared" si="3727"/>
        <v>-9.1131312205392087E-7</v>
      </c>
      <c r="AC740" s="80">
        <f t="shared" ref="AC740" si="3885">AC739/(1+NAER_Rate)^(1/12)</f>
        <v>6.7720512217356435E-2</v>
      </c>
      <c r="AD740" s="82">
        <f t="shared" si="3729"/>
        <v>0</v>
      </c>
      <c r="AE740" s="74">
        <f t="shared" si="3730"/>
        <v>6.1714591415889781E-8</v>
      </c>
      <c r="AF740" s="75">
        <f t="shared" si="3731"/>
        <v>0</v>
      </c>
      <c r="AH740" s="113">
        <v>734</v>
      </c>
      <c r="AI740" s="114">
        <f>(SUM(AE741:$AE$913)+SUM(AF741:$AF$913)-SUM(AD741:$AD$913))*(1+NAER_Rate)^(AH740/12)</f>
        <v>3.1611456311798219E-6</v>
      </c>
      <c r="AJ740" s="115">
        <f t="shared" si="3718"/>
        <v>3.1611456311798219E-6</v>
      </c>
    </row>
    <row r="741" spans="5:36" x14ac:dyDescent="0.35">
      <c r="E741" s="66">
        <f t="shared" si="3747"/>
        <v>67815</v>
      </c>
      <c r="F741">
        <f t="shared" si="3825"/>
        <v>62</v>
      </c>
      <c r="G741">
        <f t="shared" si="3740"/>
        <v>735</v>
      </c>
      <c r="H741">
        <f t="shared" ref="H741" si="3886">ROUNDDOWN(YEARFRAC(E741,DOB,1),0)</f>
        <v>125</v>
      </c>
      <c r="I741" s="31">
        <f>IF(H741&lt;=120,VLOOKUP(H741,'Mortality Data'!$B$6:$D$125,2,FALSE),1)</f>
        <v>1</v>
      </c>
      <c r="J741" s="17">
        <f>IF(H741&lt;=120,(1-VLOOKUP(H741,'Mortality Data'!$F$5:$H$125,2,FALSE))^(YEAR(E741)-Mortality_Table_Year),1)</f>
        <v>1</v>
      </c>
      <c r="K741">
        <f>IF(H741&lt;=120,VLOOKUP(H741,'Mortality Data'!$B$5:$D$125,3,FALSE),1)</f>
        <v>1</v>
      </c>
      <c r="L741" s="33">
        <f>IF(H741&lt;=120,(1-VLOOKUP(H741,'Mortality Data'!$F$5:$H$125,3,FALSE))^(YEAR(E741)-Mortality_Table_Year),1)</f>
        <v>1</v>
      </c>
      <c r="M741" s="88">
        <f t="shared" ref="M741" si="3887">MIN(I741*J741*Male_Mortality_Blend+K741*L741*(1-Male_Mortality_Blend),1)</f>
        <v>1</v>
      </c>
      <c r="N741" s="18">
        <f t="shared" si="3721"/>
        <v>1</v>
      </c>
      <c r="O741" s="18">
        <f t="shared" si="3743"/>
        <v>0</v>
      </c>
      <c r="P741" s="89">
        <f t="shared" si="3734"/>
        <v>0</v>
      </c>
      <c r="Q741" s="88">
        <f t="shared" ref="Q741" si="3888">MIN((I741*J741*Male_Mortality_Blend+K741*L741*(1-Male_Mortality_Blend))*(1-Mortality_Margin),1)</f>
        <v>0.95</v>
      </c>
      <c r="R741" s="18">
        <f t="shared" si="3797"/>
        <v>0.22092219194555585</v>
      </c>
      <c r="S741" s="18">
        <f t="shared" si="3736"/>
        <v>1.1506374216754781E-13</v>
      </c>
      <c r="T741" s="89">
        <f t="shared" si="3737"/>
        <v>3.2628492135584618E-14</v>
      </c>
      <c r="V741" s="73">
        <f t="shared" si="3723"/>
        <v>0</v>
      </c>
      <c r="W741" s="74">
        <f t="shared" ref="W741" si="3889">V741*Fee_Percent</f>
        <v>0</v>
      </c>
      <c r="X741" s="75">
        <f t="shared" si="3752"/>
        <v>0</v>
      </c>
      <c r="Y741" s="74">
        <f t="shared" si="3725"/>
        <v>7.0998382958102085E-7</v>
      </c>
      <c r="Z741" s="75">
        <f t="shared" si="3726"/>
        <v>0</v>
      </c>
      <c r="AA741" s="82">
        <f t="shared" si="3727"/>
        <v>-7.0998382958102085E-7</v>
      </c>
      <c r="AC741" s="80">
        <f t="shared" ref="AC741" si="3890">AC740/(1+NAER_Rate)^(1/12)</f>
        <v>6.7472563407076538E-2</v>
      </c>
      <c r="AD741" s="82">
        <f t="shared" si="3729"/>
        <v>0</v>
      </c>
      <c r="AE741" s="74">
        <f t="shared" si="3730"/>
        <v>4.7904428959404455E-8</v>
      </c>
      <c r="AF741" s="75">
        <f t="shared" si="3731"/>
        <v>0</v>
      </c>
      <c r="AH741" s="113">
        <v>735</v>
      </c>
      <c r="AI741" s="114">
        <f>(SUM(AE742:$AE$913)+SUM(AF742:$AF$913)-SUM(AD742:$AD$913))*(1+NAER_Rate)^(AH741/12)</f>
        <v>2.4627784092804588E-6</v>
      </c>
      <c r="AJ741" s="115">
        <f t="shared" si="3718"/>
        <v>2.4627784092804588E-6</v>
      </c>
    </row>
    <row r="742" spans="5:36" x14ac:dyDescent="0.35">
      <c r="E742" s="66">
        <f t="shared" si="3747"/>
        <v>67845</v>
      </c>
      <c r="F742">
        <f t="shared" si="3825"/>
        <v>62</v>
      </c>
      <c r="G742">
        <f t="shared" si="3740"/>
        <v>736</v>
      </c>
      <c r="H742">
        <f t="shared" ref="H742" si="3891">ROUNDDOWN(YEARFRAC(E742,DOB,1),0)</f>
        <v>125</v>
      </c>
      <c r="I742" s="31">
        <f>IF(H742&lt;=120,VLOOKUP(H742,'Mortality Data'!$B$6:$D$125,2,FALSE),1)</f>
        <v>1</v>
      </c>
      <c r="J742" s="17">
        <f>IF(H742&lt;=120,(1-VLOOKUP(H742,'Mortality Data'!$F$5:$H$125,2,FALSE))^(YEAR(E742)-Mortality_Table_Year),1)</f>
        <v>1</v>
      </c>
      <c r="K742">
        <f>IF(H742&lt;=120,VLOOKUP(H742,'Mortality Data'!$B$5:$D$125,3,FALSE),1)</f>
        <v>1</v>
      </c>
      <c r="L742" s="33">
        <f>IF(H742&lt;=120,(1-VLOOKUP(H742,'Mortality Data'!$F$5:$H$125,3,FALSE))^(YEAR(E742)-Mortality_Table_Year),1)</f>
        <v>1</v>
      </c>
      <c r="M742" s="88">
        <f t="shared" ref="M742" si="3892">MIN(I742*J742*Male_Mortality_Blend+K742*L742*(1-Male_Mortality_Blend),1)</f>
        <v>1</v>
      </c>
      <c r="N742" s="18">
        <f t="shared" si="3721"/>
        <v>1</v>
      </c>
      <c r="O742" s="18">
        <f t="shared" si="3743"/>
        <v>0</v>
      </c>
      <c r="P742" s="89">
        <f t="shared" si="3734"/>
        <v>0</v>
      </c>
      <c r="Q742" s="88">
        <f t="shared" ref="Q742" si="3893">MIN((I742*J742*Male_Mortality_Blend+K742*L742*(1-Male_Mortality_Blend))*(1-Mortality_Margin),1)</f>
        <v>0.95</v>
      </c>
      <c r="R742" s="18">
        <f t="shared" si="3797"/>
        <v>0.22092219194555585</v>
      </c>
      <c r="S742" s="18">
        <f t="shared" si="3736"/>
        <v>8.9643608034434868E-14</v>
      </c>
      <c r="T742" s="89">
        <f t="shared" si="3737"/>
        <v>2.542013413311294E-14</v>
      </c>
      <c r="V742" s="73">
        <f t="shared" si="3723"/>
        <v>0</v>
      </c>
      <c r="W742" s="74">
        <f t="shared" ref="W742" si="3894">V742*Fee_Percent</f>
        <v>0</v>
      </c>
      <c r="X742" s="75">
        <f t="shared" si="3752"/>
        <v>0</v>
      </c>
      <c r="Y742" s="74">
        <f t="shared" si="3725"/>
        <v>5.5313264570408173E-7</v>
      </c>
      <c r="Z742" s="75">
        <f t="shared" si="3726"/>
        <v>0</v>
      </c>
      <c r="AA742" s="82">
        <f t="shared" si="3727"/>
        <v>-5.5313264570408173E-7</v>
      </c>
      <c r="AC742" s="80">
        <f t="shared" ref="AC742" si="3895">AC741/(1+NAER_Rate)^(1/12)</f>
        <v>6.7225522425318693E-2</v>
      </c>
      <c r="AD742" s="82">
        <f t="shared" si="3729"/>
        <v>0</v>
      </c>
      <c r="AE742" s="74">
        <f t="shared" si="3730"/>
        <v>3.7184631077955609E-8</v>
      </c>
      <c r="AF742" s="75">
        <f t="shared" si="3731"/>
        <v>0</v>
      </c>
      <c r="AH742" s="113">
        <v>736</v>
      </c>
      <c r="AI742" s="114">
        <f>(SUM(AE743:$AE$913)+SUM(AF743:$AF$913)-SUM(AD743:$AD$913))*(1+NAER_Rate)^(AH742/12)</f>
        <v>1.9186960048260298E-6</v>
      </c>
      <c r="AJ742" s="115">
        <f t="shared" si="3718"/>
        <v>1.9186960048260298E-6</v>
      </c>
    </row>
    <row r="743" spans="5:36" x14ac:dyDescent="0.35">
      <c r="E743" s="66">
        <f t="shared" si="3747"/>
        <v>67876</v>
      </c>
      <c r="F743">
        <f t="shared" si="3825"/>
        <v>62</v>
      </c>
      <c r="G743">
        <f t="shared" si="3740"/>
        <v>737</v>
      </c>
      <c r="H743">
        <f t="shared" ref="H743" si="3896">ROUNDDOWN(YEARFRAC(E743,DOB,1),0)</f>
        <v>125</v>
      </c>
      <c r="I743" s="31">
        <f>IF(H743&lt;=120,VLOOKUP(H743,'Mortality Data'!$B$6:$D$125,2,FALSE),1)</f>
        <v>1</v>
      </c>
      <c r="J743" s="17">
        <f>IF(H743&lt;=120,(1-VLOOKUP(H743,'Mortality Data'!$F$5:$H$125,2,FALSE))^(YEAR(E743)-Mortality_Table_Year),1)</f>
        <v>1</v>
      </c>
      <c r="K743">
        <f>IF(H743&lt;=120,VLOOKUP(H743,'Mortality Data'!$B$5:$D$125,3,FALSE),1)</f>
        <v>1</v>
      </c>
      <c r="L743" s="33">
        <f>IF(H743&lt;=120,(1-VLOOKUP(H743,'Mortality Data'!$F$5:$H$125,3,FALSE))^(YEAR(E743)-Mortality_Table_Year),1)</f>
        <v>1</v>
      </c>
      <c r="M743" s="88">
        <f t="shared" ref="M743" si="3897">MIN(I743*J743*Male_Mortality_Blend+K743*L743*(1-Male_Mortality_Blend),1)</f>
        <v>1</v>
      </c>
      <c r="N743" s="18">
        <f t="shared" si="3721"/>
        <v>1</v>
      </c>
      <c r="O743" s="18">
        <f t="shared" si="3743"/>
        <v>0</v>
      </c>
      <c r="P743" s="89">
        <f t="shared" si="3734"/>
        <v>0</v>
      </c>
      <c r="Q743" s="88">
        <f t="shared" ref="Q743" si="3898">MIN((I743*J743*Male_Mortality_Blend+K743*L743*(1-Male_Mortality_Blend))*(1-Mortality_Margin),1)</f>
        <v>0.95</v>
      </c>
      <c r="R743" s="18">
        <f t="shared" si="3797"/>
        <v>0.22092219194555585</v>
      </c>
      <c r="S743" s="18">
        <f t="shared" si="3736"/>
        <v>6.9839345653559276E-14</v>
      </c>
      <c r="T743" s="89">
        <f t="shared" si="3737"/>
        <v>1.9804262380875592E-14</v>
      </c>
      <c r="V743" s="73">
        <f t="shared" si="3723"/>
        <v>0</v>
      </c>
      <c r="W743" s="74">
        <f t="shared" ref="W743" si="3899">V743*Fee_Percent</f>
        <v>0</v>
      </c>
      <c r="X743" s="75">
        <f t="shared" si="3752"/>
        <v>0</v>
      </c>
      <c r="Y743" s="74">
        <f t="shared" si="3725"/>
        <v>4.3093336917849149E-7</v>
      </c>
      <c r="Z743" s="75">
        <f t="shared" si="3726"/>
        <v>0</v>
      </c>
      <c r="AA743" s="82">
        <f t="shared" si="3727"/>
        <v>-4.3093336917849149E-7</v>
      </c>
      <c r="AC743" s="80">
        <f t="shared" ref="AC743" si="3900">AC742/(1+NAER_Rate)^(1/12)</f>
        <v>6.6979385948200756E-2</v>
      </c>
      <c r="AD743" s="82">
        <f t="shared" si="3729"/>
        <v>0</v>
      </c>
      <c r="AE743" s="74">
        <f t="shared" si="3730"/>
        <v>2.8863652452164661E-8</v>
      </c>
      <c r="AF743" s="75">
        <f t="shared" si="3731"/>
        <v>0</v>
      </c>
      <c r="AH743" s="113">
        <v>737</v>
      </c>
      <c r="AI743" s="114">
        <f>(SUM(AE744:$AE$913)+SUM(AF744:$AF$913)-SUM(AD744:$AD$913))*(1+NAER_Rate)^(AH743/12)</f>
        <v>1.4948134777626807E-6</v>
      </c>
      <c r="AJ743" s="115">
        <f t="shared" si="3718"/>
        <v>1.4948134777626807E-6</v>
      </c>
    </row>
    <row r="744" spans="5:36" x14ac:dyDescent="0.35">
      <c r="E744" s="66">
        <f t="shared" si="3747"/>
        <v>67906</v>
      </c>
      <c r="F744">
        <f t="shared" si="3825"/>
        <v>62</v>
      </c>
      <c r="G744">
        <f t="shared" si="3740"/>
        <v>738</v>
      </c>
      <c r="H744">
        <f t="shared" ref="H744" si="3901">ROUNDDOWN(YEARFRAC(E744,DOB,1),0)</f>
        <v>125</v>
      </c>
      <c r="I744" s="31">
        <f>IF(H744&lt;=120,VLOOKUP(H744,'Mortality Data'!$B$6:$D$125,2,FALSE),1)</f>
        <v>1</v>
      </c>
      <c r="J744" s="17">
        <f>IF(H744&lt;=120,(1-VLOOKUP(H744,'Mortality Data'!$F$5:$H$125,2,FALSE))^(YEAR(E744)-Mortality_Table_Year),1)</f>
        <v>1</v>
      </c>
      <c r="K744">
        <f>IF(H744&lt;=120,VLOOKUP(H744,'Mortality Data'!$B$5:$D$125,3,FALSE),1)</f>
        <v>1</v>
      </c>
      <c r="L744" s="33">
        <f>IF(H744&lt;=120,(1-VLOOKUP(H744,'Mortality Data'!$F$5:$H$125,3,FALSE))^(YEAR(E744)-Mortality_Table_Year),1)</f>
        <v>1</v>
      </c>
      <c r="M744" s="88">
        <f t="shared" ref="M744" si="3902">MIN(I744*J744*Male_Mortality_Blend+K744*L744*(1-Male_Mortality_Blend),1)</f>
        <v>1</v>
      </c>
      <c r="N744" s="18">
        <f t="shared" si="3721"/>
        <v>1</v>
      </c>
      <c r="O744" s="18">
        <f t="shared" si="3743"/>
        <v>0</v>
      </c>
      <c r="P744" s="89">
        <f t="shared" si="3734"/>
        <v>0</v>
      </c>
      <c r="Q744" s="88">
        <f t="shared" ref="Q744" si="3903">MIN((I744*J744*Male_Mortality_Blend+K744*L744*(1-Male_Mortality_Blend))*(1-Mortality_Margin),1)</f>
        <v>0.95</v>
      </c>
      <c r="R744" s="18">
        <f t="shared" si="3797"/>
        <v>0.22092219194555585</v>
      </c>
      <c r="S744" s="18">
        <f t="shared" si="3736"/>
        <v>5.441028432773163E-14</v>
      </c>
      <c r="T744" s="89">
        <f t="shared" si="3737"/>
        <v>1.5429061325827646E-14</v>
      </c>
      <c r="V744" s="73">
        <f t="shared" si="3723"/>
        <v>0</v>
      </c>
      <c r="W744" s="74">
        <f t="shared" ref="W744" si="3904">V744*Fee_Percent</f>
        <v>0</v>
      </c>
      <c r="X744" s="75">
        <f t="shared" si="3752"/>
        <v>0</v>
      </c>
      <c r="Y744" s="74">
        <f t="shared" si="3725"/>
        <v>3.3573062467709568E-7</v>
      </c>
      <c r="Z744" s="75">
        <f t="shared" si="3726"/>
        <v>0</v>
      </c>
      <c r="AA744" s="82">
        <f t="shared" si="3727"/>
        <v>-3.3573062467709568E-7</v>
      </c>
      <c r="AC744" s="80">
        <f t="shared" ref="AC744" si="3905">AC743/(1+NAER_Rate)^(1/12)</f>
        <v>6.6734150664010478E-2</v>
      </c>
      <c r="AD744" s="82">
        <f t="shared" si="3729"/>
        <v>0</v>
      </c>
      <c r="AE744" s="74">
        <f t="shared" si="3730"/>
        <v>2.2404698089723656E-8</v>
      </c>
      <c r="AF744" s="75">
        <f t="shared" si="3731"/>
        <v>0</v>
      </c>
      <c r="AH744" s="113">
        <v>738</v>
      </c>
      <c r="AI744" s="114">
        <f>(SUM(AE745:$AE$913)+SUM(AF745:$AF$913)-SUM(AD745:$AD$913))*(1+NAER_Rate)^(AH744/12)</f>
        <v>1.1645760077055902E-6</v>
      </c>
      <c r="AJ744" s="115">
        <f t="shared" si="3718"/>
        <v>1.1645760077055902E-6</v>
      </c>
    </row>
    <row r="745" spans="5:36" x14ac:dyDescent="0.35">
      <c r="E745" s="66">
        <f t="shared" si="3747"/>
        <v>67937</v>
      </c>
      <c r="F745">
        <f t="shared" si="3825"/>
        <v>62</v>
      </c>
      <c r="G745">
        <f t="shared" si="3740"/>
        <v>739</v>
      </c>
      <c r="H745">
        <f t="shared" ref="H745" si="3906">ROUNDDOWN(YEARFRAC(E745,DOB,1),0)</f>
        <v>126</v>
      </c>
      <c r="I745" s="31">
        <f>IF(H745&lt;=120,VLOOKUP(H745,'Mortality Data'!$B$6:$D$125,2,FALSE),1)</f>
        <v>1</v>
      </c>
      <c r="J745" s="17">
        <f>IF(H745&lt;=120,(1-VLOOKUP(H745,'Mortality Data'!$F$5:$H$125,2,FALSE))^(YEAR(E745)-Mortality_Table_Year),1)</f>
        <v>1</v>
      </c>
      <c r="K745">
        <f>IF(H745&lt;=120,VLOOKUP(H745,'Mortality Data'!$B$5:$D$125,3,FALSE),1)</f>
        <v>1</v>
      </c>
      <c r="L745" s="33">
        <f>IF(H745&lt;=120,(1-VLOOKUP(H745,'Mortality Data'!$F$5:$H$125,3,FALSE))^(YEAR(E745)-Mortality_Table_Year),1)</f>
        <v>1</v>
      </c>
      <c r="M745" s="88">
        <f t="shared" ref="M745" si="3907">MIN(I745*J745*Male_Mortality_Blend+K745*L745*(1-Male_Mortality_Blend),1)</f>
        <v>1</v>
      </c>
      <c r="N745" s="18">
        <f t="shared" si="3721"/>
        <v>1</v>
      </c>
      <c r="O745" s="18">
        <f t="shared" si="3743"/>
        <v>0</v>
      </c>
      <c r="P745" s="89">
        <f t="shared" si="3734"/>
        <v>0</v>
      </c>
      <c r="Q745" s="88">
        <f t="shared" ref="Q745" si="3908">MIN((I745*J745*Male_Mortality_Blend+K745*L745*(1-Male_Mortality_Blend))*(1-Mortality_Margin),1)</f>
        <v>0.95</v>
      </c>
      <c r="R745" s="18">
        <f t="shared" si="3797"/>
        <v>0.22092219194555585</v>
      </c>
      <c r="S745" s="18">
        <f t="shared" si="3736"/>
        <v>4.2389845049668234E-14</v>
      </c>
      <c r="T745" s="89">
        <f t="shared" si="3737"/>
        <v>1.2020439278063396E-14</v>
      </c>
      <c r="V745" s="73">
        <f t="shared" si="3723"/>
        <v>0</v>
      </c>
      <c r="W745" s="74">
        <f t="shared" ref="W745" si="3909">V745*Fee_Percent</f>
        <v>0</v>
      </c>
      <c r="X745" s="75">
        <f t="shared" si="3752"/>
        <v>0</v>
      </c>
      <c r="Y745" s="74">
        <f t="shared" si="3725"/>
        <v>2.6156027917018102E-7</v>
      </c>
      <c r="Z745" s="75">
        <f t="shared" si="3726"/>
        <v>0</v>
      </c>
      <c r="AA745" s="82">
        <f t="shared" si="3727"/>
        <v>-2.6156027917018102E-7</v>
      </c>
      <c r="AC745" s="80">
        <f t="shared" ref="AC745" si="3910">AC744/(1+NAER_Rate)^(1/12)</f>
        <v>6.6489813273160975E-2</v>
      </c>
      <c r="AD745" s="82">
        <f t="shared" si="3729"/>
        <v>0</v>
      </c>
      <c r="AE745" s="74">
        <f t="shared" si="3730"/>
        <v>1.7391094121701191E-8</v>
      </c>
      <c r="AF745" s="75">
        <f t="shared" si="3731"/>
        <v>0</v>
      </c>
      <c r="AH745" s="113">
        <v>739</v>
      </c>
      <c r="AI745" s="114">
        <f>(SUM(AE746:$AE$913)+SUM(AF746:$AF$913)-SUM(AD746:$AD$913))*(1+NAER_Rate)^(AH745/12)</f>
        <v>9.0729532339606737E-7</v>
      </c>
      <c r="AJ745" s="115">
        <f t="shared" si="3718"/>
        <v>9.0729532339606737E-7</v>
      </c>
    </row>
    <row r="746" spans="5:36" x14ac:dyDescent="0.35">
      <c r="E746" s="66">
        <f t="shared" si="3747"/>
        <v>67968</v>
      </c>
      <c r="F746">
        <f t="shared" si="3825"/>
        <v>62</v>
      </c>
      <c r="G746">
        <f t="shared" si="3740"/>
        <v>740</v>
      </c>
      <c r="H746">
        <f t="shared" ref="H746" si="3911">ROUNDDOWN(YEARFRAC(E746,DOB,1),0)</f>
        <v>126</v>
      </c>
      <c r="I746" s="31">
        <f>IF(H746&lt;=120,VLOOKUP(H746,'Mortality Data'!$B$6:$D$125,2,FALSE),1)</f>
        <v>1</v>
      </c>
      <c r="J746" s="17">
        <f>IF(H746&lt;=120,(1-VLOOKUP(H746,'Mortality Data'!$F$5:$H$125,2,FALSE))^(YEAR(E746)-Mortality_Table_Year),1)</f>
        <v>1</v>
      </c>
      <c r="K746">
        <f>IF(H746&lt;=120,VLOOKUP(H746,'Mortality Data'!$B$5:$D$125,3,FALSE),1)</f>
        <v>1</v>
      </c>
      <c r="L746" s="33">
        <f>IF(H746&lt;=120,(1-VLOOKUP(H746,'Mortality Data'!$F$5:$H$125,3,FALSE))^(YEAR(E746)-Mortality_Table_Year),1)</f>
        <v>1</v>
      </c>
      <c r="M746" s="88">
        <f t="shared" ref="M746" si="3912">MIN(I746*J746*Male_Mortality_Blend+K746*L746*(1-Male_Mortality_Blend),1)</f>
        <v>1</v>
      </c>
      <c r="N746" s="18">
        <f t="shared" si="3721"/>
        <v>1</v>
      </c>
      <c r="O746" s="18">
        <f t="shared" si="3743"/>
        <v>0</v>
      </c>
      <c r="P746" s="89">
        <f t="shared" si="3734"/>
        <v>0</v>
      </c>
      <c r="Q746" s="88">
        <f t="shared" ref="Q746" si="3913">MIN((I746*J746*Male_Mortality_Blend+K746*L746*(1-Male_Mortality_Blend))*(1-Mortality_Margin),1)</f>
        <v>0.95</v>
      </c>
      <c r="R746" s="18">
        <f t="shared" si="3797"/>
        <v>0.22092219194555585</v>
      </c>
      <c r="S746" s="18">
        <f t="shared" si="3736"/>
        <v>3.302498756506306E-14</v>
      </c>
      <c r="T746" s="89">
        <f t="shared" si="3737"/>
        <v>9.3648574846051745E-15</v>
      </c>
      <c r="V746" s="73">
        <f t="shared" si="3723"/>
        <v>0</v>
      </c>
      <c r="W746" s="74">
        <f t="shared" ref="W746" si="3914">V746*Fee_Percent</f>
        <v>0</v>
      </c>
      <c r="X746" s="75">
        <f t="shared" si="3752"/>
        <v>0</v>
      </c>
      <c r="Y746" s="74">
        <f t="shared" si="3725"/>
        <v>2.0377580897001311E-7</v>
      </c>
      <c r="Z746" s="75">
        <f t="shared" si="3726"/>
        <v>0</v>
      </c>
      <c r="AA746" s="82">
        <f t="shared" si="3727"/>
        <v>-2.0377580897001311E-7</v>
      </c>
      <c r="AC746" s="80">
        <f t="shared" ref="AC746" si="3915">AC745/(1+NAER_Rate)^(1/12)</f>
        <v>6.6246370488146314E-2</v>
      </c>
      <c r="AD746" s="82">
        <f t="shared" si="3729"/>
        <v>0</v>
      </c>
      <c r="AE746" s="74">
        <f t="shared" si="3730"/>
        <v>1.3499407737549217E-8</v>
      </c>
      <c r="AF746" s="75">
        <f t="shared" si="3731"/>
        <v>0</v>
      </c>
      <c r="AH746" s="113">
        <v>740</v>
      </c>
      <c r="AI746" s="114">
        <f>(SUM(AE747:$AE$913)+SUM(AF747:$AF$913)-SUM(AD747:$AD$913))*(1+NAER_Rate)^(AH746/12)</f>
        <v>7.0685365180945525E-7</v>
      </c>
      <c r="AJ746" s="115">
        <f t="shared" si="3718"/>
        <v>7.0685365180945525E-7</v>
      </c>
    </row>
    <row r="747" spans="5:36" x14ac:dyDescent="0.35">
      <c r="E747" s="66">
        <f t="shared" si="3747"/>
        <v>67996</v>
      </c>
      <c r="F747">
        <f t="shared" si="3825"/>
        <v>62</v>
      </c>
      <c r="G747">
        <f t="shared" si="3740"/>
        <v>741</v>
      </c>
      <c r="H747">
        <f t="shared" ref="H747" si="3916">ROUNDDOWN(YEARFRAC(E747,DOB,1),0)</f>
        <v>126</v>
      </c>
      <c r="I747" s="31">
        <f>IF(H747&lt;=120,VLOOKUP(H747,'Mortality Data'!$B$6:$D$125,2,FALSE),1)</f>
        <v>1</v>
      </c>
      <c r="J747" s="17">
        <f>IF(H747&lt;=120,(1-VLOOKUP(H747,'Mortality Data'!$F$5:$H$125,2,FALSE))^(YEAR(E747)-Mortality_Table_Year),1)</f>
        <v>1</v>
      </c>
      <c r="K747">
        <f>IF(H747&lt;=120,VLOOKUP(H747,'Mortality Data'!$B$5:$D$125,3,FALSE),1)</f>
        <v>1</v>
      </c>
      <c r="L747" s="33">
        <f>IF(H747&lt;=120,(1-VLOOKUP(H747,'Mortality Data'!$F$5:$H$125,3,FALSE))^(YEAR(E747)-Mortality_Table_Year),1)</f>
        <v>1</v>
      </c>
      <c r="M747" s="88">
        <f t="shared" ref="M747" si="3917">MIN(I747*J747*Male_Mortality_Blend+K747*L747*(1-Male_Mortality_Blend),1)</f>
        <v>1</v>
      </c>
      <c r="N747" s="18">
        <f t="shared" si="3721"/>
        <v>1</v>
      </c>
      <c r="O747" s="18">
        <f t="shared" si="3743"/>
        <v>0</v>
      </c>
      <c r="P747" s="89">
        <f t="shared" si="3734"/>
        <v>0</v>
      </c>
      <c r="Q747" s="88">
        <f t="shared" ref="Q747" si="3918">MIN((I747*J747*Male_Mortality_Blend+K747*L747*(1-Male_Mortality_Blend))*(1-Mortality_Margin),1)</f>
        <v>0.95</v>
      </c>
      <c r="R747" s="18">
        <f t="shared" si="3797"/>
        <v>0.22092219194555585</v>
      </c>
      <c r="S747" s="18">
        <f t="shared" si="3736"/>
        <v>2.5729034923214603E-14</v>
      </c>
      <c r="T747" s="89">
        <f t="shared" si="3737"/>
        <v>7.2959526418484566E-15</v>
      </c>
      <c r="V747" s="73">
        <f t="shared" si="3723"/>
        <v>0</v>
      </c>
      <c r="W747" s="74">
        <f t="shared" ref="W747" si="3919">V747*Fee_Percent</f>
        <v>0</v>
      </c>
      <c r="X747" s="75">
        <f t="shared" si="3752"/>
        <v>0</v>
      </c>
      <c r="Y747" s="74">
        <f t="shared" si="3725"/>
        <v>1.5875721058687894E-7</v>
      </c>
      <c r="Z747" s="75">
        <f t="shared" si="3726"/>
        <v>0</v>
      </c>
      <c r="AA747" s="82">
        <f t="shared" si="3727"/>
        <v>-1.5875721058687894E-7</v>
      </c>
      <c r="AC747" s="80">
        <f t="shared" ref="AC747" si="3920">AC746/(1+NAER_Rate)^(1/12)</f>
        <v>6.600381903349728E-2</v>
      </c>
      <c r="AD747" s="82">
        <f t="shared" si="3729"/>
        <v>0</v>
      </c>
      <c r="AE747" s="74">
        <f t="shared" si="3730"/>
        <v>1.0478582197839176E-8</v>
      </c>
      <c r="AF747" s="75">
        <f t="shared" si="3731"/>
        <v>0</v>
      </c>
      <c r="AH747" s="113">
        <v>741</v>
      </c>
      <c r="AI747" s="114">
        <f>(SUM(AE748:$AE$913)+SUM(AF748:$AF$913)-SUM(AD748:$AD$913))*(1+NAER_Rate)^(AH747/12)</f>
        <v>5.5069399366698931E-7</v>
      </c>
      <c r="AJ747" s="115">
        <f t="shared" si="3718"/>
        <v>5.5069399366698931E-7</v>
      </c>
    </row>
    <row r="748" spans="5:36" x14ac:dyDescent="0.35">
      <c r="E748" s="66">
        <f t="shared" si="3747"/>
        <v>68027</v>
      </c>
      <c r="F748">
        <f t="shared" si="3825"/>
        <v>62</v>
      </c>
      <c r="G748">
        <f t="shared" si="3740"/>
        <v>742</v>
      </c>
      <c r="H748">
        <f t="shared" ref="H748" si="3921">ROUNDDOWN(YEARFRAC(E748,DOB,1),0)</f>
        <v>126</v>
      </c>
      <c r="I748" s="31">
        <f>IF(H748&lt;=120,VLOOKUP(H748,'Mortality Data'!$B$6:$D$125,2,FALSE),1)</f>
        <v>1</v>
      </c>
      <c r="J748" s="17">
        <f>IF(H748&lt;=120,(1-VLOOKUP(H748,'Mortality Data'!$F$5:$H$125,2,FALSE))^(YEAR(E748)-Mortality_Table_Year),1)</f>
        <v>1</v>
      </c>
      <c r="K748">
        <f>IF(H748&lt;=120,VLOOKUP(H748,'Mortality Data'!$B$5:$D$125,3,FALSE),1)</f>
        <v>1</v>
      </c>
      <c r="L748" s="33">
        <f>IF(H748&lt;=120,(1-VLOOKUP(H748,'Mortality Data'!$F$5:$H$125,3,FALSE))^(YEAR(E748)-Mortality_Table_Year),1)</f>
        <v>1</v>
      </c>
      <c r="M748" s="88">
        <f t="shared" ref="M748" si="3922">MIN(I748*J748*Male_Mortality_Blend+K748*L748*(1-Male_Mortality_Blend),1)</f>
        <v>1</v>
      </c>
      <c r="N748" s="18">
        <f t="shared" si="3721"/>
        <v>1</v>
      </c>
      <c r="O748" s="18">
        <f t="shared" si="3743"/>
        <v>0</v>
      </c>
      <c r="P748" s="89">
        <f t="shared" si="3734"/>
        <v>0</v>
      </c>
      <c r="Q748" s="88">
        <f t="shared" ref="Q748" si="3923">MIN((I748*J748*Male_Mortality_Blend+K748*L748*(1-Male_Mortality_Blend))*(1-Mortality_Margin),1)</f>
        <v>0.95</v>
      </c>
      <c r="R748" s="18">
        <f t="shared" si="3797"/>
        <v>0.22092219194555585</v>
      </c>
      <c r="S748" s="18">
        <f t="shared" si="3736"/>
        <v>2.0044920131334278E-14</v>
      </c>
      <c r="T748" s="89">
        <f t="shared" si="3737"/>
        <v>5.6841147918803256E-15</v>
      </c>
      <c r="V748" s="73">
        <f t="shared" si="3723"/>
        <v>0</v>
      </c>
      <c r="W748" s="74">
        <f t="shared" ref="W748" si="3924">V748*Fee_Percent</f>
        <v>0</v>
      </c>
      <c r="X748" s="75">
        <f t="shared" si="3752"/>
        <v>0</v>
      </c>
      <c r="Y748" s="74">
        <f t="shared" si="3725"/>
        <v>1.2368421963686344E-7</v>
      </c>
      <c r="Z748" s="75">
        <f t="shared" si="3726"/>
        <v>0</v>
      </c>
      <c r="AA748" s="82">
        <f t="shared" si="3727"/>
        <v>-1.2368421963686344E-7</v>
      </c>
      <c r="AC748" s="80">
        <f t="shared" ref="AC748" si="3925">AC747/(1+NAER_Rate)^(1/12)</f>
        <v>6.5762155645737327E-2</v>
      </c>
      <c r="AD748" s="82">
        <f t="shared" si="3729"/>
        <v>0</v>
      </c>
      <c r="AE748" s="74">
        <f t="shared" si="3730"/>
        <v>8.1337409026809738E-9</v>
      </c>
      <c r="AF748" s="75">
        <f t="shared" si="3731"/>
        <v>0</v>
      </c>
      <c r="AH748" s="113">
        <v>742</v>
      </c>
      <c r="AI748" s="114">
        <f>(SUM(AE749:$AE$913)+SUM(AF749:$AF$913)-SUM(AD749:$AD$913))*(1+NAER_Rate)^(AH748/12)</f>
        <v>4.2903346949482681E-7</v>
      </c>
      <c r="AJ748" s="115">
        <f t="shared" si="3718"/>
        <v>4.2903346949482681E-7</v>
      </c>
    </row>
    <row r="749" spans="5:36" x14ac:dyDescent="0.35">
      <c r="E749" s="66">
        <f t="shared" si="3747"/>
        <v>68057</v>
      </c>
      <c r="F749">
        <f t="shared" si="3825"/>
        <v>62</v>
      </c>
      <c r="G749">
        <f t="shared" si="3740"/>
        <v>743</v>
      </c>
      <c r="H749">
        <f t="shared" ref="H749" si="3926">ROUNDDOWN(YEARFRAC(E749,DOB,1),0)</f>
        <v>126</v>
      </c>
      <c r="I749" s="31">
        <f>IF(H749&lt;=120,VLOOKUP(H749,'Mortality Data'!$B$6:$D$125,2,FALSE),1)</f>
        <v>1</v>
      </c>
      <c r="J749" s="17">
        <f>IF(H749&lt;=120,(1-VLOOKUP(H749,'Mortality Data'!$F$5:$H$125,2,FALSE))^(YEAR(E749)-Mortality_Table_Year),1)</f>
        <v>1</v>
      </c>
      <c r="K749">
        <f>IF(H749&lt;=120,VLOOKUP(H749,'Mortality Data'!$B$5:$D$125,3,FALSE),1)</f>
        <v>1</v>
      </c>
      <c r="L749" s="33">
        <f>IF(H749&lt;=120,(1-VLOOKUP(H749,'Mortality Data'!$F$5:$H$125,3,FALSE))^(YEAR(E749)-Mortality_Table_Year),1)</f>
        <v>1</v>
      </c>
      <c r="M749" s="88">
        <f t="shared" ref="M749" si="3927">MIN(I749*J749*Male_Mortality_Blend+K749*L749*(1-Male_Mortality_Blend),1)</f>
        <v>1</v>
      </c>
      <c r="N749" s="18">
        <f t="shared" si="3721"/>
        <v>1</v>
      </c>
      <c r="O749" s="18">
        <f t="shared" si="3743"/>
        <v>0</v>
      </c>
      <c r="P749" s="89">
        <f t="shared" si="3734"/>
        <v>0</v>
      </c>
      <c r="Q749" s="88">
        <f t="shared" ref="Q749" si="3928">MIN((I749*J749*Male_Mortality_Blend+K749*L749*(1-Male_Mortality_Blend))*(1-Mortality_Margin),1)</f>
        <v>0.95</v>
      </c>
      <c r="R749" s="18">
        <f t="shared" si="3797"/>
        <v>0.22092219194555585</v>
      </c>
      <c r="S749" s="18">
        <f t="shared" si="3736"/>
        <v>1.5616552438546309E-14</v>
      </c>
      <c r="T749" s="89">
        <f t="shared" si="3737"/>
        <v>4.4283676927879688E-15</v>
      </c>
      <c r="V749" s="73">
        <f t="shared" si="3723"/>
        <v>0</v>
      </c>
      <c r="W749" s="74">
        <f t="shared" ref="W749" si="3929">V749*Fee_Percent</f>
        <v>0</v>
      </c>
      <c r="X749" s="75">
        <f t="shared" si="3752"/>
        <v>0</v>
      </c>
      <c r="Y749" s="74">
        <f t="shared" si="3725"/>
        <v>9.635963072561201E-8</v>
      </c>
      <c r="Z749" s="75">
        <f t="shared" si="3726"/>
        <v>0</v>
      </c>
      <c r="AA749" s="82">
        <f t="shared" si="3727"/>
        <v>-9.635963072561201E-8</v>
      </c>
      <c r="AC749" s="80">
        <f t="shared" ref="AC749" si="3930">AC748/(1+NAER_Rate)^(1/12)</f>
        <v>6.552137707333866E-2</v>
      </c>
      <c r="AD749" s="82">
        <f t="shared" si="3729"/>
        <v>0</v>
      </c>
      <c r="AE749" s="74">
        <f t="shared" si="3730"/>
        <v>6.313615699420494E-9</v>
      </c>
      <c r="AF749" s="75">
        <f t="shared" si="3731"/>
        <v>0</v>
      </c>
      <c r="AH749" s="113">
        <v>743</v>
      </c>
      <c r="AI749" s="114">
        <f>(SUM(AE750:$AE$913)+SUM(AF750:$AF$913)-SUM(AD750:$AD$913))*(1+NAER_Rate)^(AH749/12)</f>
        <v>3.3425045499602294E-7</v>
      </c>
      <c r="AJ749" s="115">
        <f t="shared" si="3718"/>
        <v>3.3425045499602294E-7</v>
      </c>
    </row>
    <row r="750" spans="5:36" x14ac:dyDescent="0.35">
      <c r="E750" s="66">
        <f t="shared" si="3747"/>
        <v>68088</v>
      </c>
      <c r="F750">
        <f t="shared" si="3825"/>
        <v>62</v>
      </c>
      <c r="G750">
        <f t="shared" si="3740"/>
        <v>744</v>
      </c>
      <c r="H750">
        <f t="shared" ref="H750" si="3931">ROUNDDOWN(YEARFRAC(E750,DOB,1),0)</f>
        <v>126</v>
      </c>
      <c r="I750" s="31">
        <f>IF(H750&lt;=120,VLOOKUP(H750,'Mortality Data'!$B$6:$D$125,2,FALSE),1)</f>
        <v>1</v>
      </c>
      <c r="J750" s="17">
        <f>IF(H750&lt;=120,(1-VLOOKUP(H750,'Mortality Data'!$F$5:$H$125,2,FALSE))^(YEAR(E750)-Mortality_Table_Year),1)</f>
        <v>1</v>
      </c>
      <c r="K750">
        <f>IF(H750&lt;=120,VLOOKUP(H750,'Mortality Data'!$B$5:$D$125,3,FALSE),1)</f>
        <v>1</v>
      </c>
      <c r="L750" s="33">
        <f>IF(H750&lt;=120,(1-VLOOKUP(H750,'Mortality Data'!$F$5:$H$125,3,FALSE))^(YEAR(E750)-Mortality_Table_Year),1)</f>
        <v>1</v>
      </c>
      <c r="M750" s="88">
        <f t="shared" ref="M750" si="3932">MIN(I750*J750*Male_Mortality_Blend+K750*L750*(1-Male_Mortality_Blend),1)</f>
        <v>1</v>
      </c>
      <c r="N750" s="18">
        <f t="shared" si="3721"/>
        <v>1</v>
      </c>
      <c r="O750" s="18">
        <f t="shared" si="3743"/>
        <v>0</v>
      </c>
      <c r="P750" s="89">
        <f t="shared" si="3734"/>
        <v>0</v>
      </c>
      <c r="Q750" s="88">
        <f t="shared" ref="Q750" si="3933">MIN((I750*J750*Male_Mortality_Blend+K750*L750*(1-Male_Mortality_Blend))*(1-Mortality_Margin),1)</f>
        <v>0.95</v>
      </c>
      <c r="R750" s="18">
        <f t="shared" si="3797"/>
        <v>0.22092219194555585</v>
      </c>
      <c r="S750" s="18">
        <f t="shared" si="3736"/>
        <v>1.2166509443189943E-14</v>
      </c>
      <c r="T750" s="89">
        <f t="shared" si="3737"/>
        <v>3.4500429953563661E-15</v>
      </c>
      <c r="V750" s="73">
        <f t="shared" si="3723"/>
        <v>0</v>
      </c>
      <c r="W750" s="74">
        <f t="shared" ref="W750" si="3934">V750*Fee_Percent</f>
        <v>0</v>
      </c>
      <c r="X750" s="75">
        <f t="shared" si="3752"/>
        <v>0</v>
      </c>
      <c r="Y750" s="74">
        <f t="shared" si="3725"/>
        <v>7.5071649890645465E-8</v>
      </c>
      <c r="Z750" s="75">
        <f t="shared" si="3726"/>
        <v>0</v>
      </c>
      <c r="AA750" s="82">
        <f t="shared" si="3727"/>
        <v>-7.5071649890645465E-8</v>
      </c>
      <c r="AC750" s="80">
        <f t="shared" ref="AC750" si="3935">AC749/(1+NAER_Rate)^(1/12)</f>
        <v>6.5281480076678458E-2</v>
      </c>
      <c r="AD750" s="82">
        <f t="shared" si="3729"/>
        <v>0</v>
      </c>
      <c r="AE750" s="74">
        <f t="shared" si="3730"/>
        <v>4.9007884166595523E-9</v>
      </c>
      <c r="AF750" s="75">
        <f t="shared" si="3731"/>
        <v>0</v>
      </c>
      <c r="AH750" s="113">
        <v>744</v>
      </c>
      <c r="AI750" s="114">
        <f>(SUM(AE751:$AE$913)+SUM(AF751:$AF$913)-SUM(AD751:$AD$913))*(1+NAER_Rate)^(AH750/12)</f>
        <v>2.6040711181950135E-7</v>
      </c>
      <c r="AJ750" s="115">
        <f t="shared" si="3718"/>
        <v>2.6040711181950135E-7</v>
      </c>
    </row>
    <row r="751" spans="5:36" x14ac:dyDescent="0.35">
      <c r="E751" s="66">
        <f t="shared" si="3747"/>
        <v>68118</v>
      </c>
      <c r="F751">
        <f t="shared" si="3825"/>
        <v>63</v>
      </c>
      <c r="G751">
        <f t="shared" si="3740"/>
        <v>745</v>
      </c>
      <c r="H751">
        <f t="shared" ref="H751" si="3936">ROUNDDOWN(YEARFRAC(E751,DOB,1),0)</f>
        <v>126</v>
      </c>
      <c r="I751" s="31">
        <f>IF(H751&lt;=120,VLOOKUP(H751,'Mortality Data'!$B$6:$D$125,2,FALSE),1)</f>
        <v>1</v>
      </c>
      <c r="J751" s="17">
        <f>IF(H751&lt;=120,(1-VLOOKUP(H751,'Mortality Data'!$F$5:$H$125,2,FALSE))^(YEAR(E751)-Mortality_Table_Year),1)</f>
        <v>1</v>
      </c>
      <c r="K751">
        <f>IF(H751&lt;=120,VLOOKUP(H751,'Mortality Data'!$B$5:$D$125,3,FALSE),1)</f>
        <v>1</v>
      </c>
      <c r="L751" s="33">
        <f>IF(H751&lt;=120,(1-VLOOKUP(H751,'Mortality Data'!$F$5:$H$125,3,FALSE))^(YEAR(E751)-Mortality_Table_Year),1)</f>
        <v>1</v>
      </c>
      <c r="M751" s="88">
        <f t="shared" ref="M751" si="3937">MIN(I751*J751*Male_Mortality_Blend+K751*L751*(1-Male_Mortality_Blend),1)</f>
        <v>1</v>
      </c>
      <c r="N751" s="18">
        <f t="shared" si="3721"/>
        <v>1</v>
      </c>
      <c r="O751" s="18">
        <f t="shared" si="3743"/>
        <v>0</v>
      </c>
      <c r="P751" s="89">
        <f t="shared" si="3734"/>
        <v>0</v>
      </c>
      <c r="Q751" s="88">
        <f t="shared" ref="Q751" si="3938">MIN((I751*J751*Male_Mortality_Blend+K751*L751*(1-Male_Mortality_Blend))*(1-Mortality_Margin),1)</f>
        <v>0.95</v>
      </c>
      <c r="R751" s="18">
        <f t="shared" si="3797"/>
        <v>0.22092219194555585</v>
      </c>
      <c r="S751" s="18">
        <f t="shared" si="3736"/>
        <v>9.478657508674117E-15</v>
      </c>
      <c r="T751" s="89">
        <f t="shared" si="3737"/>
        <v>2.6878519345158257E-15</v>
      </c>
      <c r="V751" s="73">
        <f t="shared" si="3723"/>
        <v>0</v>
      </c>
      <c r="W751" s="74">
        <f t="shared" ref="W751" si="3939">V751*Fee_Percent</f>
        <v>0</v>
      </c>
      <c r="X751" s="75">
        <f t="shared" si="3752"/>
        <v>0</v>
      </c>
      <c r="Y751" s="74">
        <f t="shared" si="3725"/>
        <v>5.8486656443834732E-8</v>
      </c>
      <c r="Z751" s="75">
        <f t="shared" si="3726"/>
        <v>0</v>
      </c>
      <c r="AA751" s="82">
        <f t="shared" si="3727"/>
        <v>-5.8486656443834732E-8</v>
      </c>
      <c r="AC751" s="80">
        <f t="shared" ref="AC751" si="3940">AC750/(1+NAER_Rate)^(1/12)</f>
        <v>6.5042461427995316E-2</v>
      </c>
      <c r="AD751" s="82">
        <f t="shared" si="3729"/>
        <v>0</v>
      </c>
      <c r="AE751" s="74">
        <f t="shared" si="3730"/>
        <v>3.8041160958005342E-9</v>
      </c>
      <c r="AF751" s="75">
        <f t="shared" si="3731"/>
        <v>0</v>
      </c>
      <c r="AH751" s="113">
        <v>745</v>
      </c>
      <c r="AI751" s="114">
        <f>(SUM(AE752:$AE$913)+SUM(AF752:$AF$913)-SUM(AD752:$AD$913))*(1+NAER_Rate)^(AH751/12)</f>
        <v>2.0287740187812612E-7</v>
      </c>
      <c r="AJ751" s="115">
        <f t="shared" si="3718"/>
        <v>2.0287740187812612E-7</v>
      </c>
    </row>
    <row r="752" spans="5:36" x14ac:dyDescent="0.35">
      <c r="E752" s="66">
        <f t="shared" si="3747"/>
        <v>68149</v>
      </c>
      <c r="F752">
        <f t="shared" si="3825"/>
        <v>63</v>
      </c>
      <c r="G752">
        <f t="shared" si="3740"/>
        <v>746</v>
      </c>
      <c r="H752">
        <f t="shared" ref="H752" si="3941">ROUNDDOWN(YEARFRAC(E752,DOB,1),0)</f>
        <v>126</v>
      </c>
      <c r="I752" s="31">
        <f>IF(H752&lt;=120,VLOOKUP(H752,'Mortality Data'!$B$6:$D$125,2,FALSE),1)</f>
        <v>1</v>
      </c>
      <c r="J752" s="17">
        <f>IF(H752&lt;=120,(1-VLOOKUP(H752,'Mortality Data'!$F$5:$H$125,2,FALSE))^(YEAR(E752)-Mortality_Table_Year),1)</f>
        <v>1</v>
      </c>
      <c r="K752">
        <f>IF(H752&lt;=120,VLOOKUP(H752,'Mortality Data'!$B$5:$D$125,3,FALSE),1)</f>
        <v>1</v>
      </c>
      <c r="L752" s="33">
        <f>IF(H752&lt;=120,(1-VLOOKUP(H752,'Mortality Data'!$F$5:$H$125,3,FALSE))^(YEAR(E752)-Mortality_Table_Year),1)</f>
        <v>1</v>
      </c>
      <c r="M752" s="88">
        <f t="shared" ref="M752" si="3942">MIN(I752*J752*Male_Mortality_Blend+K752*L752*(1-Male_Mortality_Blend),1)</f>
        <v>1</v>
      </c>
      <c r="N752" s="18">
        <f t="shared" si="3721"/>
        <v>1</v>
      </c>
      <c r="O752" s="18">
        <f t="shared" si="3743"/>
        <v>0</v>
      </c>
      <c r="P752" s="89">
        <f t="shared" si="3734"/>
        <v>0</v>
      </c>
      <c r="Q752" s="88">
        <f t="shared" ref="Q752" si="3943">MIN((I752*J752*Male_Mortality_Blend+K752*L752*(1-Male_Mortality_Blend))*(1-Mortality_Margin),1)</f>
        <v>0.95</v>
      </c>
      <c r="R752" s="18">
        <f t="shared" si="3797"/>
        <v>0.22092219194555585</v>
      </c>
      <c r="S752" s="18">
        <f t="shared" si="3736"/>
        <v>7.3846117151566295E-15</v>
      </c>
      <c r="T752" s="89">
        <f t="shared" si="3737"/>
        <v>2.0940457935174875E-15</v>
      </c>
      <c r="V752" s="73">
        <f t="shared" si="3723"/>
        <v>0</v>
      </c>
      <c r="W752" s="74">
        <f t="shared" ref="W752" si="3944">V752*Fee_Percent</f>
        <v>0</v>
      </c>
      <c r="X752" s="75">
        <f t="shared" si="3752"/>
        <v>0</v>
      </c>
      <c r="Y752" s="74">
        <f t="shared" si="3725"/>
        <v>4.556565610269609E-8</v>
      </c>
      <c r="Z752" s="75">
        <f t="shared" si="3726"/>
        <v>0</v>
      </c>
      <c r="AA752" s="82">
        <f t="shared" si="3727"/>
        <v>-4.556565610269609E-8</v>
      </c>
      <c r="AC752" s="80">
        <f t="shared" ref="AC752" si="3945">AC751/(1+NAER_Rate)^(1/12)</f>
        <v>6.4804317911345805E-2</v>
      </c>
      <c r="AD752" s="82">
        <f t="shared" si="3729"/>
        <v>0</v>
      </c>
      <c r="AE752" s="74">
        <f t="shared" si="3730"/>
        <v>2.9528512639181714E-9</v>
      </c>
      <c r="AF752" s="75">
        <f t="shared" si="3731"/>
        <v>0</v>
      </c>
      <c r="AH752" s="113">
        <v>746</v>
      </c>
      <c r="AI752" s="114">
        <f>(SUM(AE753:$AE$913)+SUM(AF753:$AF$913)-SUM(AD753:$AD$913))*(1+NAER_Rate)^(AH752/12)</f>
        <v>1.5805728155899104E-7</v>
      </c>
      <c r="AJ752" s="115">
        <f t="shared" si="3718"/>
        <v>1.5805728155899104E-7</v>
      </c>
    </row>
    <row r="753" spans="5:36" x14ac:dyDescent="0.35">
      <c r="E753" s="66">
        <f t="shared" si="3747"/>
        <v>68180</v>
      </c>
      <c r="F753">
        <f t="shared" si="3825"/>
        <v>63</v>
      </c>
      <c r="G753">
        <f t="shared" si="3740"/>
        <v>747</v>
      </c>
      <c r="H753">
        <f t="shared" ref="H753" si="3946">ROUNDDOWN(YEARFRAC(E753,DOB,1),0)</f>
        <v>126</v>
      </c>
      <c r="I753" s="31">
        <f>IF(H753&lt;=120,VLOOKUP(H753,'Mortality Data'!$B$6:$D$125,2,FALSE),1)</f>
        <v>1</v>
      </c>
      <c r="J753" s="17">
        <f>IF(H753&lt;=120,(1-VLOOKUP(H753,'Mortality Data'!$F$5:$H$125,2,FALSE))^(YEAR(E753)-Mortality_Table_Year),1)</f>
        <v>1</v>
      </c>
      <c r="K753">
        <f>IF(H753&lt;=120,VLOOKUP(H753,'Mortality Data'!$B$5:$D$125,3,FALSE),1)</f>
        <v>1</v>
      </c>
      <c r="L753" s="33">
        <f>IF(H753&lt;=120,(1-VLOOKUP(H753,'Mortality Data'!$F$5:$H$125,3,FALSE))^(YEAR(E753)-Mortality_Table_Year),1)</f>
        <v>1</v>
      </c>
      <c r="M753" s="88">
        <f t="shared" ref="M753" si="3947">MIN(I753*J753*Male_Mortality_Blend+K753*L753*(1-Male_Mortality_Blend),1)</f>
        <v>1</v>
      </c>
      <c r="N753" s="18">
        <f t="shared" si="3721"/>
        <v>1</v>
      </c>
      <c r="O753" s="18">
        <f t="shared" si="3743"/>
        <v>0</v>
      </c>
      <c r="P753" s="89">
        <f t="shared" si="3734"/>
        <v>0</v>
      </c>
      <c r="Q753" s="88">
        <f t="shared" ref="Q753" si="3948">MIN((I753*J753*Male_Mortality_Blend+K753*L753*(1-Male_Mortality_Blend))*(1-Mortality_Margin),1)</f>
        <v>0.95</v>
      </c>
      <c r="R753" s="18">
        <f t="shared" si="3797"/>
        <v>0.22092219194555585</v>
      </c>
      <c r="S753" s="18">
        <f t="shared" si="3736"/>
        <v>5.7531871083773964E-15</v>
      </c>
      <c r="T753" s="89">
        <f t="shared" si="3737"/>
        <v>1.6314246067792331E-15</v>
      </c>
      <c r="V753" s="73">
        <f t="shared" si="3723"/>
        <v>0</v>
      </c>
      <c r="W753" s="74">
        <f t="shared" ref="W753" si="3949">V753*Fee_Percent</f>
        <v>0</v>
      </c>
      <c r="X753" s="75">
        <f t="shared" si="3752"/>
        <v>0</v>
      </c>
      <c r="Y753" s="74">
        <f t="shared" si="3725"/>
        <v>3.5499191479051081E-8</v>
      </c>
      <c r="Z753" s="75">
        <f t="shared" si="3726"/>
        <v>0</v>
      </c>
      <c r="AA753" s="82">
        <f t="shared" si="3727"/>
        <v>-3.5499191479051081E-8</v>
      </c>
      <c r="AC753" s="80">
        <f t="shared" ref="AC753" si="3950">AC752/(1+NAER_Rate)^(1/12)</f>
        <v>6.4567046322561217E-2</v>
      </c>
      <c r="AD753" s="82">
        <f t="shared" si="3729"/>
        <v>0</v>
      </c>
      <c r="AE753" s="74">
        <f t="shared" si="3730"/>
        <v>2.2920779406413617E-9</v>
      </c>
      <c r="AF753" s="75">
        <f t="shared" si="3731"/>
        <v>0</v>
      </c>
      <c r="AH753" s="113">
        <v>747</v>
      </c>
      <c r="AI753" s="114">
        <f>(SUM(AE754:$AE$913)+SUM(AF754:$AF$913)-SUM(AD754:$AD$913))*(1+NAER_Rate)^(AH753/12)</f>
        <v>1.2313892046402286E-7</v>
      </c>
      <c r="AJ753" s="115">
        <f t="shared" si="3718"/>
        <v>1.2313892046402286E-7</v>
      </c>
    </row>
    <row r="754" spans="5:36" x14ac:dyDescent="0.35">
      <c r="E754" s="66">
        <f t="shared" si="3747"/>
        <v>68210</v>
      </c>
      <c r="F754">
        <f t="shared" si="3825"/>
        <v>63</v>
      </c>
      <c r="G754">
        <f t="shared" si="3740"/>
        <v>748</v>
      </c>
      <c r="H754">
        <f t="shared" ref="H754" si="3951">ROUNDDOWN(YEARFRAC(E754,DOB,1),0)</f>
        <v>126</v>
      </c>
      <c r="I754" s="31">
        <f>IF(H754&lt;=120,VLOOKUP(H754,'Mortality Data'!$B$6:$D$125,2,FALSE),1)</f>
        <v>1</v>
      </c>
      <c r="J754" s="17">
        <f>IF(H754&lt;=120,(1-VLOOKUP(H754,'Mortality Data'!$F$5:$H$125,2,FALSE))^(YEAR(E754)-Mortality_Table_Year),1)</f>
        <v>1</v>
      </c>
      <c r="K754">
        <f>IF(H754&lt;=120,VLOOKUP(H754,'Mortality Data'!$B$5:$D$125,3,FALSE),1)</f>
        <v>1</v>
      </c>
      <c r="L754" s="33">
        <f>IF(H754&lt;=120,(1-VLOOKUP(H754,'Mortality Data'!$F$5:$H$125,3,FALSE))^(YEAR(E754)-Mortality_Table_Year),1)</f>
        <v>1</v>
      </c>
      <c r="M754" s="88">
        <f t="shared" ref="M754" si="3952">MIN(I754*J754*Male_Mortality_Blend+K754*L754*(1-Male_Mortality_Blend),1)</f>
        <v>1</v>
      </c>
      <c r="N754" s="18">
        <f t="shared" si="3721"/>
        <v>1</v>
      </c>
      <c r="O754" s="18">
        <f t="shared" si="3743"/>
        <v>0</v>
      </c>
      <c r="P754" s="89">
        <f t="shared" si="3734"/>
        <v>0</v>
      </c>
      <c r="Q754" s="88">
        <f t="shared" ref="Q754" si="3953">MIN((I754*J754*Male_Mortality_Blend+K754*L754*(1-Male_Mortality_Blend))*(1-Mortality_Margin),1)</f>
        <v>0.95</v>
      </c>
      <c r="R754" s="18">
        <f t="shared" si="3797"/>
        <v>0.22092219194555585</v>
      </c>
      <c r="S754" s="18">
        <f t="shared" si="3736"/>
        <v>4.4821804017217478E-15</v>
      </c>
      <c r="T754" s="89">
        <f t="shared" si="3737"/>
        <v>1.2710067066556486E-15</v>
      </c>
      <c r="V754" s="73">
        <f t="shared" si="3723"/>
        <v>0</v>
      </c>
      <c r="W754" s="74">
        <f t="shared" ref="W754" si="3954">V754*Fee_Percent</f>
        <v>0</v>
      </c>
      <c r="X754" s="75">
        <f t="shared" si="3752"/>
        <v>0</v>
      </c>
      <c r="Y754" s="74">
        <f t="shared" si="3725"/>
        <v>2.7656632285204116E-8</v>
      </c>
      <c r="Z754" s="75">
        <f t="shared" si="3726"/>
        <v>0</v>
      </c>
      <c r="AA754" s="82">
        <f t="shared" si="3727"/>
        <v>-2.7656632285204116E-8</v>
      </c>
      <c r="AC754" s="80">
        <f t="shared" ref="AC754" si="3955">AC753/(1+NAER_Rate)^(1/12)</f>
        <v>6.4330643469204432E-2</v>
      </c>
      <c r="AD754" s="82">
        <f t="shared" si="3729"/>
        <v>0</v>
      </c>
      <c r="AE754" s="74">
        <f t="shared" si="3730"/>
        <v>1.7791689510983547E-9</v>
      </c>
      <c r="AF754" s="75">
        <f t="shared" si="3731"/>
        <v>0</v>
      </c>
      <c r="AH754" s="113">
        <v>748</v>
      </c>
      <c r="AI754" s="114">
        <f>(SUM(AE755:$AE$913)+SUM(AF755:$AF$913)-SUM(AD755:$AD$913))*(1+NAER_Rate)^(AH754/12)</f>
        <v>9.5934800241301443E-8</v>
      </c>
      <c r="AJ754" s="115">
        <f t="shared" si="3718"/>
        <v>9.5934800241301443E-8</v>
      </c>
    </row>
    <row r="755" spans="5:36" x14ac:dyDescent="0.35">
      <c r="E755" s="66">
        <f t="shared" si="3747"/>
        <v>68241</v>
      </c>
      <c r="F755">
        <f t="shared" si="3825"/>
        <v>63</v>
      </c>
      <c r="G755">
        <f t="shared" si="3740"/>
        <v>749</v>
      </c>
      <c r="H755">
        <f t="shared" ref="H755" si="3956">ROUNDDOWN(YEARFRAC(E755,DOB,1),0)</f>
        <v>126</v>
      </c>
      <c r="I755" s="31">
        <f>IF(H755&lt;=120,VLOOKUP(H755,'Mortality Data'!$B$6:$D$125,2,FALSE),1)</f>
        <v>1</v>
      </c>
      <c r="J755" s="17">
        <f>IF(H755&lt;=120,(1-VLOOKUP(H755,'Mortality Data'!$F$5:$H$125,2,FALSE))^(YEAR(E755)-Mortality_Table_Year),1)</f>
        <v>1</v>
      </c>
      <c r="K755">
        <f>IF(H755&lt;=120,VLOOKUP(H755,'Mortality Data'!$B$5:$D$125,3,FALSE),1)</f>
        <v>1</v>
      </c>
      <c r="L755" s="33">
        <f>IF(H755&lt;=120,(1-VLOOKUP(H755,'Mortality Data'!$F$5:$H$125,3,FALSE))^(YEAR(E755)-Mortality_Table_Year),1)</f>
        <v>1</v>
      </c>
      <c r="M755" s="88">
        <f t="shared" ref="M755" si="3957">MIN(I755*J755*Male_Mortality_Blend+K755*L755*(1-Male_Mortality_Blend),1)</f>
        <v>1</v>
      </c>
      <c r="N755" s="18">
        <f t="shared" si="3721"/>
        <v>1</v>
      </c>
      <c r="O755" s="18">
        <f t="shared" si="3743"/>
        <v>0</v>
      </c>
      <c r="P755" s="89">
        <f t="shared" si="3734"/>
        <v>0</v>
      </c>
      <c r="Q755" s="88">
        <f t="shared" ref="Q755" si="3958">MIN((I755*J755*Male_Mortality_Blend+K755*L755*(1-Male_Mortality_Blend))*(1-Mortality_Margin),1)</f>
        <v>0.95</v>
      </c>
      <c r="R755" s="18">
        <f t="shared" si="3797"/>
        <v>0.22092219194555585</v>
      </c>
      <c r="S755" s="18">
        <f t="shared" si="3736"/>
        <v>3.4919672826779673E-15</v>
      </c>
      <c r="T755" s="89">
        <f t="shared" si="3737"/>
        <v>9.9021311904378048E-16</v>
      </c>
      <c r="V755" s="73">
        <f t="shared" si="3723"/>
        <v>0</v>
      </c>
      <c r="W755" s="74">
        <f t="shared" ref="W755" si="3959">V755*Fee_Percent</f>
        <v>0</v>
      </c>
      <c r="X755" s="75">
        <f t="shared" si="3752"/>
        <v>0</v>
      </c>
      <c r="Y755" s="74">
        <f t="shared" si="3725"/>
        <v>2.1546668458924596E-8</v>
      </c>
      <c r="Z755" s="75">
        <f t="shared" si="3726"/>
        <v>0</v>
      </c>
      <c r="AA755" s="82">
        <f t="shared" si="3727"/>
        <v>-2.1546668458924596E-8</v>
      </c>
      <c r="AC755" s="80">
        <f t="shared" ref="AC755" si="3960">AC754/(1+NAER_Rate)^(1/12)</f>
        <v>6.409510617052698E-2</v>
      </c>
      <c r="AD755" s="82">
        <f t="shared" si="3729"/>
        <v>0</v>
      </c>
      <c r="AE755" s="74">
        <f t="shared" si="3730"/>
        <v>1.381036002495917E-9</v>
      </c>
      <c r="AF755" s="75">
        <f t="shared" si="3731"/>
        <v>0</v>
      </c>
      <c r="AH755" s="113">
        <v>749</v>
      </c>
      <c r="AI755" s="114">
        <f>(SUM(AE756:$AE$913)+SUM(AF756:$AF$913)-SUM(AD756:$AD$913))*(1+NAER_Rate)^(AH755/12)</f>
        <v>7.4740673888134082E-8</v>
      </c>
      <c r="AJ755" s="115">
        <f t="shared" si="3718"/>
        <v>7.4740673888134082E-8</v>
      </c>
    </row>
    <row r="756" spans="5:36" x14ac:dyDescent="0.35">
      <c r="E756" s="66">
        <f t="shared" si="3747"/>
        <v>68271</v>
      </c>
      <c r="F756">
        <f t="shared" si="3825"/>
        <v>63</v>
      </c>
      <c r="G756">
        <f t="shared" si="3740"/>
        <v>750</v>
      </c>
      <c r="H756">
        <f t="shared" ref="H756" si="3961">ROUNDDOWN(YEARFRAC(E756,DOB,1),0)</f>
        <v>126</v>
      </c>
      <c r="I756" s="31">
        <f>IF(H756&lt;=120,VLOOKUP(H756,'Mortality Data'!$B$6:$D$125,2,FALSE),1)</f>
        <v>1</v>
      </c>
      <c r="J756" s="17">
        <f>IF(H756&lt;=120,(1-VLOOKUP(H756,'Mortality Data'!$F$5:$H$125,2,FALSE))^(YEAR(E756)-Mortality_Table_Year),1)</f>
        <v>1</v>
      </c>
      <c r="K756">
        <f>IF(H756&lt;=120,VLOOKUP(H756,'Mortality Data'!$B$5:$D$125,3,FALSE),1)</f>
        <v>1</v>
      </c>
      <c r="L756" s="33">
        <f>IF(H756&lt;=120,(1-VLOOKUP(H756,'Mortality Data'!$F$5:$H$125,3,FALSE))^(YEAR(E756)-Mortality_Table_Year),1)</f>
        <v>1</v>
      </c>
      <c r="M756" s="88">
        <f t="shared" ref="M756" si="3962">MIN(I756*J756*Male_Mortality_Blend+K756*L756*(1-Male_Mortality_Blend),1)</f>
        <v>1</v>
      </c>
      <c r="N756" s="18">
        <f t="shared" si="3721"/>
        <v>1</v>
      </c>
      <c r="O756" s="18">
        <f t="shared" si="3743"/>
        <v>0</v>
      </c>
      <c r="P756" s="89">
        <f t="shared" si="3734"/>
        <v>0</v>
      </c>
      <c r="Q756" s="88">
        <f t="shared" ref="Q756" si="3963">MIN((I756*J756*Male_Mortality_Blend+K756*L756*(1-Male_Mortality_Blend))*(1-Mortality_Margin),1)</f>
        <v>0.95</v>
      </c>
      <c r="R756" s="18">
        <f t="shared" si="3797"/>
        <v>0.22092219194555585</v>
      </c>
      <c r="S756" s="18">
        <f t="shared" si="3736"/>
        <v>2.7205142163865845E-15</v>
      </c>
      <c r="T756" s="89">
        <f t="shared" si="3737"/>
        <v>7.7145306629138284E-16</v>
      </c>
      <c r="V756" s="73">
        <f t="shared" si="3723"/>
        <v>0</v>
      </c>
      <c r="W756" s="74">
        <f t="shared" ref="W756" si="3964">V756*Fee_Percent</f>
        <v>0</v>
      </c>
      <c r="X756" s="75">
        <f t="shared" si="3752"/>
        <v>0</v>
      </c>
      <c r="Y756" s="74">
        <f t="shared" si="3725"/>
        <v>1.6786531233854805E-8</v>
      </c>
      <c r="Z756" s="75">
        <f t="shared" si="3726"/>
        <v>0</v>
      </c>
      <c r="AA756" s="82">
        <f t="shared" si="3727"/>
        <v>-1.6786531233854805E-8</v>
      </c>
      <c r="AC756" s="80">
        <f t="shared" ref="AC756" si="3965">AC755/(1+NAER_Rate)^(1/12)</f>
        <v>6.3860431257426242E-2</v>
      </c>
      <c r="AD756" s="82">
        <f t="shared" si="3729"/>
        <v>0</v>
      </c>
      <c r="AE756" s="74">
        <f t="shared" si="3730"/>
        <v>1.0719951239102234E-9</v>
      </c>
      <c r="AF756" s="75">
        <f t="shared" si="3731"/>
        <v>0</v>
      </c>
      <c r="AH756" s="113">
        <v>750</v>
      </c>
      <c r="AI756" s="114">
        <f>(SUM(AE757:$AE$913)+SUM(AF757:$AF$913)-SUM(AD757:$AD$913))*(1+NAER_Rate)^(AH756/12)</f>
        <v>5.8228800385279528E-8</v>
      </c>
      <c r="AJ756" s="115">
        <f t="shared" si="3718"/>
        <v>5.8228800385279528E-8</v>
      </c>
    </row>
    <row r="757" spans="5:36" x14ac:dyDescent="0.35">
      <c r="E757" s="66">
        <f t="shared" si="3747"/>
        <v>68302</v>
      </c>
      <c r="F757">
        <f t="shared" si="3825"/>
        <v>63</v>
      </c>
      <c r="G757">
        <f t="shared" si="3740"/>
        <v>751</v>
      </c>
      <c r="H757">
        <f t="shared" ref="H757" si="3966">ROUNDDOWN(YEARFRAC(E757,DOB,1),0)</f>
        <v>127</v>
      </c>
      <c r="I757" s="31">
        <f>IF(H757&lt;=120,VLOOKUP(H757,'Mortality Data'!$B$6:$D$125,2,FALSE),1)</f>
        <v>1</v>
      </c>
      <c r="J757" s="17">
        <f>IF(H757&lt;=120,(1-VLOOKUP(H757,'Mortality Data'!$F$5:$H$125,2,FALSE))^(YEAR(E757)-Mortality_Table_Year),1)</f>
        <v>1</v>
      </c>
      <c r="K757">
        <f>IF(H757&lt;=120,VLOOKUP(H757,'Mortality Data'!$B$5:$D$125,3,FALSE),1)</f>
        <v>1</v>
      </c>
      <c r="L757" s="33">
        <f>IF(H757&lt;=120,(1-VLOOKUP(H757,'Mortality Data'!$F$5:$H$125,3,FALSE))^(YEAR(E757)-Mortality_Table_Year),1)</f>
        <v>1</v>
      </c>
      <c r="M757" s="88">
        <f t="shared" ref="M757" si="3967">MIN(I757*J757*Male_Mortality_Blend+K757*L757*(1-Male_Mortality_Blend),1)</f>
        <v>1</v>
      </c>
      <c r="N757" s="18">
        <f t="shared" si="3721"/>
        <v>1</v>
      </c>
      <c r="O757" s="18">
        <f t="shared" si="3743"/>
        <v>0</v>
      </c>
      <c r="P757" s="89">
        <f t="shared" si="3734"/>
        <v>0</v>
      </c>
      <c r="Q757" s="88">
        <f t="shared" ref="Q757" si="3968">MIN((I757*J757*Male_Mortality_Blend+K757*L757*(1-Male_Mortality_Blend))*(1-Mortality_Margin),1)</f>
        <v>0.95</v>
      </c>
      <c r="R757" s="18">
        <f t="shared" si="3797"/>
        <v>0.22092219194555585</v>
      </c>
      <c r="S757" s="18">
        <f t="shared" si="3736"/>
        <v>2.1194922524834138E-15</v>
      </c>
      <c r="T757" s="89">
        <f t="shared" si="3737"/>
        <v>6.0102196390317065E-16</v>
      </c>
      <c r="V757" s="73">
        <f t="shared" si="3723"/>
        <v>0</v>
      </c>
      <c r="W757" s="74">
        <f t="shared" ref="W757" si="3969">V757*Fee_Percent</f>
        <v>0</v>
      </c>
      <c r="X757" s="75">
        <f t="shared" si="3752"/>
        <v>0</v>
      </c>
      <c r="Y757" s="74">
        <f t="shared" si="3725"/>
        <v>1.3078013958509063E-8</v>
      </c>
      <c r="Z757" s="75">
        <f t="shared" si="3726"/>
        <v>0</v>
      </c>
      <c r="AA757" s="82">
        <f t="shared" si="3727"/>
        <v>-1.3078013958509063E-8</v>
      </c>
      <c r="AC757" s="80">
        <f t="shared" ref="AC757" si="3970">AC756/(1+NAER_Rate)^(1/12)</f>
        <v>6.3626615572402789E-2</v>
      </c>
      <c r="AD757" s="82">
        <f t="shared" si="3729"/>
        <v>0</v>
      </c>
      <c r="AE757" s="74">
        <f t="shared" si="3730"/>
        <v>8.3210976658857382E-10</v>
      </c>
      <c r="AF757" s="75">
        <f t="shared" si="3731"/>
        <v>0</v>
      </c>
      <c r="AH757" s="113">
        <v>751</v>
      </c>
      <c r="AI757" s="114">
        <f>(SUM(AE758:$AE$913)+SUM(AF758:$AF$913)-SUM(AD758:$AD$913))*(1+NAER_Rate)^(AH757/12)</f>
        <v>4.5364766169803346E-8</v>
      </c>
      <c r="AJ757" s="115">
        <f t="shared" si="3718"/>
        <v>4.5364766169803346E-8</v>
      </c>
    </row>
    <row r="758" spans="5:36" x14ac:dyDescent="0.35">
      <c r="E758" s="66">
        <f t="shared" si="3747"/>
        <v>68333</v>
      </c>
      <c r="F758">
        <f t="shared" si="3825"/>
        <v>63</v>
      </c>
      <c r="G758">
        <f t="shared" si="3740"/>
        <v>752</v>
      </c>
      <c r="H758">
        <f t="shared" ref="H758" si="3971">ROUNDDOWN(YEARFRAC(E758,DOB,1),0)</f>
        <v>127</v>
      </c>
      <c r="I758" s="31">
        <f>IF(H758&lt;=120,VLOOKUP(H758,'Mortality Data'!$B$6:$D$125,2,FALSE),1)</f>
        <v>1</v>
      </c>
      <c r="J758" s="17">
        <f>IF(H758&lt;=120,(1-VLOOKUP(H758,'Mortality Data'!$F$5:$H$125,2,FALSE))^(YEAR(E758)-Mortality_Table_Year),1)</f>
        <v>1</v>
      </c>
      <c r="K758">
        <f>IF(H758&lt;=120,VLOOKUP(H758,'Mortality Data'!$B$5:$D$125,3,FALSE),1)</f>
        <v>1</v>
      </c>
      <c r="L758" s="33">
        <f>IF(H758&lt;=120,(1-VLOOKUP(H758,'Mortality Data'!$F$5:$H$125,3,FALSE))^(YEAR(E758)-Mortality_Table_Year),1)</f>
        <v>1</v>
      </c>
      <c r="M758" s="88">
        <f t="shared" ref="M758" si="3972">MIN(I758*J758*Male_Mortality_Blend+K758*L758*(1-Male_Mortality_Blend),1)</f>
        <v>1</v>
      </c>
      <c r="N758" s="18">
        <f t="shared" si="3721"/>
        <v>1</v>
      </c>
      <c r="O758" s="18">
        <f t="shared" si="3743"/>
        <v>0</v>
      </c>
      <c r="P758" s="89">
        <f t="shared" si="3734"/>
        <v>0</v>
      </c>
      <c r="Q758" s="88">
        <f t="shared" ref="Q758" si="3973">MIN((I758*J758*Male_Mortality_Blend+K758*L758*(1-Male_Mortality_Blend))*(1-Mortality_Margin),1)</f>
        <v>0.95</v>
      </c>
      <c r="R758" s="18">
        <f t="shared" si="3797"/>
        <v>0.22092219194555585</v>
      </c>
      <c r="S758" s="18">
        <f t="shared" si="3736"/>
        <v>1.6512493782531546E-15</v>
      </c>
      <c r="T758" s="89">
        <f t="shared" si="3737"/>
        <v>4.6824287423025928E-16</v>
      </c>
      <c r="V758" s="73">
        <f t="shared" si="3723"/>
        <v>0</v>
      </c>
      <c r="W758" s="74">
        <f t="shared" ref="W758" si="3974">V758*Fee_Percent</f>
        <v>0</v>
      </c>
      <c r="X758" s="75">
        <f t="shared" si="3752"/>
        <v>0</v>
      </c>
      <c r="Y758" s="74">
        <f t="shared" si="3725"/>
        <v>1.0188790448500665E-8</v>
      </c>
      <c r="Z758" s="75">
        <f t="shared" si="3726"/>
        <v>0</v>
      </c>
      <c r="AA758" s="82">
        <f t="shared" si="3727"/>
        <v>-1.0188790448500665E-8</v>
      </c>
      <c r="AC758" s="80">
        <f t="shared" ref="AC758" si="3975">AC757/(1+NAER_Rate)^(1/12)</f>
        <v>6.3393655969517945E-2</v>
      </c>
      <c r="AD758" s="82">
        <f t="shared" si="3729"/>
        <v>0</v>
      </c>
      <c r="AE758" s="74">
        <f t="shared" si="3730"/>
        <v>6.4590467643776166E-10</v>
      </c>
      <c r="AF758" s="75">
        <f t="shared" si="3731"/>
        <v>0</v>
      </c>
      <c r="AH758" s="113">
        <v>752</v>
      </c>
      <c r="AI758" s="114">
        <f>(SUM(AE759:$AE$913)+SUM(AF759:$AF$913)-SUM(AD759:$AD$913))*(1+NAER_Rate)^(AH758/12)</f>
        <v>3.5342682590472781E-8</v>
      </c>
      <c r="AJ758" s="115">
        <f t="shared" si="3718"/>
        <v>3.5342682590472781E-8</v>
      </c>
    </row>
    <row r="759" spans="5:36" x14ac:dyDescent="0.35">
      <c r="E759" s="66">
        <f t="shared" si="3747"/>
        <v>68361</v>
      </c>
      <c r="F759">
        <f t="shared" si="3825"/>
        <v>63</v>
      </c>
      <c r="G759">
        <f t="shared" si="3740"/>
        <v>753</v>
      </c>
      <c r="H759">
        <f t="shared" ref="H759" si="3976">ROUNDDOWN(YEARFRAC(E759,DOB,1),0)</f>
        <v>127</v>
      </c>
      <c r="I759" s="31">
        <f>IF(H759&lt;=120,VLOOKUP(H759,'Mortality Data'!$B$6:$D$125,2,FALSE),1)</f>
        <v>1</v>
      </c>
      <c r="J759" s="17">
        <f>IF(H759&lt;=120,(1-VLOOKUP(H759,'Mortality Data'!$F$5:$H$125,2,FALSE))^(YEAR(E759)-Mortality_Table_Year),1)</f>
        <v>1</v>
      </c>
      <c r="K759">
        <f>IF(H759&lt;=120,VLOOKUP(H759,'Mortality Data'!$B$5:$D$125,3,FALSE),1)</f>
        <v>1</v>
      </c>
      <c r="L759" s="33">
        <f>IF(H759&lt;=120,(1-VLOOKUP(H759,'Mortality Data'!$F$5:$H$125,3,FALSE))^(YEAR(E759)-Mortality_Table_Year),1)</f>
        <v>1</v>
      </c>
      <c r="M759" s="88">
        <f t="shared" ref="M759" si="3977">MIN(I759*J759*Male_Mortality_Blend+K759*L759*(1-Male_Mortality_Blend),1)</f>
        <v>1</v>
      </c>
      <c r="N759" s="18">
        <f t="shared" si="3721"/>
        <v>1</v>
      </c>
      <c r="O759" s="18">
        <f t="shared" si="3743"/>
        <v>0</v>
      </c>
      <c r="P759" s="89">
        <f t="shared" si="3734"/>
        <v>0</v>
      </c>
      <c r="Q759" s="88">
        <f t="shared" ref="Q759" si="3978">MIN((I759*J759*Male_Mortality_Blend+K759*L759*(1-Male_Mortality_Blend))*(1-Mortality_Margin),1)</f>
        <v>0.95</v>
      </c>
      <c r="R759" s="18">
        <f t="shared" si="3797"/>
        <v>0.22092219194555585</v>
      </c>
      <c r="S759" s="18">
        <f t="shared" si="3736"/>
        <v>1.2864517461607314E-15</v>
      </c>
      <c r="T759" s="89">
        <f t="shared" si="3737"/>
        <v>3.6479763209242314E-16</v>
      </c>
      <c r="V759" s="73">
        <f t="shared" si="3723"/>
        <v>0</v>
      </c>
      <c r="W759" s="74">
        <f t="shared" ref="W759" si="3979">V759*Fee_Percent</f>
        <v>0</v>
      </c>
      <c r="X759" s="75">
        <f t="shared" si="3752"/>
        <v>0</v>
      </c>
      <c r="Y759" s="74">
        <f t="shared" si="3725"/>
        <v>7.9378605293439558E-9</v>
      </c>
      <c r="Z759" s="75">
        <f t="shared" si="3726"/>
        <v>0</v>
      </c>
      <c r="AA759" s="82">
        <f t="shared" si="3727"/>
        <v>-7.9378605293439558E-9</v>
      </c>
      <c r="AC759" s="80">
        <f t="shared" ref="AC759" si="3980">AC758/(1+NAER_Rate)^(1/12)</f>
        <v>6.3161549314351417E-2</v>
      </c>
      <c r="AD759" s="82">
        <f t="shared" si="3729"/>
        <v>0</v>
      </c>
      <c r="AE759" s="74">
        <f t="shared" si="3730"/>
        <v>5.0136756927460192E-10</v>
      </c>
      <c r="AF759" s="75">
        <f t="shared" si="3731"/>
        <v>0</v>
      </c>
      <c r="AH759" s="113">
        <v>753</v>
      </c>
      <c r="AI759" s="114">
        <f>(SUM(AE760:$AE$913)+SUM(AF760:$AF$913)-SUM(AD760:$AD$913))*(1+NAER_Rate)^(AH759/12)</f>
        <v>2.7534699683349503E-8</v>
      </c>
      <c r="AJ759" s="115">
        <f t="shared" si="3718"/>
        <v>2.7534699683349503E-8</v>
      </c>
    </row>
    <row r="760" spans="5:36" x14ac:dyDescent="0.35">
      <c r="E760" s="66">
        <f t="shared" si="3747"/>
        <v>68392</v>
      </c>
      <c r="F760">
        <f t="shared" si="3825"/>
        <v>63</v>
      </c>
      <c r="G760">
        <f t="shared" si="3740"/>
        <v>754</v>
      </c>
      <c r="H760">
        <f t="shared" ref="H760" si="3981">ROUNDDOWN(YEARFRAC(E760,DOB,1),0)</f>
        <v>127</v>
      </c>
      <c r="I760" s="31">
        <f>IF(H760&lt;=120,VLOOKUP(H760,'Mortality Data'!$B$6:$D$125,2,FALSE),1)</f>
        <v>1</v>
      </c>
      <c r="J760" s="17">
        <f>IF(H760&lt;=120,(1-VLOOKUP(H760,'Mortality Data'!$F$5:$H$125,2,FALSE))^(YEAR(E760)-Mortality_Table_Year),1)</f>
        <v>1</v>
      </c>
      <c r="K760">
        <f>IF(H760&lt;=120,VLOOKUP(H760,'Mortality Data'!$B$5:$D$125,3,FALSE),1)</f>
        <v>1</v>
      </c>
      <c r="L760" s="33">
        <f>IF(H760&lt;=120,(1-VLOOKUP(H760,'Mortality Data'!$F$5:$H$125,3,FALSE))^(YEAR(E760)-Mortality_Table_Year),1)</f>
        <v>1</v>
      </c>
      <c r="M760" s="88">
        <f t="shared" ref="M760" si="3982">MIN(I760*J760*Male_Mortality_Blend+K760*L760*(1-Male_Mortality_Blend),1)</f>
        <v>1</v>
      </c>
      <c r="N760" s="18">
        <f t="shared" si="3721"/>
        <v>1</v>
      </c>
      <c r="O760" s="18">
        <f t="shared" si="3743"/>
        <v>0</v>
      </c>
      <c r="P760" s="89">
        <f t="shared" si="3734"/>
        <v>0</v>
      </c>
      <c r="Q760" s="88">
        <f t="shared" ref="Q760" si="3983">MIN((I760*J760*Male_Mortality_Blend+K760*L760*(1-Male_Mortality_Blend))*(1-Mortality_Margin),1)</f>
        <v>0.95</v>
      </c>
      <c r="R760" s="18">
        <f t="shared" si="3797"/>
        <v>0.22092219194555585</v>
      </c>
      <c r="S760" s="18">
        <f t="shared" si="3736"/>
        <v>1.0022460065667148E-15</v>
      </c>
      <c r="T760" s="89">
        <f t="shared" si="3737"/>
        <v>2.842057395940166E-16</v>
      </c>
      <c r="V760" s="73">
        <f t="shared" si="3723"/>
        <v>0</v>
      </c>
      <c r="W760" s="74">
        <f t="shared" ref="W760" si="3984">V760*Fee_Percent</f>
        <v>0</v>
      </c>
      <c r="X760" s="75">
        <f t="shared" si="3752"/>
        <v>0</v>
      </c>
      <c r="Y760" s="74">
        <f t="shared" si="3725"/>
        <v>6.1842109818431783E-9</v>
      </c>
      <c r="Z760" s="75">
        <f t="shared" si="3726"/>
        <v>0</v>
      </c>
      <c r="AA760" s="82">
        <f t="shared" si="3727"/>
        <v>-6.1842109818431783E-9</v>
      </c>
      <c r="AC760" s="80">
        <f t="shared" ref="AC760" si="3985">AC759/(1+NAER_Rate)^(1/12)</f>
        <v>6.2930292483959122E-2</v>
      </c>
      <c r="AD760" s="82">
        <f t="shared" si="3729"/>
        <v>0</v>
      </c>
      <c r="AE760" s="74">
        <f t="shared" si="3730"/>
        <v>3.8917420586990323E-10</v>
      </c>
      <c r="AF760" s="75">
        <f t="shared" si="3731"/>
        <v>0</v>
      </c>
      <c r="AH760" s="113">
        <v>754</v>
      </c>
      <c r="AI760" s="114">
        <f>(SUM(AE761:$AE$913)+SUM(AF761:$AF$913)-SUM(AD761:$AD$913))*(1+NAER_Rate)^(AH760/12)</f>
        <v>2.1451673474741318E-8</v>
      </c>
      <c r="AJ760" s="115">
        <f t="shared" si="3718"/>
        <v>2.1451673474741318E-8</v>
      </c>
    </row>
    <row r="761" spans="5:36" x14ac:dyDescent="0.35">
      <c r="E761" s="66">
        <f t="shared" si="3747"/>
        <v>68422</v>
      </c>
      <c r="F761">
        <f t="shared" si="3825"/>
        <v>63</v>
      </c>
      <c r="G761">
        <f t="shared" si="3740"/>
        <v>755</v>
      </c>
      <c r="H761">
        <f t="shared" ref="H761" si="3986">ROUNDDOWN(YEARFRAC(E761,DOB,1),0)</f>
        <v>127</v>
      </c>
      <c r="I761" s="31">
        <f>IF(H761&lt;=120,VLOOKUP(H761,'Mortality Data'!$B$6:$D$125,2,FALSE),1)</f>
        <v>1</v>
      </c>
      <c r="J761" s="17">
        <f>IF(H761&lt;=120,(1-VLOOKUP(H761,'Mortality Data'!$F$5:$H$125,2,FALSE))^(YEAR(E761)-Mortality_Table_Year),1)</f>
        <v>1</v>
      </c>
      <c r="K761">
        <f>IF(H761&lt;=120,VLOOKUP(H761,'Mortality Data'!$B$5:$D$125,3,FALSE),1)</f>
        <v>1</v>
      </c>
      <c r="L761" s="33">
        <f>IF(H761&lt;=120,(1-VLOOKUP(H761,'Mortality Data'!$F$5:$H$125,3,FALSE))^(YEAR(E761)-Mortality_Table_Year),1)</f>
        <v>1</v>
      </c>
      <c r="M761" s="88">
        <f t="shared" ref="M761" si="3987">MIN(I761*J761*Male_Mortality_Blend+K761*L761*(1-Male_Mortality_Blend),1)</f>
        <v>1</v>
      </c>
      <c r="N761" s="18">
        <f t="shared" si="3721"/>
        <v>1</v>
      </c>
      <c r="O761" s="18">
        <f t="shared" si="3743"/>
        <v>0</v>
      </c>
      <c r="P761" s="89">
        <f t="shared" si="3734"/>
        <v>0</v>
      </c>
      <c r="Q761" s="88">
        <f t="shared" ref="Q761" si="3988">MIN((I761*J761*Male_Mortality_Blend+K761*L761*(1-Male_Mortality_Blend))*(1-Mortality_Margin),1)</f>
        <v>0.95</v>
      </c>
      <c r="R761" s="18">
        <f t="shared" si="3797"/>
        <v>0.22092219194555585</v>
      </c>
      <c r="S761" s="18">
        <f t="shared" si="3736"/>
        <v>7.8082762192731621E-16</v>
      </c>
      <c r="T761" s="89">
        <f t="shared" si="3737"/>
        <v>2.2141838463939862E-16</v>
      </c>
      <c r="V761" s="73">
        <f t="shared" si="3723"/>
        <v>0</v>
      </c>
      <c r="W761" s="74">
        <f t="shared" ref="W761" si="3989">V761*Fee_Percent</f>
        <v>0</v>
      </c>
      <c r="X761" s="75">
        <f t="shared" si="3752"/>
        <v>0</v>
      </c>
      <c r="Y761" s="74">
        <f t="shared" si="3725"/>
        <v>4.8179815362806053E-9</v>
      </c>
      <c r="Z761" s="75">
        <f t="shared" si="3726"/>
        <v>0</v>
      </c>
      <c r="AA761" s="82">
        <f t="shared" si="3727"/>
        <v>-4.8179815362806053E-9</v>
      </c>
      <c r="AC761" s="80">
        <f t="shared" ref="AC761" si="3990">AC760/(1+NAER_Rate)^(1/12)</f>
        <v>6.2699882366831203E-2</v>
      </c>
      <c r="AD761" s="82">
        <f t="shared" si="3729"/>
        <v>0</v>
      </c>
      <c r="AE761" s="74">
        <f t="shared" si="3730"/>
        <v>3.0208687557035864E-10</v>
      </c>
      <c r="AF761" s="75">
        <f t="shared" si="3731"/>
        <v>0</v>
      </c>
      <c r="AH761" s="113">
        <v>755</v>
      </c>
      <c r="AI761" s="114">
        <f>(SUM(AE762:$AE$913)+SUM(AF762:$AF$913)-SUM(AD762:$AD$913))*(1+NAER_Rate)^(AH761/12)</f>
        <v>1.6712522749801117E-8</v>
      </c>
      <c r="AJ761" s="115">
        <f t="shared" si="3718"/>
        <v>1.6712522749801117E-8</v>
      </c>
    </row>
    <row r="762" spans="5:36" x14ac:dyDescent="0.35">
      <c r="E762" s="66">
        <f t="shared" si="3747"/>
        <v>68453</v>
      </c>
      <c r="F762">
        <f t="shared" si="3825"/>
        <v>63</v>
      </c>
      <c r="G762">
        <f t="shared" si="3740"/>
        <v>756</v>
      </c>
      <c r="H762">
        <f t="shared" ref="H762" si="3991">ROUNDDOWN(YEARFRAC(E762,DOB,1),0)</f>
        <v>127</v>
      </c>
      <c r="I762" s="31">
        <f>IF(H762&lt;=120,VLOOKUP(H762,'Mortality Data'!$B$6:$D$125,2,FALSE),1)</f>
        <v>1</v>
      </c>
      <c r="J762" s="17">
        <f>IF(H762&lt;=120,(1-VLOOKUP(H762,'Mortality Data'!$F$5:$H$125,2,FALSE))^(YEAR(E762)-Mortality_Table_Year),1)</f>
        <v>1</v>
      </c>
      <c r="K762">
        <f>IF(H762&lt;=120,VLOOKUP(H762,'Mortality Data'!$B$5:$D$125,3,FALSE),1)</f>
        <v>1</v>
      </c>
      <c r="L762" s="33">
        <f>IF(H762&lt;=120,(1-VLOOKUP(H762,'Mortality Data'!$F$5:$H$125,3,FALSE))^(YEAR(E762)-Mortality_Table_Year),1)</f>
        <v>1</v>
      </c>
      <c r="M762" s="88">
        <f t="shared" ref="M762" si="3992">MIN(I762*J762*Male_Mortality_Blend+K762*L762*(1-Male_Mortality_Blend),1)</f>
        <v>1</v>
      </c>
      <c r="N762" s="18">
        <f t="shared" si="3721"/>
        <v>1</v>
      </c>
      <c r="O762" s="18">
        <f t="shared" si="3743"/>
        <v>0</v>
      </c>
      <c r="P762" s="89">
        <f t="shared" si="3734"/>
        <v>0</v>
      </c>
      <c r="Q762" s="88">
        <f t="shared" ref="Q762" si="3993">MIN((I762*J762*Male_Mortality_Blend+K762*L762*(1-Male_Mortality_Blend))*(1-Mortality_Margin),1)</f>
        <v>0.95</v>
      </c>
      <c r="R762" s="18">
        <f t="shared" si="3797"/>
        <v>0.22092219194555585</v>
      </c>
      <c r="S762" s="18">
        <f t="shared" si="3736"/>
        <v>6.0832547215949775E-16</v>
      </c>
      <c r="T762" s="89">
        <f t="shared" si="3737"/>
        <v>1.7250214976781846E-16</v>
      </c>
      <c r="V762" s="73">
        <f t="shared" si="3723"/>
        <v>0</v>
      </c>
      <c r="W762" s="74">
        <f t="shared" ref="W762" si="3994">V762*Fee_Percent</f>
        <v>0</v>
      </c>
      <c r="X762" s="75">
        <f t="shared" si="3752"/>
        <v>0</v>
      </c>
      <c r="Y762" s="74">
        <f t="shared" si="3725"/>
        <v>3.7535824945322776E-9</v>
      </c>
      <c r="Z762" s="75">
        <f t="shared" si="3726"/>
        <v>0</v>
      </c>
      <c r="AA762" s="82">
        <f t="shared" si="3727"/>
        <v>-3.7535824945322776E-9</v>
      </c>
      <c r="AC762" s="80">
        <f t="shared" ref="AC762" si="3995">AC761/(1+NAER_Rate)^(1/12)</f>
        <v>6.2470315862850144E-2</v>
      </c>
      <c r="AD762" s="82">
        <f t="shared" si="3729"/>
        <v>0</v>
      </c>
      <c r="AE762" s="74">
        <f t="shared" si="3730"/>
        <v>2.3448748405069635E-10</v>
      </c>
      <c r="AF762" s="75">
        <f t="shared" si="3731"/>
        <v>0</v>
      </c>
      <c r="AH762" s="113">
        <v>756</v>
      </c>
      <c r="AI762" s="114">
        <f>(SUM(AE763:$AE$913)+SUM(AF763:$AF$913)-SUM(AD763:$AD$913))*(1+NAER_Rate)^(AH762/12)</f>
        <v>1.3020355590975063E-8</v>
      </c>
      <c r="AJ762" s="115">
        <f t="shared" si="3718"/>
        <v>1.3020355590975063E-8</v>
      </c>
    </row>
    <row r="763" spans="5:36" x14ac:dyDescent="0.35">
      <c r="E763" s="66">
        <f t="shared" si="3747"/>
        <v>68483</v>
      </c>
      <c r="F763">
        <f t="shared" si="3825"/>
        <v>64</v>
      </c>
      <c r="G763">
        <f t="shared" si="3740"/>
        <v>757</v>
      </c>
      <c r="H763">
        <f t="shared" ref="H763" si="3996">ROUNDDOWN(YEARFRAC(E763,DOB,1),0)</f>
        <v>127</v>
      </c>
      <c r="I763" s="31">
        <f>IF(H763&lt;=120,VLOOKUP(H763,'Mortality Data'!$B$6:$D$125,2,FALSE),1)</f>
        <v>1</v>
      </c>
      <c r="J763" s="17">
        <f>IF(H763&lt;=120,(1-VLOOKUP(H763,'Mortality Data'!$F$5:$H$125,2,FALSE))^(YEAR(E763)-Mortality_Table_Year),1)</f>
        <v>1</v>
      </c>
      <c r="K763">
        <f>IF(H763&lt;=120,VLOOKUP(H763,'Mortality Data'!$B$5:$D$125,3,FALSE),1)</f>
        <v>1</v>
      </c>
      <c r="L763" s="33">
        <f>IF(H763&lt;=120,(1-VLOOKUP(H763,'Mortality Data'!$F$5:$H$125,3,FALSE))^(YEAR(E763)-Mortality_Table_Year),1)</f>
        <v>1</v>
      </c>
      <c r="M763" s="88">
        <f t="shared" ref="M763" si="3997">MIN(I763*J763*Male_Mortality_Blend+K763*L763*(1-Male_Mortality_Blend),1)</f>
        <v>1</v>
      </c>
      <c r="N763" s="18">
        <f t="shared" si="3721"/>
        <v>1</v>
      </c>
      <c r="O763" s="18">
        <f t="shared" si="3743"/>
        <v>0</v>
      </c>
      <c r="P763" s="89">
        <f t="shared" si="3734"/>
        <v>0</v>
      </c>
      <c r="Q763" s="88">
        <f t="shared" ref="Q763" si="3998">MIN((I763*J763*Male_Mortality_Blend+K763*L763*(1-Male_Mortality_Blend))*(1-Mortality_Margin),1)</f>
        <v>0.95</v>
      </c>
      <c r="R763" s="18">
        <f t="shared" si="3797"/>
        <v>0.22092219194555585</v>
      </c>
      <c r="S763" s="18">
        <f t="shared" si="3736"/>
        <v>4.7393287543370633E-16</v>
      </c>
      <c r="T763" s="89">
        <f t="shared" si="3737"/>
        <v>1.3439259672579142E-16</v>
      </c>
      <c r="V763" s="73">
        <f t="shared" si="3723"/>
        <v>0</v>
      </c>
      <c r="W763" s="74">
        <f t="shared" ref="W763" si="3999">V763*Fee_Percent</f>
        <v>0</v>
      </c>
      <c r="X763" s="75">
        <f t="shared" si="3752"/>
        <v>0</v>
      </c>
      <c r="Y763" s="74">
        <f t="shared" si="3725"/>
        <v>2.9243328221917392E-9</v>
      </c>
      <c r="Z763" s="75">
        <f t="shared" si="3726"/>
        <v>0</v>
      </c>
      <c r="AA763" s="82">
        <f t="shared" si="3727"/>
        <v>-2.9243328221917392E-9</v>
      </c>
      <c r="AC763" s="80">
        <f t="shared" ref="AC763" si="4000">AC762/(1+NAER_Rate)^(1/12)</f>
        <v>6.2241589883249043E-2</v>
      </c>
      <c r="AD763" s="82">
        <f t="shared" si="3729"/>
        <v>0</v>
      </c>
      <c r="AE763" s="74">
        <f t="shared" si="3730"/>
        <v>1.8201512420098249E-10</v>
      </c>
      <c r="AF763" s="75">
        <f t="shared" si="3731"/>
        <v>0</v>
      </c>
      <c r="AH763" s="113">
        <v>757</v>
      </c>
      <c r="AI763" s="114">
        <f>(SUM(AE764:$AE$913)+SUM(AF764:$AF$913)-SUM(AD764:$AD$913))*(1+NAER_Rate)^(AH763/12)</f>
        <v>1.0143870093906307E-8</v>
      </c>
      <c r="AJ763" s="115">
        <f t="shared" si="3718"/>
        <v>1.0143870093906307E-8</v>
      </c>
    </row>
    <row r="764" spans="5:36" x14ac:dyDescent="0.35">
      <c r="E764" s="66">
        <f t="shared" si="3747"/>
        <v>68514</v>
      </c>
      <c r="F764">
        <f t="shared" si="3825"/>
        <v>64</v>
      </c>
      <c r="G764">
        <f t="shared" si="3740"/>
        <v>758</v>
      </c>
      <c r="H764">
        <f t="shared" ref="H764" si="4001">ROUNDDOWN(YEARFRAC(E764,DOB,1),0)</f>
        <v>127</v>
      </c>
      <c r="I764" s="31">
        <f>IF(H764&lt;=120,VLOOKUP(H764,'Mortality Data'!$B$6:$D$125,2,FALSE),1)</f>
        <v>1</v>
      </c>
      <c r="J764" s="17">
        <f>IF(H764&lt;=120,(1-VLOOKUP(H764,'Mortality Data'!$F$5:$H$125,2,FALSE))^(YEAR(E764)-Mortality_Table_Year),1)</f>
        <v>1</v>
      </c>
      <c r="K764">
        <f>IF(H764&lt;=120,VLOOKUP(H764,'Mortality Data'!$B$5:$D$125,3,FALSE),1)</f>
        <v>1</v>
      </c>
      <c r="L764" s="33">
        <f>IF(H764&lt;=120,(1-VLOOKUP(H764,'Mortality Data'!$F$5:$H$125,3,FALSE))^(YEAR(E764)-Mortality_Table_Year),1)</f>
        <v>1</v>
      </c>
      <c r="M764" s="88">
        <f t="shared" ref="M764" si="4002">MIN(I764*J764*Male_Mortality_Blend+K764*L764*(1-Male_Mortality_Blend),1)</f>
        <v>1</v>
      </c>
      <c r="N764" s="18">
        <f t="shared" si="3721"/>
        <v>1</v>
      </c>
      <c r="O764" s="18">
        <f t="shared" si="3743"/>
        <v>0</v>
      </c>
      <c r="P764" s="89">
        <f t="shared" si="3734"/>
        <v>0</v>
      </c>
      <c r="Q764" s="88">
        <f t="shared" ref="Q764" si="4003">MIN((I764*J764*Male_Mortality_Blend+K764*L764*(1-Male_Mortality_Blend))*(1-Mortality_Margin),1)</f>
        <v>0.95</v>
      </c>
      <c r="R764" s="18">
        <f t="shared" si="3797"/>
        <v>0.22092219194555585</v>
      </c>
      <c r="S764" s="18">
        <f t="shared" si="3736"/>
        <v>3.6923058575783183E-16</v>
      </c>
      <c r="T764" s="89">
        <f t="shared" si="3737"/>
        <v>1.0470228967587449E-16</v>
      </c>
      <c r="V764" s="73">
        <f t="shared" si="3723"/>
        <v>0</v>
      </c>
      <c r="W764" s="74">
        <f t="shared" ref="W764" si="4004">V764*Fee_Percent</f>
        <v>0</v>
      </c>
      <c r="X764" s="75">
        <f t="shared" si="3752"/>
        <v>0</v>
      </c>
      <c r="Y764" s="74">
        <f t="shared" si="3725"/>
        <v>2.278282805134807E-9</v>
      </c>
      <c r="Z764" s="75">
        <f t="shared" si="3726"/>
        <v>0</v>
      </c>
      <c r="AA764" s="82">
        <f t="shared" si="3727"/>
        <v>-2.278282805134807E-9</v>
      </c>
      <c r="AC764" s="80">
        <f t="shared" ref="AC764" si="4005">AC763/(1+NAER_Rate)^(1/12)</f>
        <v>6.2013701350570084E-2</v>
      </c>
      <c r="AD764" s="82">
        <f t="shared" si="3729"/>
        <v>0</v>
      </c>
      <c r="AE764" s="74">
        <f t="shared" si="3730"/>
        <v>1.4128474946976897E-10</v>
      </c>
      <c r="AF764" s="75">
        <f t="shared" si="3731"/>
        <v>0</v>
      </c>
      <c r="AH764" s="113">
        <v>758</v>
      </c>
      <c r="AI764" s="114">
        <f>(SUM(AE765:$AE$913)+SUM(AF765:$AF$913)-SUM(AD765:$AD$913))*(1+NAER_Rate)^(AH764/12)</f>
        <v>7.9028640779495546E-9</v>
      </c>
      <c r="AJ764" s="115">
        <f t="shared" si="3718"/>
        <v>7.9028640779495546E-9</v>
      </c>
    </row>
    <row r="765" spans="5:36" x14ac:dyDescent="0.35">
      <c r="E765" s="66">
        <f t="shared" si="3747"/>
        <v>68545</v>
      </c>
      <c r="F765">
        <f t="shared" si="3825"/>
        <v>64</v>
      </c>
      <c r="G765">
        <f t="shared" si="3740"/>
        <v>759</v>
      </c>
      <c r="H765">
        <f t="shared" ref="H765" si="4006">ROUNDDOWN(YEARFRAC(E765,DOB,1),0)</f>
        <v>127</v>
      </c>
      <c r="I765" s="31">
        <f>IF(H765&lt;=120,VLOOKUP(H765,'Mortality Data'!$B$6:$D$125,2,FALSE),1)</f>
        <v>1</v>
      </c>
      <c r="J765" s="17">
        <f>IF(H765&lt;=120,(1-VLOOKUP(H765,'Mortality Data'!$F$5:$H$125,2,FALSE))^(YEAR(E765)-Mortality_Table_Year),1)</f>
        <v>1</v>
      </c>
      <c r="K765">
        <f>IF(H765&lt;=120,VLOOKUP(H765,'Mortality Data'!$B$5:$D$125,3,FALSE),1)</f>
        <v>1</v>
      </c>
      <c r="L765" s="33">
        <f>IF(H765&lt;=120,(1-VLOOKUP(H765,'Mortality Data'!$F$5:$H$125,3,FALSE))^(YEAR(E765)-Mortality_Table_Year),1)</f>
        <v>1</v>
      </c>
      <c r="M765" s="88">
        <f t="shared" ref="M765" si="4007">MIN(I765*J765*Male_Mortality_Blend+K765*L765*(1-Male_Mortality_Blend),1)</f>
        <v>1</v>
      </c>
      <c r="N765" s="18">
        <f t="shared" si="3721"/>
        <v>1</v>
      </c>
      <c r="O765" s="18">
        <f t="shared" si="3743"/>
        <v>0</v>
      </c>
      <c r="P765" s="89">
        <f t="shared" si="3734"/>
        <v>0</v>
      </c>
      <c r="Q765" s="88">
        <f t="shared" ref="Q765" si="4008">MIN((I765*J765*Male_Mortality_Blend+K765*L765*(1-Male_Mortality_Blend))*(1-Mortality_Margin),1)</f>
        <v>0.95</v>
      </c>
      <c r="R765" s="18">
        <f t="shared" si="3797"/>
        <v>0.22092219194555585</v>
      </c>
      <c r="S765" s="18">
        <f t="shared" si="3736"/>
        <v>2.876593554188701E-16</v>
      </c>
      <c r="T765" s="89">
        <f t="shared" si="3737"/>
        <v>8.1571230338961735E-17</v>
      </c>
      <c r="V765" s="73">
        <f t="shared" si="3723"/>
        <v>0</v>
      </c>
      <c r="W765" s="74">
        <f t="shared" ref="W765" si="4009">V765*Fee_Percent</f>
        <v>0</v>
      </c>
      <c r="X765" s="75">
        <f t="shared" si="3752"/>
        <v>0</v>
      </c>
      <c r="Y765" s="74">
        <f t="shared" si="3725"/>
        <v>1.7749595739525556E-9</v>
      </c>
      <c r="Z765" s="75">
        <f t="shared" si="3726"/>
        <v>0</v>
      </c>
      <c r="AA765" s="82">
        <f t="shared" si="3727"/>
        <v>-1.7749595739525556E-9</v>
      </c>
      <c r="AC765" s="80">
        <f t="shared" ref="AC765" si="4010">AC764/(1+NAER_Rate)^(1/12)</f>
        <v>6.1786647198623111E-2</v>
      </c>
      <c r="AD765" s="82">
        <f t="shared" si="3729"/>
        <v>0</v>
      </c>
      <c r="AE765" s="74">
        <f t="shared" si="3730"/>
        <v>1.0966880098762493E-10</v>
      </c>
      <c r="AF765" s="75">
        <f t="shared" si="3731"/>
        <v>0</v>
      </c>
      <c r="AH765" s="113">
        <v>759</v>
      </c>
      <c r="AI765" s="114">
        <f>(SUM(AE766:$AE$913)+SUM(AF766:$AF$913)-SUM(AD766:$AD$913))*(1+NAER_Rate)^(AH765/12)</f>
        <v>6.1569460232011385E-9</v>
      </c>
      <c r="AJ765" s="115">
        <f t="shared" si="3718"/>
        <v>6.1569460232011385E-9</v>
      </c>
    </row>
    <row r="766" spans="5:36" x14ac:dyDescent="0.35">
      <c r="E766" s="66">
        <f t="shared" si="3747"/>
        <v>68575</v>
      </c>
      <c r="F766">
        <f t="shared" si="3825"/>
        <v>64</v>
      </c>
      <c r="G766">
        <f t="shared" si="3740"/>
        <v>760</v>
      </c>
      <c r="H766">
        <f t="shared" ref="H766" si="4011">ROUNDDOWN(YEARFRAC(E766,DOB,1),0)</f>
        <v>127</v>
      </c>
      <c r="I766" s="31">
        <f>IF(H766&lt;=120,VLOOKUP(H766,'Mortality Data'!$B$6:$D$125,2,FALSE),1)</f>
        <v>1</v>
      </c>
      <c r="J766" s="17">
        <f>IF(H766&lt;=120,(1-VLOOKUP(H766,'Mortality Data'!$F$5:$H$125,2,FALSE))^(YEAR(E766)-Mortality_Table_Year),1)</f>
        <v>1</v>
      </c>
      <c r="K766">
        <f>IF(H766&lt;=120,VLOOKUP(H766,'Mortality Data'!$B$5:$D$125,3,FALSE),1)</f>
        <v>1</v>
      </c>
      <c r="L766" s="33">
        <f>IF(H766&lt;=120,(1-VLOOKUP(H766,'Mortality Data'!$F$5:$H$125,3,FALSE))^(YEAR(E766)-Mortality_Table_Year),1)</f>
        <v>1</v>
      </c>
      <c r="M766" s="88">
        <f t="shared" ref="M766" si="4012">MIN(I766*J766*Male_Mortality_Blend+K766*L766*(1-Male_Mortality_Blend),1)</f>
        <v>1</v>
      </c>
      <c r="N766" s="18">
        <f t="shared" si="3721"/>
        <v>1</v>
      </c>
      <c r="O766" s="18">
        <f t="shared" si="3743"/>
        <v>0</v>
      </c>
      <c r="P766" s="89">
        <f t="shared" si="3734"/>
        <v>0</v>
      </c>
      <c r="Q766" s="88">
        <f t="shared" ref="Q766" si="4013">MIN((I766*J766*Male_Mortality_Blend+K766*L766*(1-Male_Mortality_Blend))*(1-Mortality_Margin),1)</f>
        <v>0.95</v>
      </c>
      <c r="R766" s="18">
        <f t="shared" si="3797"/>
        <v>0.22092219194555585</v>
      </c>
      <c r="S766" s="18">
        <f t="shared" si="3736"/>
        <v>2.2410902008608759E-16</v>
      </c>
      <c r="T766" s="89">
        <f t="shared" si="3737"/>
        <v>6.3550335332782507E-17</v>
      </c>
      <c r="V766" s="73">
        <f t="shared" si="3723"/>
        <v>0</v>
      </c>
      <c r="W766" s="74">
        <f t="shared" ref="W766" si="4014">V766*Fee_Percent</f>
        <v>0</v>
      </c>
      <c r="X766" s="75">
        <f t="shared" si="3752"/>
        <v>0</v>
      </c>
      <c r="Y766" s="74">
        <f t="shared" si="3725"/>
        <v>1.382831614260207E-9</v>
      </c>
      <c r="Z766" s="75">
        <f t="shared" si="3726"/>
        <v>0</v>
      </c>
      <c r="AA766" s="82">
        <f t="shared" si="3727"/>
        <v>-1.382831614260207E-9</v>
      </c>
      <c r="AC766" s="80">
        <f t="shared" ref="AC766" si="4015">AC765/(1+NAER_Rate)^(1/12)</f>
        <v>6.1560424372444369E-2</v>
      </c>
      <c r="AD766" s="82">
        <f t="shared" si="3729"/>
        <v>0</v>
      </c>
      <c r="AE766" s="74">
        <f t="shared" si="3730"/>
        <v>8.5127701009490636E-11</v>
      </c>
      <c r="AF766" s="75">
        <f t="shared" si="3731"/>
        <v>0</v>
      </c>
      <c r="AH766" s="113">
        <v>760</v>
      </c>
      <c r="AI766" s="114">
        <f>(SUM(AE767:$AE$913)+SUM(AF767:$AF$913)-SUM(AD767:$AD$913))*(1+NAER_Rate)^(AH766/12)</f>
        <v>4.7967400120650708E-9</v>
      </c>
      <c r="AJ766" s="115">
        <f t="shared" si="3718"/>
        <v>4.7967400120650708E-9</v>
      </c>
    </row>
    <row r="767" spans="5:36" x14ac:dyDescent="0.35">
      <c r="E767" s="66">
        <f t="shared" si="3747"/>
        <v>68606</v>
      </c>
      <c r="F767">
        <f t="shared" si="3825"/>
        <v>64</v>
      </c>
      <c r="G767">
        <f t="shared" si="3740"/>
        <v>761</v>
      </c>
      <c r="H767">
        <f t="shared" ref="H767" si="4016">ROUNDDOWN(YEARFRAC(E767,DOB,1),0)</f>
        <v>127</v>
      </c>
      <c r="I767" s="31">
        <f>IF(H767&lt;=120,VLOOKUP(H767,'Mortality Data'!$B$6:$D$125,2,FALSE),1)</f>
        <v>1</v>
      </c>
      <c r="J767" s="17">
        <f>IF(H767&lt;=120,(1-VLOOKUP(H767,'Mortality Data'!$F$5:$H$125,2,FALSE))^(YEAR(E767)-Mortality_Table_Year),1)</f>
        <v>1</v>
      </c>
      <c r="K767">
        <f>IF(H767&lt;=120,VLOOKUP(H767,'Mortality Data'!$B$5:$D$125,3,FALSE),1)</f>
        <v>1</v>
      </c>
      <c r="L767" s="33">
        <f>IF(H767&lt;=120,(1-VLOOKUP(H767,'Mortality Data'!$F$5:$H$125,3,FALSE))^(YEAR(E767)-Mortality_Table_Year),1)</f>
        <v>1</v>
      </c>
      <c r="M767" s="88">
        <f t="shared" ref="M767" si="4017">MIN(I767*J767*Male_Mortality_Blend+K767*L767*(1-Male_Mortality_Blend),1)</f>
        <v>1</v>
      </c>
      <c r="N767" s="18">
        <f t="shared" si="3721"/>
        <v>1</v>
      </c>
      <c r="O767" s="18">
        <f t="shared" si="3743"/>
        <v>0</v>
      </c>
      <c r="P767" s="89">
        <f t="shared" si="3734"/>
        <v>0</v>
      </c>
      <c r="Q767" s="88">
        <f t="shared" ref="Q767" si="4018">MIN((I767*J767*Male_Mortality_Blend+K767*L767*(1-Male_Mortality_Blend))*(1-Mortality_Margin),1)</f>
        <v>0.95</v>
      </c>
      <c r="R767" s="18">
        <f t="shared" si="3797"/>
        <v>0.22092219194555585</v>
      </c>
      <c r="S767" s="18">
        <f t="shared" si="3736"/>
        <v>1.7459836413389851E-16</v>
      </c>
      <c r="T767" s="89">
        <f t="shared" si="3737"/>
        <v>4.9510655952189078E-17</v>
      </c>
      <c r="V767" s="73">
        <f t="shared" si="3723"/>
        <v>0</v>
      </c>
      <c r="W767" s="74">
        <f t="shared" ref="W767" si="4019">V767*Fee_Percent</f>
        <v>0</v>
      </c>
      <c r="X767" s="75">
        <f t="shared" si="3752"/>
        <v>0</v>
      </c>
      <c r="Y767" s="74">
        <f t="shared" si="3725"/>
        <v>1.0773334229462308E-9</v>
      </c>
      <c r="Z767" s="75">
        <f t="shared" si="3726"/>
        <v>0</v>
      </c>
      <c r="AA767" s="82">
        <f t="shared" si="3727"/>
        <v>-1.0773334229462308E-9</v>
      </c>
      <c r="AC767" s="80">
        <f t="shared" ref="AC767" si="4020">AC766/(1+NAER_Rate)^(1/12)</f>
        <v>6.1335029828255422E-2</v>
      </c>
      <c r="AD767" s="82">
        <f t="shared" si="3729"/>
        <v>0</v>
      </c>
      <c r="AE767" s="74">
        <f t="shared" si="3730"/>
        <v>6.6078277631383575E-11</v>
      </c>
      <c r="AF767" s="75">
        <f t="shared" si="3731"/>
        <v>0</v>
      </c>
      <c r="AH767" s="113">
        <v>761</v>
      </c>
      <c r="AI767" s="114">
        <f>(SUM(AE768:$AE$913)+SUM(AF768:$AF$913)-SUM(AD768:$AD$913))*(1+NAER_Rate)^(AH767/12)</f>
        <v>3.7370336944067046E-9</v>
      </c>
      <c r="AJ767" s="115">
        <f t="shared" si="3718"/>
        <v>3.7370336944067046E-9</v>
      </c>
    </row>
    <row r="768" spans="5:36" x14ac:dyDescent="0.35">
      <c r="E768" s="66">
        <f t="shared" si="3747"/>
        <v>68636</v>
      </c>
      <c r="F768">
        <f t="shared" si="3825"/>
        <v>64</v>
      </c>
      <c r="G768">
        <f t="shared" si="3740"/>
        <v>762</v>
      </c>
      <c r="H768">
        <f t="shared" ref="H768" si="4021">ROUNDDOWN(YEARFRAC(E768,DOB,1),0)</f>
        <v>127</v>
      </c>
      <c r="I768" s="31">
        <f>IF(H768&lt;=120,VLOOKUP(H768,'Mortality Data'!$B$6:$D$125,2,FALSE),1)</f>
        <v>1</v>
      </c>
      <c r="J768" s="17">
        <f>IF(H768&lt;=120,(1-VLOOKUP(H768,'Mortality Data'!$F$5:$H$125,2,FALSE))^(YEAR(E768)-Mortality_Table_Year),1)</f>
        <v>1</v>
      </c>
      <c r="K768">
        <f>IF(H768&lt;=120,VLOOKUP(H768,'Mortality Data'!$B$5:$D$125,3,FALSE),1)</f>
        <v>1</v>
      </c>
      <c r="L768" s="33">
        <f>IF(H768&lt;=120,(1-VLOOKUP(H768,'Mortality Data'!$F$5:$H$125,3,FALSE))^(YEAR(E768)-Mortality_Table_Year),1)</f>
        <v>1</v>
      </c>
      <c r="M768" s="88">
        <f t="shared" ref="M768" si="4022">MIN(I768*J768*Male_Mortality_Blend+K768*L768*(1-Male_Mortality_Blend),1)</f>
        <v>1</v>
      </c>
      <c r="N768" s="18">
        <f t="shared" si="3721"/>
        <v>1</v>
      </c>
      <c r="O768" s="18">
        <f t="shared" si="3743"/>
        <v>0</v>
      </c>
      <c r="P768" s="89">
        <f t="shared" si="3734"/>
        <v>0</v>
      </c>
      <c r="Q768" s="88">
        <f t="shared" ref="Q768" si="4023">MIN((I768*J768*Male_Mortality_Blend+K768*L768*(1-Male_Mortality_Blend))*(1-Mortality_Margin),1)</f>
        <v>0.95</v>
      </c>
      <c r="R768" s="18">
        <f t="shared" si="3797"/>
        <v>0.22092219194555585</v>
      </c>
      <c r="S768" s="18">
        <f t="shared" si="3736"/>
        <v>1.3602571081932932E-16</v>
      </c>
      <c r="T768" s="89">
        <f t="shared" si="3737"/>
        <v>3.8572653314569186E-17</v>
      </c>
      <c r="V768" s="73">
        <f t="shared" si="3723"/>
        <v>0</v>
      </c>
      <c r="W768" s="74">
        <f t="shared" ref="W768" si="4024">V768*Fee_Percent</f>
        <v>0</v>
      </c>
      <c r="X768" s="75">
        <f t="shared" si="3752"/>
        <v>0</v>
      </c>
      <c r="Y768" s="74">
        <f t="shared" si="3725"/>
        <v>8.3932656169274077E-10</v>
      </c>
      <c r="Z768" s="75">
        <f t="shared" si="3726"/>
        <v>0</v>
      </c>
      <c r="AA768" s="82">
        <f t="shared" si="3727"/>
        <v>-8.3932656169274077E-10</v>
      </c>
      <c r="AC768" s="80">
        <f t="shared" ref="AC768" si="4025">AC767/(1+NAER_Rate)^(1/12)</f>
        <v>6.111046053342218E-2</v>
      </c>
      <c r="AD768" s="82">
        <f t="shared" si="3729"/>
        <v>0</v>
      </c>
      <c r="AE768" s="74">
        <f t="shared" si="3730"/>
        <v>5.1291632722977171E-11</v>
      </c>
      <c r="AF768" s="75">
        <f t="shared" si="3731"/>
        <v>0</v>
      </c>
      <c r="AH768" s="113">
        <v>762</v>
      </c>
      <c r="AI768" s="114">
        <f>(SUM(AE769:$AE$913)+SUM(AF769:$AF$913)-SUM(AD769:$AD$913))*(1+NAER_Rate)^(AH768/12)</f>
        <v>2.9114400192639765E-9</v>
      </c>
      <c r="AJ768" s="115">
        <f t="shared" si="3718"/>
        <v>2.9114400192639765E-9</v>
      </c>
    </row>
    <row r="769" spans="5:36" x14ac:dyDescent="0.35">
      <c r="E769" s="66">
        <f t="shared" si="3747"/>
        <v>68667</v>
      </c>
      <c r="F769">
        <f t="shared" si="3825"/>
        <v>64</v>
      </c>
      <c r="G769">
        <f t="shared" si="3740"/>
        <v>763</v>
      </c>
      <c r="H769">
        <f t="shared" ref="H769" si="4026">ROUNDDOWN(YEARFRAC(E769,DOB,1),0)</f>
        <v>128</v>
      </c>
      <c r="I769" s="31">
        <f>IF(H769&lt;=120,VLOOKUP(H769,'Mortality Data'!$B$6:$D$125,2,FALSE),1)</f>
        <v>1</v>
      </c>
      <c r="J769" s="17">
        <f>IF(H769&lt;=120,(1-VLOOKUP(H769,'Mortality Data'!$F$5:$H$125,2,FALSE))^(YEAR(E769)-Mortality_Table_Year),1)</f>
        <v>1</v>
      </c>
      <c r="K769">
        <f>IF(H769&lt;=120,VLOOKUP(H769,'Mortality Data'!$B$5:$D$125,3,FALSE),1)</f>
        <v>1</v>
      </c>
      <c r="L769" s="33">
        <f>IF(H769&lt;=120,(1-VLOOKUP(H769,'Mortality Data'!$F$5:$H$125,3,FALSE))^(YEAR(E769)-Mortality_Table_Year),1)</f>
        <v>1</v>
      </c>
      <c r="M769" s="88">
        <f t="shared" ref="M769" si="4027">MIN(I769*J769*Male_Mortality_Blend+K769*L769*(1-Male_Mortality_Blend),1)</f>
        <v>1</v>
      </c>
      <c r="N769" s="18">
        <f t="shared" si="3721"/>
        <v>1</v>
      </c>
      <c r="O769" s="18">
        <f t="shared" si="3743"/>
        <v>0</v>
      </c>
      <c r="P769" s="89">
        <f t="shared" si="3734"/>
        <v>0</v>
      </c>
      <c r="Q769" s="88">
        <f t="shared" ref="Q769" si="4028">MIN((I769*J769*Male_Mortality_Blend+K769*L769*(1-Male_Mortality_Blend))*(1-Mortality_Margin),1)</f>
        <v>0.95</v>
      </c>
      <c r="R769" s="18">
        <f t="shared" si="3797"/>
        <v>0.22092219194555585</v>
      </c>
      <c r="S769" s="18">
        <f t="shared" si="3736"/>
        <v>1.0597461262417078E-16</v>
      </c>
      <c r="T769" s="89">
        <f t="shared" si="3737"/>
        <v>3.0051098195158542E-17</v>
      </c>
      <c r="V769" s="73">
        <f t="shared" si="3723"/>
        <v>0</v>
      </c>
      <c r="W769" s="74">
        <f t="shared" ref="W769" si="4029">V769*Fee_Percent</f>
        <v>0</v>
      </c>
      <c r="X769" s="75">
        <f t="shared" si="3752"/>
        <v>0</v>
      </c>
      <c r="Y769" s="74">
        <f t="shared" si="3725"/>
        <v>6.5390069792545367E-10</v>
      </c>
      <c r="Z769" s="75">
        <f t="shared" si="3726"/>
        <v>0</v>
      </c>
      <c r="AA769" s="82">
        <f t="shared" si="3727"/>
        <v>-6.5390069792545367E-10</v>
      </c>
      <c r="AC769" s="80">
        <f t="shared" ref="AC769" si="4030">AC768/(1+NAER_Rate)^(1/12)</f>
        <v>6.0886713466414097E-2</v>
      </c>
      <c r="AD769" s="82">
        <f t="shared" si="3729"/>
        <v>0</v>
      </c>
      <c r="AE769" s="74">
        <f t="shared" si="3730"/>
        <v>3.9813864430075296E-11</v>
      </c>
      <c r="AF769" s="75">
        <f t="shared" si="3731"/>
        <v>0</v>
      </c>
      <c r="AH769" s="113">
        <v>763</v>
      </c>
      <c r="AI769" s="114">
        <f>(SUM(AE770:$AE$913)+SUM(AF770:$AF$913)-SUM(AD770:$AD$913))*(1+NAER_Rate)^(AH769/12)</f>
        <v>2.268238308490168E-9</v>
      </c>
      <c r="AJ769" s="115">
        <f t="shared" si="3718"/>
        <v>2.268238308490168E-9</v>
      </c>
    </row>
    <row r="770" spans="5:36" x14ac:dyDescent="0.35">
      <c r="E770" s="66">
        <f t="shared" si="3747"/>
        <v>68698</v>
      </c>
      <c r="F770">
        <f t="shared" si="3825"/>
        <v>64</v>
      </c>
      <c r="G770">
        <f t="shared" si="3740"/>
        <v>764</v>
      </c>
      <c r="H770">
        <f t="shared" ref="H770" si="4031">ROUNDDOWN(YEARFRAC(E770,DOB,1),0)</f>
        <v>128</v>
      </c>
      <c r="I770" s="31">
        <f>IF(H770&lt;=120,VLOOKUP(H770,'Mortality Data'!$B$6:$D$125,2,FALSE),1)</f>
        <v>1</v>
      </c>
      <c r="J770" s="17">
        <f>IF(H770&lt;=120,(1-VLOOKUP(H770,'Mortality Data'!$F$5:$H$125,2,FALSE))^(YEAR(E770)-Mortality_Table_Year),1)</f>
        <v>1</v>
      </c>
      <c r="K770">
        <f>IF(H770&lt;=120,VLOOKUP(H770,'Mortality Data'!$B$5:$D$125,3,FALSE),1)</f>
        <v>1</v>
      </c>
      <c r="L770" s="33">
        <f>IF(H770&lt;=120,(1-VLOOKUP(H770,'Mortality Data'!$F$5:$H$125,3,FALSE))^(YEAR(E770)-Mortality_Table_Year),1)</f>
        <v>1</v>
      </c>
      <c r="M770" s="88">
        <f t="shared" ref="M770" si="4032">MIN(I770*J770*Male_Mortality_Blend+K770*L770*(1-Male_Mortality_Blend),1)</f>
        <v>1</v>
      </c>
      <c r="N770" s="18">
        <f t="shared" si="3721"/>
        <v>1</v>
      </c>
      <c r="O770" s="18">
        <f t="shared" si="3743"/>
        <v>0</v>
      </c>
      <c r="P770" s="89">
        <f t="shared" si="3734"/>
        <v>0</v>
      </c>
      <c r="Q770" s="88">
        <f t="shared" ref="Q770" si="4033">MIN((I770*J770*Male_Mortality_Blend+K770*L770*(1-Male_Mortality_Blend))*(1-Mortality_Margin),1)</f>
        <v>0.95</v>
      </c>
      <c r="R770" s="18">
        <f t="shared" si="3797"/>
        <v>0.22092219194555585</v>
      </c>
      <c r="S770" s="18">
        <f t="shared" si="3736"/>
        <v>8.2562468912657798E-17</v>
      </c>
      <c r="T770" s="89">
        <f t="shared" si="3737"/>
        <v>2.3412143711512984E-17</v>
      </c>
      <c r="V770" s="73">
        <f t="shared" si="3723"/>
        <v>0</v>
      </c>
      <c r="W770" s="74">
        <f t="shared" ref="W770" si="4034">V770*Fee_Percent</f>
        <v>0</v>
      </c>
      <c r="X770" s="75">
        <f t="shared" si="3752"/>
        <v>0</v>
      </c>
      <c r="Y770" s="74">
        <f t="shared" si="3725"/>
        <v>5.094395224250337E-10</v>
      </c>
      <c r="Z770" s="75">
        <f t="shared" si="3726"/>
        <v>0</v>
      </c>
      <c r="AA770" s="82">
        <f t="shared" si="3727"/>
        <v>-5.094395224250337E-10</v>
      </c>
      <c r="AC770" s="80">
        <f t="shared" ref="AC770" si="4035">AC769/(1+NAER_Rate)^(1/12)</f>
        <v>6.0663785616763527E-2</v>
      </c>
      <c r="AD770" s="82">
        <f t="shared" si="3729"/>
        <v>0</v>
      </c>
      <c r="AE770" s="74">
        <f t="shared" si="3730"/>
        <v>3.0904529973098641E-11</v>
      </c>
      <c r="AF770" s="75">
        <f t="shared" si="3731"/>
        <v>0</v>
      </c>
      <c r="AH770" s="113">
        <v>764</v>
      </c>
      <c r="AI770" s="114">
        <f>(SUM(AE771:$AE$913)+SUM(AF771:$AF$913)-SUM(AD771:$AD$913))*(1+NAER_Rate)^(AH770/12)</f>
        <v>1.7671341295236396E-9</v>
      </c>
      <c r="AJ770" s="115">
        <f t="shared" si="3718"/>
        <v>1.7671341295236396E-9</v>
      </c>
    </row>
    <row r="771" spans="5:36" x14ac:dyDescent="0.35">
      <c r="E771" s="66">
        <f t="shared" si="3747"/>
        <v>68727</v>
      </c>
      <c r="F771">
        <f t="shared" si="3825"/>
        <v>64</v>
      </c>
      <c r="G771">
        <f t="shared" si="3740"/>
        <v>765</v>
      </c>
      <c r="H771">
        <f t="shared" ref="H771" si="4036">ROUNDDOWN(YEARFRAC(E771,DOB,1),0)</f>
        <v>128</v>
      </c>
      <c r="I771" s="31">
        <f>IF(H771&lt;=120,VLOOKUP(H771,'Mortality Data'!$B$6:$D$125,2,FALSE),1)</f>
        <v>1</v>
      </c>
      <c r="J771" s="17">
        <f>IF(H771&lt;=120,(1-VLOOKUP(H771,'Mortality Data'!$F$5:$H$125,2,FALSE))^(YEAR(E771)-Mortality_Table_Year),1)</f>
        <v>1</v>
      </c>
      <c r="K771">
        <f>IF(H771&lt;=120,VLOOKUP(H771,'Mortality Data'!$B$5:$D$125,3,FALSE),1)</f>
        <v>1</v>
      </c>
      <c r="L771" s="33">
        <f>IF(H771&lt;=120,(1-VLOOKUP(H771,'Mortality Data'!$F$5:$H$125,3,FALSE))^(YEAR(E771)-Mortality_Table_Year),1)</f>
        <v>1</v>
      </c>
      <c r="M771" s="88">
        <f t="shared" ref="M771" si="4037">MIN(I771*J771*Male_Mortality_Blend+K771*L771*(1-Male_Mortality_Blend),1)</f>
        <v>1</v>
      </c>
      <c r="N771" s="18">
        <f t="shared" si="3721"/>
        <v>1</v>
      </c>
      <c r="O771" s="18">
        <f t="shared" si="3743"/>
        <v>0</v>
      </c>
      <c r="P771" s="89">
        <f t="shared" si="3734"/>
        <v>0</v>
      </c>
      <c r="Q771" s="88">
        <f t="shared" ref="Q771" si="4038">MIN((I771*J771*Male_Mortality_Blend+K771*L771*(1-Male_Mortality_Blend))*(1-Mortality_Margin),1)</f>
        <v>0.95</v>
      </c>
      <c r="R771" s="18">
        <f t="shared" si="3797"/>
        <v>0.22092219194555585</v>
      </c>
      <c r="S771" s="18">
        <f t="shared" si="3736"/>
        <v>6.4322587308036621E-17</v>
      </c>
      <c r="T771" s="89">
        <f t="shared" si="3737"/>
        <v>1.8239881604621177E-17</v>
      </c>
      <c r="V771" s="73">
        <f t="shared" si="3723"/>
        <v>0</v>
      </c>
      <c r="W771" s="74">
        <f t="shared" ref="W771" si="4039">V771*Fee_Percent</f>
        <v>0</v>
      </c>
      <c r="X771" s="75">
        <f t="shared" si="3752"/>
        <v>0</v>
      </c>
      <c r="Y771" s="74">
        <f t="shared" si="3725"/>
        <v>3.9689302646719806E-10</v>
      </c>
      <c r="Z771" s="75">
        <f t="shared" si="3726"/>
        <v>0</v>
      </c>
      <c r="AA771" s="82">
        <f t="shared" si="3727"/>
        <v>-3.9689302646719806E-10</v>
      </c>
      <c r="AC771" s="80">
        <f t="shared" ref="AC771" si="4040">AC770/(1+NAER_Rate)^(1/12)</f>
        <v>6.0441673985025215E-2</v>
      </c>
      <c r="AD771" s="82">
        <f t="shared" si="3729"/>
        <v>0</v>
      </c>
      <c r="AE771" s="74">
        <f t="shared" si="3730"/>
        <v>2.3988878912660369E-11</v>
      </c>
      <c r="AF771" s="75">
        <f t="shared" si="3731"/>
        <v>0</v>
      </c>
      <c r="AH771" s="113">
        <v>765</v>
      </c>
      <c r="AI771" s="114">
        <f>(SUM(AE772:$AE$913)+SUM(AF772:$AF$913)-SUM(AD772:$AD$913))*(1+NAER_Rate)^(AH771/12)</f>
        <v>1.3767349841674754E-9</v>
      </c>
      <c r="AJ771" s="115">
        <f t="shared" si="3718"/>
        <v>1.3767349841674754E-9</v>
      </c>
    </row>
    <row r="772" spans="5:36" x14ac:dyDescent="0.35">
      <c r="E772" s="66">
        <f t="shared" si="3747"/>
        <v>68758</v>
      </c>
      <c r="F772">
        <f t="shared" si="3825"/>
        <v>64</v>
      </c>
      <c r="G772">
        <f t="shared" si="3740"/>
        <v>766</v>
      </c>
      <c r="H772">
        <f t="shared" ref="H772" si="4041">ROUNDDOWN(YEARFRAC(E772,DOB,1),0)</f>
        <v>128</v>
      </c>
      <c r="I772" s="31">
        <f>IF(H772&lt;=120,VLOOKUP(H772,'Mortality Data'!$B$6:$D$125,2,FALSE),1)</f>
        <v>1</v>
      </c>
      <c r="J772" s="17">
        <f>IF(H772&lt;=120,(1-VLOOKUP(H772,'Mortality Data'!$F$5:$H$125,2,FALSE))^(YEAR(E772)-Mortality_Table_Year),1)</f>
        <v>1</v>
      </c>
      <c r="K772">
        <f>IF(H772&lt;=120,VLOOKUP(H772,'Mortality Data'!$B$5:$D$125,3,FALSE),1)</f>
        <v>1</v>
      </c>
      <c r="L772" s="33">
        <f>IF(H772&lt;=120,(1-VLOOKUP(H772,'Mortality Data'!$F$5:$H$125,3,FALSE))^(YEAR(E772)-Mortality_Table_Year),1)</f>
        <v>1</v>
      </c>
      <c r="M772" s="88">
        <f t="shared" ref="M772" si="4042">MIN(I772*J772*Male_Mortality_Blend+K772*L772*(1-Male_Mortality_Blend),1)</f>
        <v>1</v>
      </c>
      <c r="N772" s="18">
        <f t="shared" si="3721"/>
        <v>1</v>
      </c>
      <c r="O772" s="18">
        <f t="shared" si="3743"/>
        <v>0</v>
      </c>
      <c r="P772" s="89">
        <f t="shared" si="3734"/>
        <v>0</v>
      </c>
      <c r="Q772" s="88">
        <f t="shared" ref="Q772" si="4043">MIN((I772*J772*Male_Mortality_Blend+K772*L772*(1-Male_Mortality_Blend))*(1-Mortality_Margin),1)</f>
        <v>0.95</v>
      </c>
      <c r="R772" s="18">
        <f t="shared" si="3797"/>
        <v>0.22092219194555585</v>
      </c>
      <c r="S772" s="18">
        <f t="shared" si="3736"/>
        <v>5.011230032833578E-17</v>
      </c>
      <c r="T772" s="89">
        <f t="shared" si="3737"/>
        <v>1.4210286979700841E-17</v>
      </c>
      <c r="V772" s="73">
        <f t="shared" si="3723"/>
        <v>0</v>
      </c>
      <c r="W772" s="74">
        <f t="shared" ref="W772" si="4044">V772*Fee_Percent</f>
        <v>0</v>
      </c>
      <c r="X772" s="75">
        <f t="shared" si="3752"/>
        <v>0</v>
      </c>
      <c r="Y772" s="74">
        <f t="shared" si="3725"/>
        <v>3.0921054909215918E-10</v>
      </c>
      <c r="Z772" s="75">
        <f t="shared" si="3726"/>
        <v>0</v>
      </c>
      <c r="AA772" s="82">
        <f t="shared" si="3727"/>
        <v>-3.0921054909215918E-10</v>
      </c>
      <c r="AC772" s="80">
        <f t="shared" ref="AC772" si="4045">AC771/(1+NAER_Rate)^(1/12)</f>
        <v>6.0220375582735942E-2</v>
      </c>
      <c r="AD772" s="82">
        <f t="shared" si="3729"/>
        <v>0</v>
      </c>
      <c r="AE772" s="74">
        <f t="shared" si="3730"/>
        <v>1.8620775400473837E-11</v>
      </c>
      <c r="AF772" s="75">
        <f t="shared" si="3731"/>
        <v>0</v>
      </c>
      <c r="AH772" s="113">
        <v>766</v>
      </c>
      <c r="AI772" s="114">
        <f>(SUM(AE773:$AE$913)+SUM(AF773:$AF$913)-SUM(AD773:$AD$913))*(1+NAER_Rate)^(AH772/12)</f>
        <v>1.0725836737370668E-9</v>
      </c>
      <c r="AJ772" s="115">
        <f t="shared" si="3718"/>
        <v>1.0725836737370668E-9</v>
      </c>
    </row>
    <row r="773" spans="5:36" x14ac:dyDescent="0.35">
      <c r="E773" s="66">
        <f t="shared" si="3747"/>
        <v>68788</v>
      </c>
      <c r="F773">
        <f t="shared" si="3825"/>
        <v>64</v>
      </c>
      <c r="G773">
        <f t="shared" si="3740"/>
        <v>767</v>
      </c>
      <c r="H773">
        <f t="shared" ref="H773" si="4046">ROUNDDOWN(YEARFRAC(E773,DOB,1),0)</f>
        <v>128</v>
      </c>
      <c r="I773" s="31">
        <f>IF(H773&lt;=120,VLOOKUP(H773,'Mortality Data'!$B$6:$D$125,2,FALSE),1)</f>
        <v>1</v>
      </c>
      <c r="J773" s="17">
        <f>IF(H773&lt;=120,(1-VLOOKUP(H773,'Mortality Data'!$F$5:$H$125,2,FALSE))^(YEAR(E773)-Mortality_Table_Year),1)</f>
        <v>1</v>
      </c>
      <c r="K773">
        <f>IF(H773&lt;=120,VLOOKUP(H773,'Mortality Data'!$B$5:$D$125,3,FALSE),1)</f>
        <v>1</v>
      </c>
      <c r="L773" s="33">
        <f>IF(H773&lt;=120,(1-VLOOKUP(H773,'Mortality Data'!$F$5:$H$125,3,FALSE))^(YEAR(E773)-Mortality_Table_Year),1)</f>
        <v>1</v>
      </c>
      <c r="M773" s="88">
        <f t="shared" ref="M773" si="4047">MIN(I773*J773*Male_Mortality_Blend+K773*L773*(1-Male_Mortality_Blend),1)</f>
        <v>1</v>
      </c>
      <c r="N773" s="18">
        <f t="shared" si="3721"/>
        <v>1</v>
      </c>
      <c r="O773" s="18">
        <f t="shared" si="3743"/>
        <v>0</v>
      </c>
      <c r="P773" s="89">
        <f t="shared" si="3734"/>
        <v>0</v>
      </c>
      <c r="Q773" s="88">
        <f t="shared" ref="Q773" si="4048">MIN((I773*J773*Male_Mortality_Blend+K773*L773*(1-Male_Mortality_Blend))*(1-Mortality_Margin),1)</f>
        <v>0.95</v>
      </c>
      <c r="R773" s="18">
        <f t="shared" si="3797"/>
        <v>0.22092219194555585</v>
      </c>
      <c r="S773" s="18">
        <f t="shared" si="3736"/>
        <v>3.9041381096365844E-17</v>
      </c>
      <c r="T773" s="89">
        <f t="shared" si="3737"/>
        <v>1.1070919231969936E-17</v>
      </c>
      <c r="V773" s="73">
        <f t="shared" si="3723"/>
        <v>0</v>
      </c>
      <c r="W773" s="74">
        <f t="shared" ref="W773" si="4049">V773*Fee_Percent</f>
        <v>0</v>
      </c>
      <c r="X773" s="75">
        <f t="shared" si="3752"/>
        <v>0</v>
      </c>
      <c r="Y773" s="74">
        <f t="shared" si="3725"/>
        <v>2.4089907681403048E-10</v>
      </c>
      <c r="Z773" s="75">
        <f t="shared" si="3726"/>
        <v>0</v>
      </c>
      <c r="AA773" s="82">
        <f t="shared" si="3727"/>
        <v>-2.4089907681403048E-10</v>
      </c>
      <c r="AC773" s="80">
        <f t="shared" ref="AC773" si="4050">AC772/(1+NAER_Rate)^(1/12)</f>
        <v>5.9999887432374298E-2</v>
      </c>
      <c r="AD773" s="82">
        <f t="shared" si="3729"/>
        <v>0</v>
      </c>
      <c r="AE773" s="74">
        <f t="shared" si="3730"/>
        <v>1.4453917491404718E-11</v>
      </c>
      <c r="AF773" s="75">
        <f t="shared" si="3731"/>
        <v>0</v>
      </c>
      <c r="AH773" s="113">
        <v>767</v>
      </c>
      <c r="AI773" s="114">
        <f>(SUM(AE774:$AE$913)+SUM(AF774:$AF$913)-SUM(AD774:$AD$913))*(1+NAER_Rate)^(AH773/12)</f>
        <v>8.3562613749005548E-10</v>
      </c>
      <c r="AJ773" s="115">
        <f t="shared" si="3718"/>
        <v>8.3562613749005548E-10</v>
      </c>
    </row>
    <row r="774" spans="5:36" x14ac:dyDescent="0.35">
      <c r="E774" s="66">
        <f t="shared" si="3747"/>
        <v>68819</v>
      </c>
      <c r="F774">
        <f t="shared" si="3825"/>
        <v>64</v>
      </c>
      <c r="G774">
        <f t="shared" si="3740"/>
        <v>768</v>
      </c>
      <c r="H774">
        <f t="shared" ref="H774" si="4051">ROUNDDOWN(YEARFRAC(E774,DOB,1),0)</f>
        <v>128</v>
      </c>
      <c r="I774" s="31">
        <f>IF(H774&lt;=120,VLOOKUP(H774,'Mortality Data'!$B$6:$D$125,2,FALSE),1)</f>
        <v>1</v>
      </c>
      <c r="J774" s="17">
        <f>IF(H774&lt;=120,(1-VLOOKUP(H774,'Mortality Data'!$F$5:$H$125,2,FALSE))^(YEAR(E774)-Mortality_Table_Year),1)</f>
        <v>1</v>
      </c>
      <c r="K774">
        <f>IF(H774&lt;=120,VLOOKUP(H774,'Mortality Data'!$B$5:$D$125,3,FALSE),1)</f>
        <v>1</v>
      </c>
      <c r="L774" s="33">
        <f>IF(H774&lt;=120,(1-VLOOKUP(H774,'Mortality Data'!$F$5:$H$125,3,FALSE))^(YEAR(E774)-Mortality_Table_Year),1)</f>
        <v>1</v>
      </c>
      <c r="M774" s="88">
        <f t="shared" ref="M774" si="4052">MIN(I774*J774*Male_Mortality_Blend+K774*L774*(1-Male_Mortality_Blend),1)</f>
        <v>1</v>
      </c>
      <c r="N774" s="18">
        <f t="shared" si="3721"/>
        <v>1</v>
      </c>
      <c r="O774" s="18">
        <f t="shared" si="3743"/>
        <v>0</v>
      </c>
      <c r="P774" s="89">
        <f t="shared" si="3734"/>
        <v>0</v>
      </c>
      <c r="Q774" s="88">
        <f t="shared" ref="Q774" si="4053">MIN((I774*J774*Male_Mortality_Blend+K774*L774*(1-Male_Mortality_Blend))*(1-Mortality_Margin),1)</f>
        <v>0.95</v>
      </c>
      <c r="R774" s="18">
        <f t="shared" si="3797"/>
        <v>0.22092219194555585</v>
      </c>
      <c r="S774" s="18">
        <f t="shared" si="3736"/>
        <v>3.0416273607974915E-17</v>
      </c>
      <c r="T774" s="89">
        <f t="shared" si="3737"/>
        <v>8.6251074883909294E-18</v>
      </c>
      <c r="V774" s="73">
        <f t="shared" si="3723"/>
        <v>0</v>
      </c>
      <c r="W774" s="74">
        <f t="shared" ref="W774" si="4054">V774*Fee_Percent</f>
        <v>0</v>
      </c>
      <c r="X774" s="75">
        <f t="shared" si="3752"/>
        <v>0</v>
      </c>
      <c r="Y774" s="74">
        <f t="shared" si="3725"/>
        <v>1.8767912472661404E-10</v>
      </c>
      <c r="Z774" s="75">
        <f t="shared" si="3726"/>
        <v>0</v>
      </c>
      <c r="AA774" s="82">
        <f t="shared" si="3727"/>
        <v>-1.8767912472661404E-10</v>
      </c>
      <c r="AC774" s="80">
        <f t="shared" ref="AC774" si="4055">AC773/(1+NAER_Rate)^(1/12)</f>
        <v>5.9780206567320651E-2</v>
      </c>
      <c r="AD774" s="82">
        <f t="shared" si="3729"/>
        <v>0</v>
      </c>
      <c r="AE774" s="74">
        <f t="shared" si="3730"/>
        <v>1.1219496844530924E-11</v>
      </c>
      <c r="AF774" s="75">
        <f t="shared" si="3731"/>
        <v>0</v>
      </c>
      <c r="AH774" s="113">
        <v>768</v>
      </c>
      <c r="AI774" s="114">
        <f>(SUM(AE775:$AE$913)+SUM(AF775:$AF$913)-SUM(AD775:$AD$913))*(1+NAER_Rate)^(AH774/12)</f>
        <v>6.5101777954875181E-10</v>
      </c>
      <c r="AJ774" s="115">
        <f t="shared" ref="AJ774:AJ837" si="4056">MAX(AI774,0,SUM(Y775:Y786)*2%)</f>
        <v>6.5101777954875181E-10</v>
      </c>
    </row>
    <row r="775" spans="5:36" x14ac:dyDescent="0.35">
      <c r="E775" s="66">
        <f t="shared" si="3747"/>
        <v>68849</v>
      </c>
      <c r="F775">
        <f t="shared" si="3825"/>
        <v>65</v>
      </c>
      <c r="G775">
        <f t="shared" si="3740"/>
        <v>769</v>
      </c>
      <c r="H775">
        <f t="shared" ref="H775" si="4057">ROUNDDOWN(YEARFRAC(E775,DOB,1),0)</f>
        <v>128</v>
      </c>
      <c r="I775" s="31">
        <f>IF(H775&lt;=120,VLOOKUP(H775,'Mortality Data'!$B$6:$D$125,2,FALSE),1)</f>
        <v>1</v>
      </c>
      <c r="J775" s="17">
        <f>IF(H775&lt;=120,(1-VLOOKUP(H775,'Mortality Data'!$F$5:$H$125,2,FALSE))^(YEAR(E775)-Mortality_Table_Year),1)</f>
        <v>1</v>
      </c>
      <c r="K775">
        <f>IF(H775&lt;=120,VLOOKUP(H775,'Mortality Data'!$B$5:$D$125,3,FALSE),1)</f>
        <v>1</v>
      </c>
      <c r="L775" s="33">
        <f>IF(H775&lt;=120,(1-VLOOKUP(H775,'Mortality Data'!$F$5:$H$125,3,FALSE))^(YEAR(E775)-Mortality_Table_Year),1)</f>
        <v>1</v>
      </c>
      <c r="M775" s="88">
        <f t="shared" ref="M775" si="4058">MIN(I775*J775*Male_Mortality_Blend+K775*L775*(1-Male_Mortality_Blend),1)</f>
        <v>1</v>
      </c>
      <c r="N775" s="18">
        <f t="shared" ref="N775:N838" si="4059">1-(1-M775)^(1/12)</f>
        <v>1</v>
      </c>
      <c r="O775" s="18">
        <f t="shared" si="3743"/>
        <v>0</v>
      </c>
      <c r="P775" s="89">
        <f t="shared" si="3734"/>
        <v>0</v>
      </c>
      <c r="Q775" s="88">
        <f t="shared" ref="Q775" si="4060">MIN((I775*J775*Male_Mortality_Blend+K775*L775*(1-Male_Mortality_Blend))*(1-Mortality_Margin),1)</f>
        <v>0.95</v>
      </c>
      <c r="R775" s="18">
        <f t="shared" si="3797"/>
        <v>0.22092219194555585</v>
      </c>
      <c r="S775" s="18">
        <f t="shared" si="3736"/>
        <v>2.3696643771685335E-17</v>
      </c>
      <c r="T775" s="89">
        <f t="shared" si="3737"/>
        <v>6.7196298362895792E-18</v>
      </c>
      <c r="V775" s="73">
        <f t="shared" ref="V775:V838" si="4061">Payment_Amount*O775</f>
        <v>0</v>
      </c>
      <c r="W775" s="74">
        <f t="shared" ref="W775" si="4062">V775*Fee_Percent</f>
        <v>0</v>
      </c>
      <c r="X775" s="75">
        <f t="shared" si="3752"/>
        <v>0</v>
      </c>
      <c r="Y775" s="74">
        <f t="shared" ref="Y775:Y838" si="4063">Payment_Amount*S775</f>
        <v>1.4621664110958709E-10</v>
      </c>
      <c r="Z775" s="75">
        <f t="shared" ref="Z775:Z838" si="4064">V775*Admin_Expense_Percent</f>
        <v>0</v>
      </c>
      <c r="AA775" s="82">
        <f t="shared" ref="AA775:AA838" si="4065">X775-SUM(Y775:Z775)</f>
        <v>-1.4621664110958709E-10</v>
      </c>
      <c r="AC775" s="80">
        <f t="shared" ref="AC775" si="4066">AC774/(1+NAER_Rate)^(1/12)</f>
        <v>5.9561330031817204E-2</v>
      </c>
      <c r="AD775" s="82">
        <f t="shared" ref="AD775:AD838" si="4067">X775*AC775</f>
        <v>0</v>
      </c>
      <c r="AE775" s="74">
        <f t="shared" ref="AE775:AE838" si="4068">Payment_Amount*S775*AC775</f>
        <v>8.7088576172718878E-12</v>
      </c>
      <c r="AF775" s="75">
        <f t="shared" ref="AF775:AF838" si="4069">Z775*AC775</f>
        <v>0</v>
      </c>
      <c r="AH775" s="113">
        <v>769</v>
      </c>
      <c r="AI775" s="114">
        <f>(SUM(AE776:$AE$913)+SUM(AF776:$AF$913)-SUM(AD776:$AD$913))*(1+NAER_Rate)^(AH775/12)</f>
        <v>5.0719350469531431E-10</v>
      </c>
      <c r="AJ775" s="115">
        <f t="shared" si="4056"/>
        <v>5.0719350469531431E-10</v>
      </c>
    </row>
    <row r="776" spans="5:36" x14ac:dyDescent="0.35">
      <c r="E776" s="66">
        <f t="shared" si="3747"/>
        <v>68880</v>
      </c>
      <c r="F776">
        <f t="shared" si="3825"/>
        <v>65</v>
      </c>
      <c r="G776">
        <f t="shared" si="3740"/>
        <v>770</v>
      </c>
      <c r="H776">
        <f t="shared" ref="H776" si="4070">ROUNDDOWN(YEARFRAC(E776,DOB,1),0)</f>
        <v>128</v>
      </c>
      <c r="I776" s="31">
        <f>IF(H776&lt;=120,VLOOKUP(H776,'Mortality Data'!$B$6:$D$125,2,FALSE),1)</f>
        <v>1</v>
      </c>
      <c r="J776" s="17">
        <f>IF(H776&lt;=120,(1-VLOOKUP(H776,'Mortality Data'!$F$5:$H$125,2,FALSE))^(YEAR(E776)-Mortality_Table_Year),1)</f>
        <v>1</v>
      </c>
      <c r="K776">
        <f>IF(H776&lt;=120,VLOOKUP(H776,'Mortality Data'!$B$5:$D$125,3,FALSE),1)</f>
        <v>1</v>
      </c>
      <c r="L776" s="33">
        <f>IF(H776&lt;=120,(1-VLOOKUP(H776,'Mortality Data'!$F$5:$H$125,3,FALSE))^(YEAR(E776)-Mortality_Table_Year),1)</f>
        <v>1</v>
      </c>
      <c r="M776" s="88">
        <f t="shared" ref="M776" si="4071">MIN(I776*J776*Male_Mortality_Blend+K776*L776*(1-Male_Mortality_Blend),1)</f>
        <v>1</v>
      </c>
      <c r="N776" s="18">
        <f t="shared" si="4059"/>
        <v>1</v>
      </c>
      <c r="O776" s="18">
        <f t="shared" si="3743"/>
        <v>0</v>
      </c>
      <c r="P776" s="89">
        <f t="shared" ref="P776:P839" si="4072">O775-O776</f>
        <v>0</v>
      </c>
      <c r="Q776" s="88">
        <f t="shared" ref="Q776" si="4073">MIN((I776*J776*Male_Mortality_Blend+K776*L776*(1-Male_Mortality_Blend))*(1-Mortality_Margin),1)</f>
        <v>0.95</v>
      </c>
      <c r="R776" s="18">
        <f t="shared" si="3797"/>
        <v>0.22092219194555585</v>
      </c>
      <c r="S776" s="18">
        <f t="shared" ref="S776:S839" si="4074">S775*(1-Q776)^(1/12)</f>
        <v>1.8461529287891607E-17</v>
      </c>
      <c r="T776" s="89">
        <f t="shared" ref="T776:T839" si="4075">S775-S776</f>
        <v>5.2351144837937284E-18</v>
      </c>
      <c r="V776" s="73">
        <f t="shared" si="4061"/>
        <v>0</v>
      </c>
      <c r="W776" s="74">
        <f t="shared" ref="W776" si="4076">V776*Fee_Percent</f>
        <v>0</v>
      </c>
      <c r="X776" s="75">
        <f t="shared" si="3752"/>
        <v>0</v>
      </c>
      <c r="Y776" s="74">
        <f t="shared" si="4063"/>
        <v>1.1391414025674043E-10</v>
      </c>
      <c r="Z776" s="75">
        <f t="shared" si="4064"/>
        <v>0</v>
      </c>
      <c r="AA776" s="82">
        <f t="shared" si="4065"/>
        <v>-1.1391414025674043E-10</v>
      </c>
      <c r="AC776" s="80">
        <f t="shared" ref="AC776" si="4077">AC775/(1+NAER_Rate)^(1/12)</f>
        <v>5.9343254880928252E-2</v>
      </c>
      <c r="AD776" s="82">
        <f t="shared" si="4067"/>
        <v>0</v>
      </c>
      <c r="AE776" s="74">
        <f t="shared" si="4068"/>
        <v>6.7600358597975569E-12</v>
      </c>
      <c r="AF776" s="75">
        <f t="shared" si="4069"/>
        <v>0</v>
      </c>
      <c r="AH776" s="113">
        <v>770</v>
      </c>
      <c r="AI776" s="114">
        <f>(SUM(AE777:$AE$913)+SUM(AF777:$AF$913)-SUM(AD777:$AD$913))*(1+NAER_Rate)^(AH776/12)</f>
        <v>3.9514320389747676E-10</v>
      </c>
      <c r="AJ776" s="115">
        <f t="shared" si="4056"/>
        <v>3.9514320389747676E-10</v>
      </c>
    </row>
    <row r="777" spans="5:36" x14ac:dyDescent="0.35">
      <c r="E777" s="66">
        <f t="shared" si="3747"/>
        <v>68911</v>
      </c>
      <c r="F777">
        <f t="shared" si="3825"/>
        <v>65</v>
      </c>
      <c r="G777">
        <f t="shared" ref="G777:G840" si="4078">G776+1</f>
        <v>771</v>
      </c>
      <c r="H777">
        <f t="shared" ref="H777" si="4079">ROUNDDOWN(YEARFRAC(E777,DOB,1),0)</f>
        <v>128</v>
      </c>
      <c r="I777" s="31">
        <f>IF(H777&lt;=120,VLOOKUP(H777,'Mortality Data'!$B$6:$D$125,2,FALSE),1)</f>
        <v>1</v>
      </c>
      <c r="J777" s="17">
        <f>IF(H777&lt;=120,(1-VLOOKUP(H777,'Mortality Data'!$F$5:$H$125,2,FALSE))^(YEAR(E777)-Mortality_Table_Year),1)</f>
        <v>1</v>
      </c>
      <c r="K777">
        <f>IF(H777&lt;=120,VLOOKUP(H777,'Mortality Data'!$B$5:$D$125,3,FALSE),1)</f>
        <v>1</v>
      </c>
      <c r="L777" s="33">
        <f>IF(H777&lt;=120,(1-VLOOKUP(H777,'Mortality Data'!$F$5:$H$125,3,FALSE))^(YEAR(E777)-Mortality_Table_Year),1)</f>
        <v>1</v>
      </c>
      <c r="M777" s="88">
        <f t="shared" ref="M777" si="4080">MIN(I777*J777*Male_Mortality_Blend+K777*L777*(1-Male_Mortality_Blend),1)</f>
        <v>1</v>
      </c>
      <c r="N777" s="18">
        <f t="shared" si="4059"/>
        <v>1</v>
      </c>
      <c r="O777" s="18">
        <f t="shared" ref="O777:O840" si="4081">O776*(1-M777)^(1/12)</f>
        <v>0</v>
      </c>
      <c r="P777" s="89">
        <f t="shared" si="4072"/>
        <v>0</v>
      </c>
      <c r="Q777" s="88">
        <f t="shared" ref="Q777" si="4082">MIN((I777*J777*Male_Mortality_Blend+K777*L777*(1-Male_Mortality_Blend))*(1-Mortality_Margin),1)</f>
        <v>0.95</v>
      </c>
      <c r="R777" s="18">
        <f t="shared" si="3797"/>
        <v>0.22092219194555585</v>
      </c>
      <c r="S777" s="18">
        <f t="shared" si="4074"/>
        <v>1.4382967770943517E-17</v>
      </c>
      <c r="T777" s="89">
        <f t="shared" si="4075"/>
        <v>4.0785615169480898E-18</v>
      </c>
      <c r="V777" s="73">
        <f t="shared" si="4061"/>
        <v>0</v>
      </c>
      <c r="W777" s="74">
        <f t="shared" ref="W777" si="4083">V777*Fee_Percent</f>
        <v>0</v>
      </c>
      <c r="X777" s="75">
        <f t="shared" si="3752"/>
        <v>0</v>
      </c>
      <c r="Y777" s="74">
        <f t="shared" si="4063"/>
        <v>8.8747978697627856E-11</v>
      </c>
      <c r="Z777" s="75">
        <f t="shared" si="4064"/>
        <v>0</v>
      </c>
      <c r="AA777" s="82">
        <f t="shared" si="4065"/>
        <v>-8.8747978697627856E-11</v>
      </c>
      <c r="AC777" s="80">
        <f t="shared" ref="AC777" si="4084">AC776/(1+NAER_Rate)^(1/12)</f>
        <v>5.9125978180500527E-2</v>
      </c>
      <c r="AD777" s="82">
        <f t="shared" si="4067"/>
        <v>0</v>
      </c>
      <c r="AE777" s="74">
        <f t="shared" si="4068"/>
        <v>5.2473110520394703E-12</v>
      </c>
      <c r="AF777" s="75">
        <f t="shared" si="4069"/>
        <v>0</v>
      </c>
      <c r="AH777" s="113">
        <v>771</v>
      </c>
      <c r="AI777" s="114">
        <f>(SUM(AE778:$AE$913)+SUM(AF778:$AF$913)-SUM(AD778:$AD$913))*(1+NAER_Rate)^(AH777/12)</f>
        <v>3.0784730116005628E-10</v>
      </c>
      <c r="AJ777" s="115">
        <f t="shared" si="4056"/>
        <v>3.0784730116005628E-10</v>
      </c>
    </row>
    <row r="778" spans="5:36" x14ac:dyDescent="0.35">
      <c r="E778" s="66">
        <f t="shared" ref="E778:E841" si="4085">EOMONTH(E777,1)</f>
        <v>68941</v>
      </c>
      <c r="F778">
        <f t="shared" si="3825"/>
        <v>65</v>
      </c>
      <c r="G778">
        <f t="shared" si="4078"/>
        <v>772</v>
      </c>
      <c r="H778">
        <f t="shared" ref="H778" si="4086">ROUNDDOWN(YEARFRAC(E778,DOB,1),0)</f>
        <v>128</v>
      </c>
      <c r="I778" s="31">
        <f>IF(H778&lt;=120,VLOOKUP(H778,'Mortality Data'!$B$6:$D$125,2,FALSE),1)</f>
        <v>1</v>
      </c>
      <c r="J778" s="17">
        <f>IF(H778&lt;=120,(1-VLOOKUP(H778,'Mortality Data'!$F$5:$H$125,2,FALSE))^(YEAR(E778)-Mortality_Table_Year),1)</f>
        <v>1</v>
      </c>
      <c r="K778">
        <f>IF(H778&lt;=120,VLOOKUP(H778,'Mortality Data'!$B$5:$D$125,3,FALSE),1)</f>
        <v>1</v>
      </c>
      <c r="L778" s="33">
        <f>IF(H778&lt;=120,(1-VLOOKUP(H778,'Mortality Data'!$F$5:$H$125,3,FALSE))^(YEAR(E778)-Mortality_Table_Year),1)</f>
        <v>1</v>
      </c>
      <c r="M778" s="88">
        <f t="shared" ref="M778" si="4087">MIN(I778*J778*Male_Mortality_Blend+K778*L778*(1-Male_Mortality_Blend),1)</f>
        <v>1</v>
      </c>
      <c r="N778" s="18">
        <f t="shared" si="4059"/>
        <v>1</v>
      </c>
      <c r="O778" s="18">
        <f t="shared" si="4081"/>
        <v>0</v>
      </c>
      <c r="P778" s="89">
        <f t="shared" si="4072"/>
        <v>0</v>
      </c>
      <c r="Q778" s="88">
        <f t="shared" ref="Q778" si="4088">MIN((I778*J778*Male_Mortality_Blend+K778*L778*(1-Male_Mortality_Blend))*(1-Mortality_Margin),1)</f>
        <v>0.95</v>
      </c>
      <c r="R778" s="18">
        <f t="shared" si="3797"/>
        <v>0.22092219194555585</v>
      </c>
      <c r="S778" s="18">
        <f t="shared" si="4074"/>
        <v>1.120545100430439E-17</v>
      </c>
      <c r="T778" s="89">
        <f t="shared" si="4075"/>
        <v>3.1775167666391266E-18</v>
      </c>
      <c r="V778" s="73">
        <f t="shared" si="4061"/>
        <v>0</v>
      </c>
      <c r="W778" s="74">
        <f t="shared" ref="W778" si="4089">V778*Fee_Percent</f>
        <v>0</v>
      </c>
      <c r="X778" s="75">
        <f t="shared" ref="X778:X841" si="4090">V778+W778</f>
        <v>0</v>
      </c>
      <c r="Y778" s="74">
        <f t="shared" si="4063"/>
        <v>6.9141580713010418E-11</v>
      </c>
      <c r="Z778" s="75">
        <f t="shared" si="4064"/>
        <v>0</v>
      </c>
      <c r="AA778" s="82">
        <f t="shared" si="4065"/>
        <v>-6.9141580713010418E-11</v>
      </c>
      <c r="AC778" s="80">
        <f t="shared" ref="AC778" si="4091">AC777/(1+NAER_Rate)^(1/12)</f>
        <v>5.8909497007123744E-2</v>
      </c>
      <c r="AD778" s="82">
        <f t="shared" si="4067"/>
        <v>0</v>
      </c>
      <c r="AE778" s="74">
        <f t="shared" si="4068"/>
        <v>4.0730957420808924E-12</v>
      </c>
      <c r="AF778" s="75">
        <f t="shared" si="4069"/>
        <v>0</v>
      </c>
      <c r="AH778" s="113">
        <v>772</v>
      </c>
      <c r="AI778" s="114">
        <f>(SUM(AE779:$AE$913)+SUM(AF779:$AF$913)-SUM(AD779:$AD$913))*(1+NAER_Rate)^(AH778/12)</f>
        <v>2.398370006032533E-10</v>
      </c>
      <c r="AJ778" s="115">
        <f t="shared" si="4056"/>
        <v>2.398370006032533E-10</v>
      </c>
    </row>
    <row r="779" spans="5:36" x14ac:dyDescent="0.35">
      <c r="E779" s="66">
        <f t="shared" si="4085"/>
        <v>68972</v>
      </c>
      <c r="F779">
        <f t="shared" si="3825"/>
        <v>65</v>
      </c>
      <c r="G779">
        <f t="shared" si="4078"/>
        <v>773</v>
      </c>
      <c r="H779">
        <f t="shared" ref="H779" si="4092">ROUNDDOWN(YEARFRAC(E779,DOB,1),0)</f>
        <v>128</v>
      </c>
      <c r="I779" s="31">
        <f>IF(H779&lt;=120,VLOOKUP(H779,'Mortality Data'!$B$6:$D$125,2,FALSE),1)</f>
        <v>1</v>
      </c>
      <c r="J779" s="17">
        <f>IF(H779&lt;=120,(1-VLOOKUP(H779,'Mortality Data'!$F$5:$H$125,2,FALSE))^(YEAR(E779)-Mortality_Table_Year),1)</f>
        <v>1</v>
      </c>
      <c r="K779">
        <f>IF(H779&lt;=120,VLOOKUP(H779,'Mortality Data'!$B$5:$D$125,3,FALSE),1)</f>
        <v>1</v>
      </c>
      <c r="L779" s="33">
        <f>IF(H779&lt;=120,(1-VLOOKUP(H779,'Mortality Data'!$F$5:$H$125,3,FALSE))^(YEAR(E779)-Mortality_Table_Year),1)</f>
        <v>1</v>
      </c>
      <c r="M779" s="88">
        <f t="shared" ref="M779" si="4093">MIN(I779*J779*Male_Mortality_Blend+K779*L779*(1-Male_Mortality_Blend),1)</f>
        <v>1</v>
      </c>
      <c r="N779" s="18">
        <f t="shared" si="4059"/>
        <v>1</v>
      </c>
      <c r="O779" s="18">
        <f t="shared" si="4081"/>
        <v>0</v>
      </c>
      <c r="P779" s="89">
        <f t="shared" si="4072"/>
        <v>0</v>
      </c>
      <c r="Q779" s="88">
        <f t="shared" ref="Q779" si="4094">MIN((I779*J779*Male_Mortality_Blend+K779*L779*(1-Male_Mortality_Blend))*(1-Mortality_Margin),1)</f>
        <v>0.95</v>
      </c>
      <c r="R779" s="18">
        <f t="shared" si="3797"/>
        <v>0.22092219194555585</v>
      </c>
      <c r="S779" s="18">
        <f t="shared" si="4074"/>
        <v>8.7299182066949344E-18</v>
      </c>
      <c r="T779" s="89">
        <f t="shared" si="4075"/>
        <v>2.4755327976094561E-18</v>
      </c>
      <c r="V779" s="73">
        <f t="shared" si="4061"/>
        <v>0</v>
      </c>
      <c r="W779" s="74">
        <f t="shared" ref="W779" si="4095">V779*Fee_Percent</f>
        <v>0</v>
      </c>
      <c r="X779" s="75">
        <f t="shared" si="4090"/>
        <v>0</v>
      </c>
      <c r="Y779" s="74">
        <f t="shared" si="4063"/>
        <v>5.3866671147311588E-11</v>
      </c>
      <c r="Z779" s="75">
        <f t="shared" si="4064"/>
        <v>0</v>
      </c>
      <c r="AA779" s="82">
        <f t="shared" si="4065"/>
        <v>-5.3866671147311588E-11</v>
      </c>
      <c r="AC779" s="80">
        <f t="shared" ref="AC779" si="4096">AC778/(1+NAER_Rate)^(1/12)</f>
        <v>5.8693808448091259E-2</v>
      </c>
      <c r="AD779" s="82">
        <f t="shared" si="4067"/>
        <v>0</v>
      </c>
      <c r="AE779" s="74">
        <f t="shared" si="4068"/>
        <v>3.1616400780566306E-12</v>
      </c>
      <c r="AF779" s="75">
        <f t="shared" si="4069"/>
        <v>0</v>
      </c>
      <c r="AH779" s="113">
        <v>773</v>
      </c>
      <c r="AI779" s="114">
        <f>(SUM(AE780:$AE$913)+SUM(AF780:$AF$913)-SUM(AD780:$AD$913))*(1+NAER_Rate)^(AH779/12)</f>
        <v>1.8685168472033506E-10</v>
      </c>
      <c r="AJ779" s="115">
        <f t="shared" si="4056"/>
        <v>1.8685168472033506E-10</v>
      </c>
    </row>
    <row r="780" spans="5:36" x14ac:dyDescent="0.35">
      <c r="E780" s="66">
        <f t="shared" si="4085"/>
        <v>69002</v>
      </c>
      <c r="F780">
        <f t="shared" si="3825"/>
        <v>65</v>
      </c>
      <c r="G780">
        <f t="shared" si="4078"/>
        <v>774</v>
      </c>
      <c r="H780">
        <f t="shared" ref="H780" si="4097">ROUNDDOWN(YEARFRAC(E780,DOB,1),0)</f>
        <v>128</v>
      </c>
      <c r="I780" s="31">
        <f>IF(H780&lt;=120,VLOOKUP(H780,'Mortality Data'!$B$6:$D$125,2,FALSE),1)</f>
        <v>1</v>
      </c>
      <c r="J780" s="17">
        <f>IF(H780&lt;=120,(1-VLOOKUP(H780,'Mortality Data'!$F$5:$H$125,2,FALSE))^(YEAR(E780)-Mortality_Table_Year),1)</f>
        <v>1</v>
      </c>
      <c r="K780">
        <f>IF(H780&lt;=120,VLOOKUP(H780,'Mortality Data'!$B$5:$D$125,3,FALSE),1)</f>
        <v>1</v>
      </c>
      <c r="L780" s="33">
        <f>IF(H780&lt;=120,(1-VLOOKUP(H780,'Mortality Data'!$F$5:$H$125,3,FALSE))^(YEAR(E780)-Mortality_Table_Year),1)</f>
        <v>1</v>
      </c>
      <c r="M780" s="88">
        <f t="shared" ref="M780" si="4098">MIN(I780*J780*Male_Mortality_Blend+K780*L780*(1-Male_Mortality_Blend),1)</f>
        <v>1</v>
      </c>
      <c r="N780" s="18">
        <f t="shared" si="4059"/>
        <v>1</v>
      </c>
      <c r="O780" s="18">
        <f t="shared" si="4081"/>
        <v>0</v>
      </c>
      <c r="P780" s="89">
        <f t="shared" si="4072"/>
        <v>0</v>
      </c>
      <c r="Q780" s="88">
        <f t="shared" ref="Q780" si="4099">MIN((I780*J780*Male_Mortality_Blend+K780*L780*(1-Male_Mortality_Blend))*(1-Mortality_Margin),1)</f>
        <v>0.95</v>
      </c>
      <c r="R780" s="18">
        <f t="shared" si="3797"/>
        <v>0.22092219194555585</v>
      </c>
      <c r="S780" s="18">
        <f t="shared" si="4074"/>
        <v>6.8012855409664731E-18</v>
      </c>
      <c r="T780" s="89">
        <f t="shared" si="4075"/>
        <v>1.9286326657284613E-18</v>
      </c>
      <c r="V780" s="73">
        <f t="shared" si="4061"/>
        <v>0</v>
      </c>
      <c r="W780" s="74">
        <f t="shared" ref="W780" si="4100">V780*Fee_Percent</f>
        <v>0</v>
      </c>
      <c r="X780" s="75">
        <f t="shared" si="4090"/>
        <v>0</v>
      </c>
      <c r="Y780" s="74">
        <f t="shared" si="4063"/>
        <v>4.196632808463708E-11</v>
      </c>
      <c r="Z780" s="75">
        <f t="shared" si="4064"/>
        <v>0</v>
      </c>
      <c r="AA780" s="82">
        <f t="shared" si="4065"/>
        <v>-4.196632808463708E-11</v>
      </c>
      <c r="AC780" s="80">
        <f t="shared" ref="AC780" si="4101">AC779/(1+NAER_Rate)^(1/12)</f>
        <v>5.847890960136088E-2</v>
      </c>
      <c r="AD780" s="82">
        <f t="shared" si="4067"/>
        <v>0</v>
      </c>
      <c r="AE780" s="74">
        <f t="shared" si="4068"/>
        <v>2.454145106362544E-12</v>
      </c>
      <c r="AF780" s="75">
        <f t="shared" si="4069"/>
        <v>0</v>
      </c>
      <c r="AH780" s="113">
        <v>774</v>
      </c>
      <c r="AI780" s="114">
        <f>(SUM(AE781:$AE$913)+SUM(AF781:$AF$913)-SUM(AD781:$AD$913))*(1+NAER_Rate)^(AH780/12)</f>
        <v>1.4557200096319866E-10</v>
      </c>
      <c r="AJ780" s="115">
        <f t="shared" si="4056"/>
        <v>1.4557200096319866E-10</v>
      </c>
    </row>
    <row r="781" spans="5:36" x14ac:dyDescent="0.35">
      <c r="E781" s="66">
        <f t="shared" si="4085"/>
        <v>69033</v>
      </c>
      <c r="F781">
        <f t="shared" si="3825"/>
        <v>65</v>
      </c>
      <c r="G781">
        <f t="shared" si="4078"/>
        <v>775</v>
      </c>
      <c r="H781">
        <f t="shared" ref="H781" si="4102">ROUNDDOWN(YEARFRAC(E781,DOB,1),0)</f>
        <v>129</v>
      </c>
      <c r="I781" s="31">
        <f>IF(H781&lt;=120,VLOOKUP(H781,'Mortality Data'!$B$6:$D$125,2,FALSE),1)</f>
        <v>1</v>
      </c>
      <c r="J781" s="17">
        <f>IF(H781&lt;=120,(1-VLOOKUP(H781,'Mortality Data'!$F$5:$H$125,2,FALSE))^(YEAR(E781)-Mortality_Table_Year),1)</f>
        <v>1</v>
      </c>
      <c r="K781">
        <f>IF(H781&lt;=120,VLOOKUP(H781,'Mortality Data'!$B$5:$D$125,3,FALSE),1)</f>
        <v>1</v>
      </c>
      <c r="L781" s="33">
        <f>IF(H781&lt;=120,(1-VLOOKUP(H781,'Mortality Data'!$F$5:$H$125,3,FALSE))^(YEAR(E781)-Mortality_Table_Year),1)</f>
        <v>1</v>
      </c>
      <c r="M781" s="88">
        <f t="shared" ref="M781" si="4103">MIN(I781*J781*Male_Mortality_Blend+K781*L781*(1-Male_Mortality_Blend),1)</f>
        <v>1</v>
      </c>
      <c r="N781" s="18">
        <f t="shared" si="4059"/>
        <v>1</v>
      </c>
      <c r="O781" s="18">
        <f t="shared" si="4081"/>
        <v>0</v>
      </c>
      <c r="P781" s="89">
        <f t="shared" si="4072"/>
        <v>0</v>
      </c>
      <c r="Q781" s="88">
        <f t="shared" ref="Q781" si="4104">MIN((I781*J781*Male_Mortality_Blend+K781*L781*(1-Male_Mortality_Blend))*(1-Mortality_Margin),1)</f>
        <v>0.95</v>
      </c>
      <c r="R781" s="18">
        <f t="shared" si="3797"/>
        <v>0.22092219194555585</v>
      </c>
      <c r="S781" s="18">
        <f t="shared" si="4074"/>
        <v>5.2987306312085441E-18</v>
      </c>
      <c r="T781" s="89">
        <f t="shared" si="4075"/>
        <v>1.502554909757929E-18</v>
      </c>
      <c r="V781" s="73">
        <f t="shared" si="4061"/>
        <v>0</v>
      </c>
      <c r="W781" s="74">
        <f t="shared" ref="W781" si="4105">V781*Fee_Percent</f>
        <v>0</v>
      </c>
      <c r="X781" s="75">
        <f t="shared" si="4090"/>
        <v>0</v>
      </c>
      <c r="Y781" s="74">
        <f t="shared" si="4063"/>
        <v>3.2695034896272718E-11</v>
      </c>
      <c r="Z781" s="75">
        <f t="shared" si="4064"/>
        <v>0</v>
      </c>
      <c r="AA781" s="82">
        <f t="shared" si="4065"/>
        <v>-3.2695034896272718E-11</v>
      </c>
      <c r="AC781" s="80">
        <f t="shared" ref="AC781" si="4106">AC780/(1+NAER_Rate)^(1/12)</f>
        <v>5.8264797575515823E-2</v>
      </c>
      <c r="AD781" s="82">
        <f t="shared" si="4067"/>
        <v>0</v>
      </c>
      <c r="AE781" s="74">
        <f t="shared" si="4068"/>
        <v>1.9049695899557557E-12</v>
      </c>
      <c r="AF781" s="75">
        <f t="shared" si="4069"/>
        <v>0</v>
      </c>
      <c r="AH781" s="113">
        <v>775</v>
      </c>
      <c r="AI781" s="114">
        <f>(SUM(AE782:$AE$913)+SUM(AF782:$AF$913)-SUM(AD782:$AD$913))*(1+NAER_Rate)^(AH781/12)</f>
        <v>1.1341191542450793E-10</v>
      </c>
      <c r="AJ781" s="115">
        <f t="shared" si="4056"/>
        <v>1.1341191542450793E-10</v>
      </c>
    </row>
    <row r="782" spans="5:36" x14ac:dyDescent="0.35">
      <c r="E782" s="66">
        <f t="shared" si="4085"/>
        <v>69064</v>
      </c>
      <c r="F782">
        <f t="shared" si="3825"/>
        <v>65</v>
      </c>
      <c r="G782">
        <f t="shared" si="4078"/>
        <v>776</v>
      </c>
      <c r="H782">
        <f t="shared" ref="H782" si="4107">ROUNDDOWN(YEARFRAC(E782,DOB,1),0)</f>
        <v>129</v>
      </c>
      <c r="I782" s="31">
        <f>IF(H782&lt;=120,VLOOKUP(H782,'Mortality Data'!$B$6:$D$125,2,FALSE),1)</f>
        <v>1</v>
      </c>
      <c r="J782" s="17">
        <f>IF(H782&lt;=120,(1-VLOOKUP(H782,'Mortality Data'!$F$5:$H$125,2,FALSE))^(YEAR(E782)-Mortality_Table_Year),1)</f>
        <v>1</v>
      </c>
      <c r="K782">
        <f>IF(H782&lt;=120,VLOOKUP(H782,'Mortality Data'!$B$5:$D$125,3,FALSE),1)</f>
        <v>1</v>
      </c>
      <c r="L782" s="33">
        <f>IF(H782&lt;=120,(1-VLOOKUP(H782,'Mortality Data'!$F$5:$H$125,3,FALSE))^(YEAR(E782)-Mortality_Table_Year),1)</f>
        <v>1</v>
      </c>
      <c r="M782" s="88">
        <f t="shared" ref="M782" si="4108">MIN(I782*J782*Male_Mortality_Blend+K782*L782*(1-Male_Mortality_Blend),1)</f>
        <v>1</v>
      </c>
      <c r="N782" s="18">
        <f t="shared" si="4059"/>
        <v>1</v>
      </c>
      <c r="O782" s="18">
        <f t="shared" si="4081"/>
        <v>0</v>
      </c>
      <c r="P782" s="89">
        <f t="shared" si="4072"/>
        <v>0</v>
      </c>
      <c r="Q782" s="88">
        <f t="shared" ref="Q782" si="4109">MIN((I782*J782*Male_Mortality_Blend+K782*L782*(1-Male_Mortality_Blend))*(1-Mortality_Margin),1)</f>
        <v>0.95</v>
      </c>
      <c r="R782" s="18">
        <f t="shared" si="3797"/>
        <v>0.22092219194555585</v>
      </c>
      <c r="S782" s="18">
        <f t="shared" si="4074"/>
        <v>4.128123445632894E-18</v>
      </c>
      <c r="T782" s="89">
        <f t="shared" si="4075"/>
        <v>1.1706071855756501E-18</v>
      </c>
      <c r="V782" s="73">
        <f t="shared" si="4061"/>
        <v>0</v>
      </c>
      <c r="W782" s="74">
        <f t="shared" ref="W782" si="4110">V782*Fee_Percent</f>
        <v>0</v>
      </c>
      <c r="X782" s="75">
        <f t="shared" si="4090"/>
        <v>0</v>
      </c>
      <c r="Y782" s="74">
        <f t="shared" si="4063"/>
        <v>2.5471976121251708E-11</v>
      </c>
      <c r="Z782" s="75">
        <f t="shared" si="4064"/>
        <v>0</v>
      </c>
      <c r="AA782" s="82">
        <f t="shared" si="4065"/>
        <v>-2.5471976121251708E-11</v>
      </c>
      <c r="AC782" s="80">
        <f t="shared" ref="AC782" si="4111">AC781/(1+NAER_Rate)^(1/12)</f>
        <v>5.8051469489725803E-2</v>
      </c>
      <c r="AD782" s="82">
        <f t="shared" si="4067"/>
        <v>0</v>
      </c>
      <c r="AE782" s="74">
        <f t="shared" si="4068"/>
        <v>1.4786856446458676E-12</v>
      </c>
      <c r="AF782" s="75">
        <f t="shared" si="4069"/>
        <v>0</v>
      </c>
      <c r="AH782" s="113">
        <v>776</v>
      </c>
      <c r="AI782" s="114">
        <f>(SUM(AE783:$AE$913)+SUM(AF783:$AF$913)-SUM(AD783:$AD$913))*(1+NAER_Rate)^(AH782/12)</f>
        <v>8.8356706476181568E-11</v>
      </c>
      <c r="AJ782" s="115">
        <f t="shared" si="4056"/>
        <v>8.8356706476181568E-11</v>
      </c>
    </row>
    <row r="783" spans="5:36" x14ac:dyDescent="0.35">
      <c r="E783" s="66">
        <f t="shared" si="4085"/>
        <v>69092</v>
      </c>
      <c r="F783">
        <f t="shared" si="3825"/>
        <v>65</v>
      </c>
      <c r="G783">
        <f t="shared" si="4078"/>
        <v>777</v>
      </c>
      <c r="H783">
        <f t="shared" ref="H783" si="4112">ROUNDDOWN(YEARFRAC(E783,DOB,1),0)</f>
        <v>129</v>
      </c>
      <c r="I783" s="31">
        <f>IF(H783&lt;=120,VLOOKUP(H783,'Mortality Data'!$B$6:$D$125,2,FALSE),1)</f>
        <v>1</v>
      </c>
      <c r="J783" s="17">
        <f>IF(H783&lt;=120,(1-VLOOKUP(H783,'Mortality Data'!$F$5:$H$125,2,FALSE))^(YEAR(E783)-Mortality_Table_Year),1)</f>
        <v>1</v>
      </c>
      <c r="K783">
        <f>IF(H783&lt;=120,VLOOKUP(H783,'Mortality Data'!$B$5:$D$125,3,FALSE),1)</f>
        <v>1</v>
      </c>
      <c r="L783" s="33">
        <f>IF(H783&lt;=120,(1-VLOOKUP(H783,'Mortality Data'!$F$5:$H$125,3,FALSE))^(YEAR(E783)-Mortality_Table_Year),1)</f>
        <v>1</v>
      </c>
      <c r="M783" s="88">
        <f t="shared" ref="M783" si="4113">MIN(I783*J783*Male_Mortality_Blend+K783*L783*(1-Male_Mortality_Blend),1)</f>
        <v>1</v>
      </c>
      <c r="N783" s="18">
        <f t="shared" si="4059"/>
        <v>1</v>
      </c>
      <c r="O783" s="18">
        <f t="shared" si="4081"/>
        <v>0</v>
      </c>
      <c r="P783" s="89">
        <f t="shared" si="4072"/>
        <v>0</v>
      </c>
      <c r="Q783" s="88">
        <f t="shared" ref="Q783" si="4114">MIN((I783*J783*Male_Mortality_Blend+K783*L783*(1-Male_Mortality_Blend))*(1-Mortality_Margin),1)</f>
        <v>0.95</v>
      </c>
      <c r="R783" s="18">
        <f t="shared" si="3797"/>
        <v>0.22092219194555585</v>
      </c>
      <c r="S783" s="18">
        <f t="shared" si="4074"/>
        <v>3.2161293654018345E-18</v>
      </c>
      <c r="T783" s="89">
        <f t="shared" si="4075"/>
        <v>9.1199408023105954E-19</v>
      </c>
      <c r="V783" s="73">
        <f t="shared" si="4061"/>
        <v>0</v>
      </c>
      <c r="W783" s="74">
        <f t="shared" ref="W783" si="4115">V783*Fee_Percent</f>
        <v>0</v>
      </c>
      <c r="X783" s="75">
        <f t="shared" si="4090"/>
        <v>0</v>
      </c>
      <c r="Y783" s="74">
        <f t="shared" si="4063"/>
        <v>1.9844651323359926E-11</v>
      </c>
      <c r="Z783" s="75">
        <f t="shared" si="4064"/>
        <v>0</v>
      </c>
      <c r="AA783" s="82">
        <f t="shared" si="4065"/>
        <v>-1.9844651323359926E-11</v>
      </c>
      <c r="AC783" s="80">
        <f t="shared" ref="AC783" si="4116">AC782/(1+NAER_Rate)^(1/12)</f>
        <v>5.7838922473708282E-2</v>
      </c>
      <c r="AD783" s="82">
        <f t="shared" si="4067"/>
        <v>0</v>
      </c>
      <c r="AE783" s="74">
        <f t="shared" si="4068"/>
        <v>1.1477932494095873E-12</v>
      </c>
      <c r="AF783" s="75">
        <f t="shared" si="4069"/>
        <v>0</v>
      </c>
      <c r="AH783" s="113">
        <v>777</v>
      </c>
      <c r="AI783" s="114">
        <f>(SUM(AE784:$AE$913)+SUM(AF784:$AF$913)-SUM(AD784:$AD$913))*(1+NAER_Rate)^(AH783/12)</f>
        <v>6.8836749208373371E-11</v>
      </c>
      <c r="AJ783" s="115">
        <f t="shared" si="4056"/>
        <v>6.8836749208373371E-11</v>
      </c>
    </row>
    <row r="784" spans="5:36" x14ac:dyDescent="0.35">
      <c r="E784" s="66">
        <f t="shared" si="4085"/>
        <v>69123</v>
      </c>
      <c r="F784">
        <f t="shared" si="3825"/>
        <v>65</v>
      </c>
      <c r="G784">
        <f t="shared" si="4078"/>
        <v>778</v>
      </c>
      <c r="H784">
        <f t="shared" ref="H784" si="4117">ROUNDDOWN(YEARFRAC(E784,DOB,1),0)</f>
        <v>129</v>
      </c>
      <c r="I784" s="31">
        <f>IF(H784&lt;=120,VLOOKUP(H784,'Mortality Data'!$B$6:$D$125,2,FALSE),1)</f>
        <v>1</v>
      </c>
      <c r="J784" s="17">
        <f>IF(H784&lt;=120,(1-VLOOKUP(H784,'Mortality Data'!$F$5:$H$125,2,FALSE))^(YEAR(E784)-Mortality_Table_Year),1)</f>
        <v>1</v>
      </c>
      <c r="K784">
        <f>IF(H784&lt;=120,VLOOKUP(H784,'Mortality Data'!$B$5:$D$125,3,FALSE),1)</f>
        <v>1</v>
      </c>
      <c r="L784" s="33">
        <f>IF(H784&lt;=120,(1-VLOOKUP(H784,'Mortality Data'!$F$5:$H$125,3,FALSE))^(YEAR(E784)-Mortality_Table_Year),1)</f>
        <v>1</v>
      </c>
      <c r="M784" s="88">
        <f t="shared" ref="M784" si="4118">MIN(I784*J784*Male_Mortality_Blend+K784*L784*(1-Male_Mortality_Blend),1)</f>
        <v>1</v>
      </c>
      <c r="N784" s="18">
        <f t="shared" si="4059"/>
        <v>1</v>
      </c>
      <c r="O784" s="18">
        <f t="shared" si="4081"/>
        <v>0</v>
      </c>
      <c r="P784" s="89">
        <f t="shared" si="4072"/>
        <v>0</v>
      </c>
      <c r="Q784" s="88">
        <f t="shared" ref="Q784" si="4119">MIN((I784*J784*Male_Mortality_Blend+K784*L784*(1-Male_Mortality_Blend))*(1-Mortality_Margin),1)</f>
        <v>0.95</v>
      </c>
      <c r="R784" s="18">
        <f t="shared" si="3797"/>
        <v>0.22092219194555585</v>
      </c>
      <c r="S784" s="18">
        <f t="shared" si="4074"/>
        <v>2.5056150164167917E-18</v>
      </c>
      <c r="T784" s="89">
        <f t="shared" si="4075"/>
        <v>7.1051434898504281E-19</v>
      </c>
      <c r="V784" s="73">
        <f t="shared" si="4061"/>
        <v>0</v>
      </c>
      <c r="W784" s="74">
        <f t="shared" ref="W784" si="4120">V784*Fee_Percent</f>
        <v>0</v>
      </c>
      <c r="X784" s="75">
        <f t="shared" si="4090"/>
        <v>0</v>
      </c>
      <c r="Y784" s="74">
        <f t="shared" si="4063"/>
        <v>1.5460527454607974E-11</v>
      </c>
      <c r="Z784" s="75">
        <f t="shared" si="4064"/>
        <v>0</v>
      </c>
      <c r="AA784" s="82">
        <f t="shared" si="4065"/>
        <v>-1.5460527454607974E-11</v>
      </c>
      <c r="AC784" s="80">
        <f t="shared" ref="AC784" si="4121">AC783/(1+NAER_Rate)^(1/12)</f>
        <v>5.7627153667689834E-2</v>
      </c>
      <c r="AD784" s="82">
        <f t="shared" si="4067"/>
        <v>0</v>
      </c>
      <c r="AE784" s="74">
        <f t="shared" si="4068"/>
        <v>8.9094619141023126E-13</v>
      </c>
      <c r="AF784" s="75">
        <f t="shared" si="4069"/>
        <v>0</v>
      </c>
      <c r="AH784" s="113">
        <v>778</v>
      </c>
      <c r="AI784" s="114">
        <f>(SUM(AE785:$AE$913)+SUM(AF785:$AF$913)-SUM(AD785:$AD$913))*(1+NAER_Rate)^(AH784/12)</f>
        <v>5.3629183686852976E-11</v>
      </c>
      <c r="AJ784" s="115">
        <f t="shared" si="4056"/>
        <v>5.3629183686852976E-11</v>
      </c>
    </row>
    <row r="785" spans="5:36" x14ac:dyDescent="0.35">
      <c r="E785" s="66">
        <f t="shared" si="4085"/>
        <v>69153</v>
      </c>
      <c r="F785">
        <f t="shared" si="3825"/>
        <v>65</v>
      </c>
      <c r="G785">
        <f t="shared" si="4078"/>
        <v>779</v>
      </c>
      <c r="H785">
        <f t="shared" ref="H785" si="4122">ROUNDDOWN(YEARFRAC(E785,DOB,1),0)</f>
        <v>129</v>
      </c>
      <c r="I785" s="31">
        <f>IF(H785&lt;=120,VLOOKUP(H785,'Mortality Data'!$B$6:$D$125,2,FALSE),1)</f>
        <v>1</v>
      </c>
      <c r="J785" s="17">
        <f>IF(H785&lt;=120,(1-VLOOKUP(H785,'Mortality Data'!$F$5:$H$125,2,FALSE))^(YEAR(E785)-Mortality_Table_Year),1)</f>
        <v>1</v>
      </c>
      <c r="K785">
        <f>IF(H785&lt;=120,VLOOKUP(H785,'Mortality Data'!$B$5:$D$125,3,FALSE),1)</f>
        <v>1</v>
      </c>
      <c r="L785" s="33">
        <f>IF(H785&lt;=120,(1-VLOOKUP(H785,'Mortality Data'!$F$5:$H$125,3,FALSE))^(YEAR(E785)-Mortality_Table_Year),1)</f>
        <v>1</v>
      </c>
      <c r="M785" s="88">
        <f t="shared" ref="M785" si="4123">MIN(I785*J785*Male_Mortality_Blend+K785*L785*(1-Male_Mortality_Blend),1)</f>
        <v>1</v>
      </c>
      <c r="N785" s="18">
        <f t="shared" si="4059"/>
        <v>1</v>
      </c>
      <c r="O785" s="18">
        <f t="shared" si="4081"/>
        <v>0</v>
      </c>
      <c r="P785" s="89">
        <f t="shared" si="4072"/>
        <v>0</v>
      </c>
      <c r="Q785" s="88">
        <f t="shared" ref="Q785" si="4124">MIN((I785*J785*Male_Mortality_Blend+K785*L785*(1-Male_Mortality_Blend))*(1-Mortality_Margin),1)</f>
        <v>0.95</v>
      </c>
      <c r="R785" s="18">
        <f t="shared" si="3797"/>
        <v>0.22092219194555585</v>
      </c>
      <c r="S785" s="18">
        <f t="shared" si="4074"/>
        <v>1.9520690548182944E-18</v>
      </c>
      <c r="T785" s="89">
        <f t="shared" si="4075"/>
        <v>5.5354596159849733E-19</v>
      </c>
      <c r="V785" s="73">
        <f t="shared" si="4061"/>
        <v>0</v>
      </c>
      <c r="W785" s="74">
        <f t="shared" ref="W785" si="4125">V785*Fee_Percent</f>
        <v>0</v>
      </c>
      <c r="X785" s="75">
        <f t="shared" si="4090"/>
        <v>0</v>
      </c>
      <c r="Y785" s="74">
        <f t="shared" si="4063"/>
        <v>1.2044953840701536E-11</v>
      </c>
      <c r="Z785" s="75">
        <f t="shared" si="4064"/>
        <v>0</v>
      </c>
      <c r="AA785" s="82">
        <f t="shared" si="4065"/>
        <v>-1.2044953840701536E-11</v>
      </c>
      <c r="AC785" s="80">
        <f t="shared" ref="AC785" si="4126">AC784/(1+NAER_Rate)^(1/12)</f>
        <v>5.7416160222367688E-2</v>
      </c>
      <c r="AD785" s="82">
        <f t="shared" si="4067"/>
        <v>0</v>
      </c>
      <c r="AE785" s="74">
        <f t="shared" si="4068"/>
        <v>6.9157499958874241E-13</v>
      </c>
      <c r="AF785" s="75">
        <f t="shared" si="4069"/>
        <v>0</v>
      </c>
      <c r="AH785" s="113">
        <v>779</v>
      </c>
      <c r="AI785" s="114">
        <f>(SUM(AE786:$AE$913)+SUM(AF786:$AF$913)-SUM(AD786:$AD$913))*(1+NAER_Rate)^(AH785/12)</f>
        <v>4.1781306874502499E-11</v>
      </c>
      <c r="AJ785" s="115">
        <f t="shared" si="4056"/>
        <v>4.1781306874502499E-11</v>
      </c>
    </row>
    <row r="786" spans="5:36" x14ac:dyDescent="0.35">
      <c r="E786" s="66">
        <f t="shared" si="4085"/>
        <v>69184</v>
      </c>
      <c r="F786">
        <f t="shared" si="3825"/>
        <v>65</v>
      </c>
      <c r="G786">
        <f t="shared" si="4078"/>
        <v>780</v>
      </c>
      <c r="H786">
        <f t="shared" ref="H786" si="4127">ROUNDDOWN(YEARFRAC(E786,DOB,1),0)</f>
        <v>129</v>
      </c>
      <c r="I786" s="31">
        <f>IF(H786&lt;=120,VLOOKUP(H786,'Mortality Data'!$B$6:$D$125,2,FALSE),1)</f>
        <v>1</v>
      </c>
      <c r="J786" s="17">
        <f>IF(H786&lt;=120,(1-VLOOKUP(H786,'Mortality Data'!$F$5:$H$125,2,FALSE))^(YEAR(E786)-Mortality_Table_Year),1)</f>
        <v>1</v>
      </c>
      <c r="K786">
        <f>IF(H786&lt;=120,VLOOKUP(H786,'Mortality Data'!$B$5:$D$125,3,FALSE),1)</f>
        <v>1</v>
      </c>
      <c r="L786" s="33">
        <f>IF(H786&lt;=120,(1-VLOOKUP(H786,'Mortality Data'!$F$5:$H$125,3,FALSE))^(YEAR(E786)-Mortality_Table_Year),1)</f>
        <v>1</v>
      </c>
      <c r="M786" s="88">
        <f t="shared" ref="M786" si="4128">MIN(I786*J786*Male_Mortality_Blend+K786*L786*(1-Male_Mortality_Blend),1)</f>
        <v>1</v>
      </c>
      <c r="N786" s="18">
        <f t="shared" si="4059"/>
        <v>1</v>
      </c>
      <c r="O786" s="18">
        <f t="shared" si="4081"/>
        <v>0</v>
      </c>
      <c r="P786" s="89">
        <f t="shared" si="4072"/>
        <v>0</v>
      </c>
      <c r="Q786" s="88">
        <f t="shared" ref="Q786" si="4129">MIN((I786*J786*Male_Mortality_Blend+K786*L786*(1-Male_Mortality_Blend))*(1-Mortality_Margin),1)</f>
        <v>0.95</v>
      </c>
      <c r="R786" s="18">
        <f t="shared" si="3797"/>
        <v>0.22092219194555585</v>
      </c>
      <c r="S786" s="18">
        <f t="shared" si="4074"/>
        <v>1.5208136803987473E-18</v>
      </c>
      <c r="T786" s="89">
        <f t="shared" si="4075"/>
        <v>4.3125537441954705E-19</v>
      </c>
      <c r="V786" s="73">
        <f t="shared" si="4061"/>
        <v>0</v>
      </c>
      <c r="W786" s="74">
        <f t="shared" ref="W786" si="4130">V786*Fee_Percent</f>
        <v>0</v>
      </c>
      <c r="X786" s="75">
        <f t="shared" si="4090"/>
        <v>0</v>
      </c>
      <c r="Y786" s="74">
        <f t="shared" si="4063"/>
        <v>9.3839562363307113E-12</v>
      </c>
      <c r="Z786" s="75">
        <f t="shared" si="4064"/>
        <v>0</v>
      </c>
      <c r="AA786" s="82">
        <f t="shared" si="4065"/>
        <v>-9.3839562363307113E-12</v>
      </c>
      <c r="AC786" s="80">
        <f t="shared" ref="AC786" si="4131">AC785/(1+NAER_Rate)^(1/12)</f>
        <v>5.7205939298871376E-2</v>
      </c>
      <c r="AD786" s="82">
        <f t="shared" si="4067"/>
        <v>0</v>
      </c>
      <c r="AE786" s="74">
        <f t="shared" si="4068"/>
        <v>5.3681803083880016E-13</v>
      </c>
      <c r="AF786" s="75">
        <f t="shared" si="4069"/>
        <v>0</v>
      </c>
      <c r="AH786" s="113">
        <v>780</v>
      </c>
      <c r="AI786" s="114">
        <f>(SUM(AE787:$AE$913)+SUM(AF787:$AF$913)-SUM(AD787:$AD$913))*(1+NAER_Rate)^(AH786/12)</f>
        <v>3.2550888977437288E-11</v>
      </c>
      <c r="AJ786" s="115">
        <f t="shared" si="4056"/>
        <v>3.2550888977437288E-11</v>
      </c>
    </row>
    <row r="787" spans="5:36" x14ac:dyDescent="0.35">
      <c r="E787" s="66">
        <f t="shared" si="4085"/>
        <v>69214</v>
      </c>
      <c r="F787">
        <f t="shared" si="3825"/>
        <v>66</v>
      </c>
      <c r="G787">
        <f t="shared" si="4078"/>
        <v>781</v>
      </c>
      <c r="H787">
        <f t="shared" ref="H787" si="4132">ROUNDDOWN(YEARFRAC(E787,DOB,1),0)</f>
        <v>129</v>
      </c>
      <c r="I787" s="31">
        <f>IF(H787&lt;=120,VLOOKUP(H787,'Mortality Data'!$B$6:$D$125,2,FALSE),1)</f>
        <v>1</v>
      </c>
      <c r="J787" s="17">
        <f>IF(H787&lt;=120,(1-VLOOKUP(H787,'Mortality Data'!$F$5:$H$125,2,FALSE))^(YEAR(E787)-Mortality_Table_Year),1)</f>
        <v>1</v>
      </c>
      <c r="K787">
        <f>IF(H787&lt;=120,VLOOKUP(H787,'Mortality Data'!$B$5:$D$125,3,FALSE),1)</f>
        <v>1</v>
      </c>
      <c r="L787" s="33">
        <f>IF(H787&lt;=120,(1-VLOOKUP(H787,'Mortality Data'!$F$5:$H$125,3,FALSE))^(YEAR(E787)-Mortality_Table_Year),1)</f>
        <v>1</v>
      </c>
      <c r="M787" s="88">
        <f t="shared" ref="M787" si="4133">MIN(I787*J787*Male_Mortality_Blend+K787*L787*(1-Male_Mortality_Blend),1)</f>
        <v>1</v>
      </c>
      <c r="N787" s="18">
        <f t="shared" si="4059"/>
        <v>1</v>
      </c>
      <c r="O787" s="18">
        <f t="shared" si="4081"/>
        <v>0</v>
      </c>
      <c r="P787" s="89">
        <f t="shared" si="4072"/>
        <v>0</v>
      </c>
      <c r="Q787" s="88">
        <f t="shared" ref="Q787" si="4134">MIN((I787*J787*Male_Mortality_Blend+K787*L787*(1-Male_Mortality_Blend))*(1-Mortality_Margin),1)</f>
        <v>0.95</v>
      </c>
      <c r="R787" s="18">
        <f t="shared" ref="R787:R840" si="4135">1-(1-Q787)^(1/12)</f>
        <v>0.22092219194555585</v>
      </c>
      <c r="S787" s="18">
        <f t="shared" si="4074"/>
        <v>1.184832188584268E-18</v>
      </c>
      <c r="T787" s="89">
        <f t="shared" si="4075"/>
        <v>3.3598149181447934E-19</v>
      </c>
      <c r="V787" s="73">
        <f t="shared" si="4061"/>
        <v>0</v>
      </c>
      <c r="W787" s="74">
        <f t="shared" ref="W787" si="4136">V787*Fee_Percent</f>
        <v>0</v>
      </c>
      <c r="X787" s="75">
        <f t="shared" si="4090"/>
        <v>0</v>
      </c>
      <c r="Y787" s="74">
        <f t="shared" si="4063"/>
        <v>7.3108320554793613E-12</v>
      </c>
      <c r="Z787" s="75">
        <f t="shared" si="4064"/>
        <v>0</v>
      </c>
      <c r="AA787" s="82">
        <f t="shared" si="4065"/>
        <v>-7.3108320554793613E-12</v>
      </c>
      <c r="AC787" s="80">
        <f t="shared" ref="AC787" si="4137">AC786/(1+NAER_Rate)^(1/12)</f>
        <v>5.6996488068724538E-2</v>
      </c>
      <c r="AD787" s="82">
        <f t="shared" si="4067"/>
        <v>0</v>
      </c>
      <c r="AE787" s="74">
        <f t="shared" si="4068"/>
        <v>4.1669175202257829E-13</v>
      </c>
      <c r="AF787" s="75">
        <f t="shared" si="4069"/>
        <v>0</v>
      </c>
      <c r="AH787" s="113">
        <v>781</v>
      </c>
      <c r="AI787" s="114">
        <f>(SUM(AE788:$AE$913)+SUM(AF788:$AF$913)-SUM(AD788:$AD$913))*(1+NAER_Rate)^(AH787/12)</f>
        <v>2.5359675234765406E-11</v>
      </c>
      <c r="AJ787" s="115">
        <f t="shared" si="4056"/>
        <v>2.5359675234765406E-11</v>
      </c>
    </row>
    <row r="788" spans="5:36" x14ac:dyDescent="0.35">
      <c r="E788" s="66">
        <f t="shared" si="4085"/>
        <v>69245</v>
      </c>
      <c r="F788">
        <f t="shared" si="3825"/>
        <v>66</v>
      </c>
      <c r="G788">
        <f t="shared" si="4078"/>
        <v>782</v>
      </c>
      <c r="H788">
        <f t="shared" ref="H788" si="4138">ROUNDDOWN(YEARFRAC(E788,DOB,1),0)</f>
        <v>129</v>
      </c>
      <c r="I788" s="31">
        <f>IF(H788&lt;=120,VLOOKUP(H788,'Mortality Data'!$B$6:$D$125,2,FALSE),1)</f>
        <v>1</v>
      </c>
      <c r="J788" s="17">
        <f>IF(H788&lt;=120,(1-VLOOKUP(H788,'Mortality Data'!$F$5:$H$125,2,FALSE))^(YEAR(E788)-Mortality_Table_Year),1)</f>
        <v>1</v>
      </c>
      <c r="K788">
        <f>IF(H788&lt;=120,VLOOKUP(H788,'Mortality Data'!$B$5:$D$125,3,FALSE),1)</f>
        <v>1</v>
      </c>
      <c r="L788" s="33">
        <f>IF(H788&lt;=120,(1-VLOOKUP(H788,'Mortality Data'!$F$5:$H$125,3,FALSE))^(YEAR(E788)-Mortality_Table_Year),1)</f>
        <v>1</v>
      </c>
      <c r="M788" s="88">
        <f t="shared" ref="M788" si="4139">MIN(I788*J788*Male_Mortality_Blend+K788*L788*(1-Male_Mortality_Blend),1)</f>
        <v>1</v>
      </c>
      <c r="N788" s="18">
        <f t="shared" si="4059"/>
        <v>1</v>
      </c>
      <c r="O788" s="18">
        <f t="shared" si="4081"/>
        <v>0</v>
      </c>
      <c r="P788" s="89">
        <f t="shared" si="4072"/>
        <v>0</v>
      </c>
      <c r="Q788" s="88">
        <f t="shared" ref="Q788" si="4140">MIN((I788*J788*Male_Mortality_Blend+K788*L788*(1-Male_Mortality_Blend))*(1-Mortality_Margin),1)</f>
        <v>0.95</v>
      </c>
      <c r="R788" s="18">
        <f t="shared" si="4135"/>
        <v>0.22092219194555585</v>
      </c>
      <c r="S788" s="18">
        <f t="shared" si="4074"/>
        <v>9.2307646439458127E-19</v>
      </c>
      <c r="T788" s="89">
        <f t="shared" si="4075"/>
        <v>2.6175572418968669E-19</v>
      </c>
      <c r="V788" s="73">
        <f t="shared" si="4061"/>
        <v>0</v>
      </c>
      <c r="W788" s="74">
        <f t="shared" ref="W788" si="4141">V788*Fee_Percent</f>
        <v>0</v>
      </c>
      <c r="X788" s="75">
        <f t="shared" si="4090"/>
        <v>0</v>
      </c>
      <c r="Y788" s="74">
        <f t="shared" si="4063"/>
        <v>5.6957070128370277E-12</v>
      </c>
      <c r="Z788" s="75">
        <f t="shared" si="4064"/>
        <v>0</v>
      </c>
      <c r="AA788" s="82">
        <f t="shared" si="4065"/>
        <v>-5.6957070128370277E-12</v>
      </c>
      <c r="AC788" s="80">
        <f t="shared" ref="AC788" si="4142">AC787/(1+NAER_Rate)^(1/12)</f>
        <v>5.6787803713806879E-2</v>
      </c>
      <c r="AD788" s="82">
        <f t="shared" si="4067"/>
        <v>0</v>
      </c>
      <c r="AE788" s="74">
        <f t="shared" si="4068"/>
        <v>3.2344669185634246E-13</v>
      </c>
      <c r="AF788" s="75">
        <f t="shared" si="4069"/>
        <v>0</v>
      </c>
      <c r="AH788" s="113">
        <v>782</v>
      </c>
      <c r="AI788" s="114">
        <f>(SUM(AE789:$AE$913)+SUM(AF789:$AF$913)-SUM(AD789:$AD$913))*(1+NAER_Rate)^(AH788/12)</f>
        <v>1.9757160194873536E-11</v>
      </c>
      <c r="AJ788" s="115">
        <f t="shared" si="4056"/>
        <v>1.9757160194873536E-11</v>
      </c>
    </row>
    <row r="789" spans="5:36" x14ac:dyDescent="0.35">
      <c r="E789" s="66">
        <f t="shared" si="4085"/>
        <v>69276</v>
      </c>
      <c r="F789">
        <f t="shared" si="3825"/>
        <v>66</v>
      </c>
      <c r="G789">
        <f t="shared" si="4078"/>
        <v>783</v>
      </c>
      <c r="H789">
        <f t="shared" ref="H789" si="4143">ROUNDDOWN(YEARFRAC(E789,DOB,1),0)</f>
        <v>129</v>
      </c>
      <c r="I789" s="31">
        <f>IF(H789&lt;=120,VLOOKUP(H789,'Mortality Data'!$B$6:$D$125,2,FALSE),1)</f>
        <v>1</v>
      </c>
      <c r="J789" s="17">
        <f>IF(H789&lt;=120,(1-VLOOKUP(H789,'Mortality Data'!$F$5:$H$125,2,FALSE))^(YEAR(E789)-Mortality_Table_Year),1)</f>
        <v>1</v>
      </c>
      <c r="K789">
        <f>IF(H789&lt;=120,VLOOKUP(H789,'Mortality Data'!$B$5:$D$125,3,FALSE),1)</f>
        <v>1</v>
      </c>
      <c r="L789" s="33">
        <f>IF(H789&lt;=120,(1-VLOOKUP(H789,'Mortality Data'!$F$5:$H$125,3,FALSE))^(YEAR(E789)-Mortality_Table_Year),1)</f>
        <v>1</v>
      </c>
      <c r="M789" s="88">
        <f t="shared" ref="M789" si="4144">MIN(I789*J789*Male_Mortality_Blend+K789*L789*(1-Male_Mortality_Blend),1)</f>
        <v>1</v>
      </c>
      <c r="N789" s="18">
        <f t="shared" si="4059"/>
        <v>1</v>
      </c>
      <c r="O789" s="18">
        <f t="shared" si="4081"/>
        <v>0</v>
      </c>
      <c r="P789" s="89">
        <f t="shared" si="4072"/>
        <v>0</v>
      </c>
      <c r="Q789" s="88">
        <f t="shared" ref="Q789" si="4145">MIN((I789*J789*Male_Mortality_Blend+K789*L789*(1-Male_Mortality_Blend))*(1-Mortality_Margin),1)</f>
        <v>0.95</v>
      </c>
      <c r="R789" s="18">
        <f t="shared" si="4135"/>
        <v>0.22092219194555585</v>
      </c>
      <c r="S789" s="18">
        <f t="shared" si="4074"/>
        <v>7.1914838854717657E-19</v>
      </c>
      <c r="T789" s="89">
        <f t="shared" si="4075"/>
        <v>2.039280758474047E-19</v>
      </c>
      <c r="V789" s="73">
        <f t="shared" si="4061"/>
        <v>0</v>
      </c>
      <c r="W789" s="74">
        <f t="shared" ref="W789" si="4146">V789*Fee_Percent</f>
        <v>0</v>
      </c>
      <c r="X789" s="75">
        <f t="shared" si="4090"/>
        <v>0</v>
      </c>
      <c r="Y789" s="74">
        <f t="shared" si="4063"/>
        <v>4.4373989348813977E-12</v>
      </c>
      <c r="Z789" s="75">
        <f t="shared" si="4064"/>
        <v>0</v>
      </c>
      <c r="AA789" s="82">
        <f t="shared" si="4065"/>
        <v>-4.4373989348813977E-12</v>
      </c>
      <c r="AC789" s="80">
        <f t="shared" ref="AC789" si="4147">AC788/(1+NAER_Rate)^(1/12)</f>
        <v>5.657988342631623E-2</v>
      </c>
      <c r="AD789" s="82">
        <f t="shared" si="4067"/>
        <v>0</v>
      </c>
      <c r="AE789" s="74">
        <f t="shared" si="4068"/>
        <v>2.5106751445164929E-13</v>
      </c>
      <c r="AF789" s="75">
        <f t="shared" si="4069"/>
        <v>0</v>
      </c>
      <c r="AH789" s="113">
        <v>783</v>
      </c>
      <c r="AI789" s="114">
        <f>(SUM(AE790:$AE$913)+SUM(AF790:$AF$913)-SUM(AD790:$AD$913))*(1+NAER_Rate)^(AH789/12)</f>
        <v>1.5392365058002496E-11</v>
      </c>
      <c r="AJ789" s="115">
        <f t="shared" si="4056"/>
        <v>1.5392365058002496E-11</v>
      </c>
    </row>
    <row r="790" spans="5:36" x14ac:dyDescent="0.35">
      <c r="E790" s="66">
        <f t="shared" si="4085"/>
        <v>69306</v>
      </c>
      <c r="F790">
        <f t="shared" si="3825"/>
        <v>66</v>
      </c>
      <c r="G790">
        <f t="shared" si="4078"/>
        <v>784</v>
      </c>
      <c r="H790">
        <f t="shared" ref="H790" si="4148">ROUNDDOWN(YEARFRAC(E790,DOB,1),0)</f>
        <v>129</v>
      </c>
      <c r="I790" s="31">
        <f>IF(H790&lt;=120,VLOOKUP(H790,'Mortality Data'!$B$6:$D$125,2,FALSE),1)</f>
        <v>1</v>
      </c>
      <c r="J790" s="17">
        <f>IF(H790&lt;=120,(1-VLOOKUP(H790,'Mortality Data'!$F$5:$H$125,2,FALSE))^(YEAR(E790)-Mortality_Table_Year),1)</f>
        <v>1</v>
      </c>
      <c r="K790">
        <f>IF(H790&lt;=120,VLOOKUP(H790,'Mortality Data'!$B$5:$D$125,3,FALSE),1)</f>
        <v>1</v>
      </c>
      <c r="L790" s="33">
        <f>IF(H790&lt;=120,(1-VLOOKUP(H790,'Mortality Data'!$F$5:$H$125,3,FALSE))^(YEAR(E790)-Mortality_Table_Year),1)</f>
        <v>1</v>
      </c>
      <c r="M790" s="88">
        <f t="shared" ref="M790" si="4149">MIN(I790*J790*Male_Mortality_Blend+K790*L790*(1-Male_Mortality_Blend),1)</f>
        <v>1</v>
      </c>
      <c r="N790" s="18">
        <f t="shared" si="4059"/>
        <v>1</v>
      </c>
      <c r="O790" s="18">
        <f t="shared" si="4081"/>
        <v>0</v>
      </c>
      <c r="P790" s="89">
        <f t="shared" si="4072"/>
        <v>0</v>
      </c>
      <c r="Q790" s="88">
        <f t="shared" ref="Q790" si="4150">MIN((I790*J790*Male_Mortality_Blend+K790*L790*(1-Male_Mortality_Blend))*(1-Mortality_Margin),1)</f>
        <v>0.95</v>
      </c>
      <c r="R790" s="18">
        <f t="shared" si="4135"/>
        <v>0.22092219194555585</v>
      </c>
      <c r="S790" s="18">
        <f t="shared" si="4074"/>
        <v>5.6027255021522004E-19</v>
      </c>
      <c r="T790" s="89">
        <f t="shared" si="4075"/>
        <v>1.5887583833195652E-19</v>
      </c>
      <c r="V790" s="73">
        <f t="shared" si="4061"/>
        <v>0</v>
      </c>
      <c r="W790" s="74">
        <f t="shared" ref="W790" si="4151">V790*Fee_Percent</f>
        <v>0</v>
      </c>
      <c r="X790" s="75">
        <f t="shared" si="4090"/>
        <v>0</v>
      </c>
      <c r="Y790" s="74">
        <f t="shared" si="4063"/>
        <v>3.4570790356505242E-12</v>
      </c>
      <c r="Z790" s="75">
        <f t="shared" si="4064"/>
        <v>0</v>
      </c>
      <c r="AA790" s="82">
        <f t="shared" si="4065"/>
        <v>-3.4570790356505242E-12</v>
      </c>
      <c r="AC790" s="80">
        <f t="shared" ref="AC790" si="4152">AC789/(1+NAER_Rate)^(1/12)</f>
        <v>5.6372724408730791E-2</v>
      </c>
      <c r="AD790" s="82">
        <f t="shared" si="4067"/>
        <v>0</v>
      </c>
      <c r="AE790" s="74">
        <f t="shared" si="4068"/>
        <v>1.948849637359278E-13</v>
      </c>
      <c r="AF790" s="75">
        <f t="shared" si="4069"/>
        <v>0</v>
      </c>
      <c r="AH790" s="113">
        <v>784</v>
      </c>
      <c r="AI790" s="114">
        <f>(SUM(AE791:$AE$913)+SUM(AF791:$AF$913)-SUM(AD791:$AD$913))*(1+NAER_Rate)^(AH790/12)</f>
        <v>1.1991850030162319E-11</v>
      </c>
      <c r="AJ790" s="115">
        <f t="shared" si="4056"/>
        <v>1.1991850030162319E-11</v>
      </c>
    </row>
    <row r="791" spans="5:36" x14ac:dyDescent="0.35">
      <c r="E791" s="66">
        <f t="shared" si="4085"/>
        <v>69337</v>
      </c>
      <c r="F791">
        <f t="shared" si="3825"/>
        <v>66</v>
      </c>
      <c r="G791">
        <f t="shared" si="4078"/>
        <v>785</v>
      </c>
      <c r="H791">
        <f t="shared" ref="H791" si="4153">ROUNDDOWN(YEARFRAC(E791,DOB,1),0)</f>
        <v>129</v>
      </c>
      <c r="I791" s="31">
        <f>IF(H791&lt;=120,VLOOKUP(H791,'Mortality Data'!$B$6:$D$125,2,FALSE),1)</f>
        <v>1</v>
      </c>
      <c r="J791" s="17">
        <f>IF(H791&lt;=120,(1-VLOOKUP(H791,'Mortality Data'!$F$5:$H$125,2,FALSE))^(YEAR(E791)-Mortality_Table_Year),1)</f>
        <v>1</v>
      </c>
      <c r="K791">
        <f>IF(H791&lt;=120,VLOOKUP(H791,'Mortality Data'!$B$5:$D$125,3,FALSE),1)</f>
        <v>1</v>
      </c>
      <c r="L791" s="33">
        <f>IF(H791&lt;=120,(1-VLOOKUP(H791,'Mortality Data'!$F$5:$H$125,3,FALSE))^(YEAR(E791)-Mortality_Table_Year),1)</f>
        <v>1</v>
      </c>
      <c r="M791" s="88">
        <f t="shared" ref="M791" si="4154">MIN(I791*J791*Male_Mortality_Blend+K791*L791*(1-Male_Mortality_Blend),1)</f>
        <v>1</v>
      </c>
      <c r="N791" s="18">
        <f t="shared" si="4059"/>
        <v>1</v>
      </c>
      <c r="O791" s="18">
        <f t="shared" si="4081"/>
        <v>0</v>
      </c>
      <c r="P791" s="89">
        <f t="shared" si="4072"/>
        <v>0</v>
      </c>
      <c r="Q791" s="88">
        <f t="shared" ref="Q791" si="4155">MIN((I791*J791*Male_Mortality_Blend+K791*L791*(1-Male_Mortality_Blend))*(1-Mortality_Margin),1)</f>
        <v>0.95</v>
      </c>
      <c r="R791" s="18">
        <f t="shared" si="4135"/>
        <v>0.22092219194555585</v>
      </c>
      <c r="S791" s="18">
        <f t="shared" si="4074"/>
        <v>4.3649591033474716E-19</v>
      </c>
      <c r="T791" s="89">
        <f t="shared" si="4075"/>
        <v>1.2377663988047288E-19</v>
      </c>
      <c r="V791" s="73">
        <f t="shared" si="4061"/>
        <v>0</v>
      </c>
      <c r="W791" s="74">
        <f t="shared" ref="W791" si="4156">V791*Fee_Percent</f>
        <v>0</v>
      </c>
      <c r="X791" s="75">
        <f t="shared" si="4090"/>
        <v>0</v>
      </c>
      <c r="Y791" s="74">
        <f t="shared" si="4063"/>
        <v>2.6933335573655823E-12</v>
      </c>
      <c r="Z791" s="75">
        <f t="shared" si="4064"/>
        <v>0</v>
      </c>
      <c r="AA791" s="82">
        <f t="shared" si="4065"/>
        <v>-2.6933335573655823E-12</v>
      </c>
      <c r="AC791" s="80">
        <f t="shared" ref="AC791" si="4157">AC790/(1+NAER_Rate)^(1/12)</f>
        <v>5.6166323873771476E-2</v>
      </c>
      <c r="AD791" s="82">
        <f t="shared" si="4067"/>
        <v>0</v>
      </c>
      <c r="AE791" s="74">
        <f t="shared" si="4068"/>
        <v>1.5127464488309236E-13</v>
      </c>
      <c r="AF791" s="75">
        <f t="shared" si="4069"/>
        <v>0</v>
      </c>
      <c r="AH791" s="113">
        <v>785</v>
      </c>
      <c r="AI791" s="114">
        <f>(SUM(AE792:$AE$913)+SUM(AF792:$AF$913)-SUM(AD792:$AD$913))*(1+NAER_Rate)^(AH791/12)</f>
        <v>9.3425842360164043E-12</v>
      </c>
      <c r="AJ791" s="115">
        <f t="shared" si="4056"/>
        <v>9.3425842360164043E-12</v>
      </c>
    </row>
    <row r="792" spans="5:36" x14ac:dyDescent="0.35">
      <c r="E792" s="66">
        <f t="shared" si="4085"/>
        <v>69367</v>
      </c>
      <c r="F792">
        <f t="shared" si="3825"/>
        <v>66</v>
      </c>
      <c r="G792">
        <f t="shared" si="4078"/>
        <v>786</v>
      </c>
      <c r="H792">
        <f t="shared" ref="H792" si="4158">ROUNDDOWN(YEARFRAC(E792,DOB,1),0)</f>
        <v>129</v>
      </c>
      <c r="I792" s="31">
        <f>IF(H792&lt;=120,VLOOKUP(H792,'Mortality Data'!$B$6:$D$125,2,FALSE),1)</f>
        <v>1</v>
      </c>
      <c r="J792" s="17">
        <f>IF(H792&lt;=120,(1-VLOOKUP(H792,'Mortality Data'!$F$5:$H$125,2,FALSE))^(YEAR(E792)-Mortality_Table_Year),1)</f>
        <v>1</v>
      </c>
      <c r="K792">
        <f>IF(H792&lt;=120,VLOOKUP(H792,'Mortality Data'!$B$5:$D$125,3,FALSE),1)</f>
        <v>1</v>
      </c>
      <c r="L792" s="33">
        <f>IF(H792&lt;=120,(1-VLOOKUP(H792,'Mortality Data'!$F$5:$H$125,3,FALSE))^(YEAR(E792)-Mortality_Table_Year),1)</f>
        <v>1</v>
      </c>
      <c r="M792" s="88">
        <f t="shared" ref="M792" si="4159">MIN(I792*J792*Male_Mortality_Blend+K792*L792*(1-Male_Mortality_Blend),1)</f>
        <v>1</v>
      </c>
      <c r="N792" s="18">
        <f t="shared" si="4059"/>
        <v>1</v>
      </c>
      <c r="O792" s="18">
        <f t="shared" si="4081"/>
        <v>0</v>
      </c>
      <c r="P792" s="89">
        <f t="shared" si="4072"/>
        <v>0</v>
      </c>
      <c r="Q792" s="88">
        <f t="shared" ref="Q792" si="4160">MIN((I792*J792*Male_Mortality_Blend+K792*L792*(1-Male_Mortality_Blend))*(1-Mortality_Margin),1)</f>
        <v>0.95</v>
      </c>
      <c r="R792" s="18">
        <f t="shared" si="4135"/>
        <v>0.22092219194555585</v>
      </c>
      <c r="S792" s="18">
        <f t="shared" si="4074"/>
        <v>3.40064277048324E-19</v>
      </c>
      <c r="T792" s="89">
        <f t="shared" si="4075"/>
        <v>9.6431633286423162E-20</v>
      </c>
      <c r="V792" s="73">
        <f t="shared" si="4061"/>
        <v>0</v>
      </c>
      <c r="W792" s="74">
        <f t="shared" ref="W792" si="4161">V792*Fee_Percent</f>
        <v>0</v>
      </c>
      <c r="X792" s="75">
        <f t="shared" si="4090"/>
        <v>0</v>
      </c>
      <c r="Y792" s="74">
        <f t="shared" si="4063"/>
        <v>2.0983164042318562E-12</v>
      </c>
      <c r="Z792" s="75">
        <f t="shared" si="4064"/>
        <v>0</v>
      </c>
      <c r="AA792" s="82">
        <f t="shared" si="4065"/>
        <v>-2.0983164042318562E-12</v>
      </c>
      <c r="AC792" s="80">
        <f t="shared" ref="AC792" si="4162">AC791/(1+NAER_Rate)^(1/12)</f>
        <v>5.5960679044364414E-2</v>
      </c>
      <c r="AD792" s="82">
        <f t="shared" si="4067"/>
        <v>0</v>
      </c>
      <c r="AE792" s="74">
        <f t="shared" si="4068"/>
        <v>1.1742321083074372E-13</v>
      </c>
      <c r="AF792" s="75">
        <f t="shared" si="4069"/>
        <v>0</v>
      </c>
      <c r="AH792" s="113">
        <v>786</v>
      </c>
      <c r="AI792" s="114">
        <f>(SUM(AE793:$AE$913)+SUM(AF793:$AF$913)-SUM(AD793:$AD$913))*(1+NAER_Rate)^(AH792/12)</f>
        <v>7.2786000481595871E-12</v>
      </c>
      <c r="AJ792" s="115">
        <f t="shared" si="4056"/>
        <v>7.2786000481595871E-12</v>
      </c>
    </row>
    <row r="793" spans="5:36" x14ac:dyDescent="0.35">
      <c r="E793" s="66">
        <f t="shared" si="4085"/>
        <v>69398</v>
      </c>
      <c r="F793">
        <f t="shared" ref="F793:F856" si="4163">F781+1</f>
        <v>66</v>
      </c>
      <c r="G793">
        <f t="shared" si="4078"/>
        <v>787</v>
      </c>
      <c r="H793">
        <f t="shared" ref="H793" si="4164">ROUNDDOWN(YEARFRAC(E793,DOB,1),0)</f>
        <v>130</v>
      </c>
      <c r="I793" s="31">
        <f>IF(H793&lt;=120,VLOOKUP(H793,'Mortality Data'!$B$6:$D$125,2,FALSE),1)</f>
        <v>1</v>
      </c>
      <c r="J793" s="17">
        <f>IF(H793&lt;=120,(1-VLOOKUP(H793,'Mortality Data'!$F$5:$H$125,2,FALSE))^(YEAR(E793)-Mortality_Table_Year),1)</f>
        <v>1</v>
      </c>
      <c r="K793">
        <f>IF(H793&lt;=120,VLOOKUP(H793,'Mortality Data'!$B$5:$D$125,3,FALSE),1)</f>
        <v>1</v>
      </c>
      <c r="L793" s="33">
        <f>IF(H793&lt;=120,(1-VLOOKUP(H793,'Mortality Data'!$F$5:$H$125,3,FALSE))^(YEAR(E793)-Mortality_Table_Year),1)</f>
        <v>1</v>
      </c>
      <c r="M793" s="88">
        <f t="shared" ref="M793" si="4165">MIN(I793*J793*Male_Mortality_Blend+K793*L793*(1-Male_Mortality_Blend),1)</f>
        <v>1</v>
      </c>
      <c r="N793" s="18">
        <f t="shared" si="4059"/>
        <v>1</v>
      </c>
      <c r="O793" s="18">
        <f t="shared" si="4081"/>
        <v>0</v>
      </c>
      <c r="P793" s="89">
        <f t="shared" si="4072"/>
        <v>0</v>
      </c>
      <c r="Q793" s="88">
        <f t="shared" ref="Q793" si="4166">MIN((I793*J793*Male_Mortality_Blend+K793*L793*(1-Male_Mortality_Blend))*(1-Mortality_Margin),1)</f>
        <v>0.95</v>
      </c>
      <c r="R793" s="18">
        <f t="shared" si="4135"/>
        <v>0.22092219194555585</v>
      </c>
      <c r="S793" s="18">
        <f t="shared" si="4074"/>
        <v>2.6493653156042747E-19</v>
      </c>
      <c r="T793" s="89">
        <f t="shared" si="4075"/>
        <v>7.5127745487896535E-20</v>
      </c>
      <c r="V793" s="73">
        <f t="shared" si="4061"/>
        <v>0</v>
      </c>
      <c r="W793" s="74">
        <f t="shared" ref="W793" si="4167">V793*Fee_Percent</f>
        <v>0</v>
      </c>
      <c r="X793" s="75">
        <f t="shared" si="4090"/>
        <v>0</v>
      </c>
      <c r="Y793" s="74">
        <f t="shared" si="4063"/>
        <v>1.6347517448136374E-12</v>
      </c>
      <c r="Z793" s="75">
        <f t="shared" si="4064"/>
        <v>0</v>
      </c>
      <c r="AA793" s="82">
        <f t="shared" si="4065"/>
        <v>-1.6347517448136374E-12</v>
      </c>
      <c r="AC793" s="80">
        <f t="shared" ref="AC793" si="4168">AC792/(1+NAER_Rate)^(1/12)</f>
        <v>5.5755787153603596E-2</v>
      </c>
      <c r="AD793" s="82">
        <f t="shared" si="4067"/>
        <v>0</v>
      </c>
      <c r="AE793" s="74">
        <f t="shared" si="4068"/>
        <v>9.1146870332811269E-14</v>
      </c>
      <c r="AF793" s="75">
        <f t="shared" si="4069"/>
        <v>0</v>
      </c>
      <c r="AH793" s="113">
        <v>787</v>
      </c>
      <c r="AI793" s="114">
        <f>(SUM(AE794:$AE$913)+SUM(AF794:$AF$913)-SUM(AD794:$AD$913))*(1+NAER_Rate)^(AH793/12)</f>
        <v>5.670595771225064E-12</v>
      </c>
      <c r="AJ793" s="115">
        <f t="shared" si="4056"/>
        <v>5.670595771225064E-12</v>
      </c>
    </row>
    <row r="794" spans="5:36" x14ac:dyDescent="0.35">
      <c r="E794" s="66">
        <f t="shared" si="4085"/>
        <v>69429</v>
      </c>
      <c r="F794">
        <f t="shared" si="4163"/>
        <v>66</v>
      </c>
      <c r="G794">
        <f t="shared" si="4078"/>
        <v>788</v>
      </c>
      <c r="H794">
        <f t="shared" ref="H794" si="4169">ROUNDDOWN(YEARFRAC(E794,DOB,1),0)</f>
        <v>130</v>
      </c>
      <c r="I794" s="31">
        <f>IF(H794&lt;=120,VLOOKUP(H794,'Mortality Data'!$B$6:$D$125,2,FALSE),1)</f>
        <v>1</v>
      </c>
      <c r="J794" s="17">
        <f>IF(H794&lt;=120,(1-VLOOKUP(H794,'Mortality Data'!$F$5:$H$125,2,FALSE))^(YEAR(E794)-Mortality_Table_Year),1)</f>
        <v>1</v>
      </c>
      <c r="K794">
        <f>IF(H794&lt;=120,VLOOKUP(H794,'Mortality Data'!$B$5:$D$125,3,FALSE),1)</f>
        <v>1</v>
      </c>
      <c r="L794" s="33">
        <f>IF(H794&lt;=120,(1-VLOOKUP(H794,'Mortality Data'!$F$5:$H$125,3,FALSE))^(YEAR(E794)-Mortality_Table_Year),1)</f>
        <v>1</v>
      </c>
      <c r="M794" s="88">
        <f t="shared" ref="M794" si="4170">MIN(I794*J794*Male_Mortality_Blend+K794*L794*(1-Male_Mortality_Blend),1)</f>
        <v>1</v>
      </c>
      <c r="N794" s="18">
        <f t="shared" si="4059"/>
        <v>1</v>
      </c>
      <c r="O794" s="18">
        <f t="shared" si="4081"/>
        <v>0</v>
      </c>
      <c r="P794" s="89">
        <f t="shared" si="4072"/>
        <v>0</v>
      </c>
      <c r="Q794" s="88">
        <f t="shared" ref="Q794" si="4171">MIN((I794*J794*Male_Mortality_Blend+K794*L794*(1-Male_Mortality_Blend))*(1-Mortality_Margin),1)</f>
        <v>0.95</v>
      </c>
      <c r="R794" s="18">
        <f t="shared" si="4135"/>
        <v>0.22092219194555585</v>
      </c>
      <c r="S794" s="18">
        <f t="shared" si="4074"/>
        <v>2.064061722816449E-19</v>
      </c>
      <c r="T794" s="89">
        <f t="shared" si="4075"/>
        <v>5.8530359278782563E-20</v>
      </c>
      <c r="V794" s="73">
        <f t="shared" si="4061"/>
        <v>0</v>
      </c>
      <c r="W794" s="74">
        <f t="shared" ref="W794" si="4172">V794*Fee_Percent</f>
        <v>0</v>
      </c>
      <c r="X794" s="75">
        <f t="shared" si="4090"/>
        <v>0</v>
      </c>
      <c r="Y794" s="74">
        <f t="shared" si="4063"/>
        <v>1.2735988060625867E-12</v>
      </c>
      <c r="Z794" s="75">
        <f t="shared" si="4064"/>
        <v>0</v>
      </c>
      <c r="AA794" s="82">
        <f t="shared" si="4065"/>
        <v>-1.2735988060625867E-12</v>
      </c>
      <c r="AC794" s="80">
        <f t="shared" ref="AC794" si="4173">AC793/(1+NAER_Rate)^(1/12)</f>
        <v>5.5551645444713631E-2</v>
      </c>
      <c r="AD794" s="82">
        <f t="shared" si="4067"/>
        <v>0</v>
      </c>
      <c r="AE794" s="74">
        <f t="shared" si="4068"/>
        <v>7.0750509313199418E-14</v>
      </c>
      <c r="AF794" s="75">
        <f t="shared" si="4069"/>
        <v>0</v>
      </c>
      <c r="AH794" s="113">
        <v>788</v>
      </c>
      <c r="AI794" s="114">
        <f>(SUM(AE795:$AE$913)+SUM(AF795:$AF$913)-SUM(AD795:$AD$913))*(1+NAER_Rate)^(AH794/12)</f>
        <v>4.4178353238087446E-12</v>
      </c>
      <c r="AJ794" s="115">
        <f t="shared" si="4056"/>
        <v>4.4178353238087446E-12</v>
      </c>
    </row>
    <row r="795" spans="5:36" x14ac:dyDescent="0.35">
      <c r="E795" s="66">
        <f t="shared" si="4085"/>
        <v>69457</v>
      </c>
      <c r="F795">
        <f t="shared" si="4163"/>
        <v>66</v>
      </c>
      <c r="G795">
        <f t="shared" si="4078"/>
        <v>789</v>
      </c>
      <c r="H795">
        <f t="shared" ref="H795" si="4174">ROUNDDOWN(YEARFRAC(E795,DOB,1),0)</f>
        <v>130</v>
      </c>
      <c r="I795" s="31">
        <f>IF(H795&lt;=120,VLOOKUP(H795,'Mortality Data'!$B$6:$D$125,2,FALSE),1)</f>
        <v>1</v>
      </c>
      <c r="J795" s="17">
        <f>IF(H795&lt;=120,(1-VLOOKUP(H795,'Mortality Data'!$F$5:$H$125,2,FALSE))^(YEAR(E795)-Mortality_Table_Year),1)</f>
        <v>1</v>
      </c>
      <c r="K795">
        <f>IF(H795&lt;=120,VLOOKUP(H795,'Mortality Data'!$B$5:$D$125,3,FALSE),1)</f>
        <v>1</v>
      </c>
      <c r="L795" s="33">
        <f>IF(H795&lt;=120,(1-VLOOKUP(H795,'Mortality Data'!$F$5:$H$125,3,FALSE))^(YEAR(E795)-Mortality_Table_Year),1)</f>
        <v>1</v>
      </c>
      <c r="M795" s="88">
        <f t="shared" ref="M795" si="4175">MIN(I795*J795*Male_Mortality_Blend+K795*L795*(1-Male_Mortality_Blend),1)</f>
        <v>1</v>
      </c>
      <c r="N795" s="18">
        <f t="shared" si="4059"/>
        <v>1</v>
      </c>
      <c r="O795" s="18">
        <f t="shared" si="4081"/>
        <v>0</v>
      </c>
      <c r="P795" s="89">
        <f t="shared" si="4072"/>
        <v>0</v>
      </c>
      <c r="Q795" s="88">
        <f t="shared" ref="Q795" si="4176">MIN((I795*J795*Male_Mortality_Blend+K795*L795*(1-Male_Mortality_Blend))*(1-Mortality_Margin),1)</f>
        <v>0.95</v>
      </c>
      <c r="R795" s="18">
        <f t="shared" si="4135"/>
        <v>0.22092219194555585</v>
      </c>
      <c r="S795" s="18">
        <f t="shared" si="4074"/>
        <v>1.6080646827009188E-19</v>
      </c>
      <c r="T795" s="89">
        <f t="shared" si="4075"/>
        <v>4.5599704011553025E-20</v>
      </c>
      <c r="V795" s="73">
        <f t="shared" si="4061"/>
        <v>0</v>
      </c>
      <c r="W795" s="74">
        <f t="shared" ref="W795" si="4177">V795*Fee_Percent</f>
        <v>0</v>
      </c>
      <c r="X795" s="75">
        <f t="shared" si="4090"/>
        <v>0</v>
      </c>
      <c r="Y795" s="74">
        <f t="shared" si="4063"/>
        <v>9.9223256616799709E-13</v>
      </c>
      <c r="Z795" s="75">
        <f t="shared" si="4064"/>
        <v>0</v>
      </c>
      <c r="AA795" s="82">
        <f t="shared" si="4065"/>
        <v>-9.9223256616799709E-13</v>
      </c>
      <c r="AC795" s="80">
        <f t="shared" ref="AC795" si="4178">AC794/(1+NAER_Rate)^(1/12)</f>
        <v>5.5348251171012657E-2</v>
      </c>
      <c r="AD795" s="82">
        <f t="shared" si="4067"/>
        <v>0</v>
      </c>
      <c r="AE795" s="74">
        <f t="shared" si="4068"/>
        <v>5.4918337292324737E-14</v>
      </c>
      <c r="AF795" s="75">
        <f t="shared" si="4069"/>
        <v>0</v>
      </c>
      <c r="AH795" s="113">
        <v>789</v>
      </c>
      <c r="AI795" s="114">
        <f>(SUM(AE796:$AE$913)+SUM(AF796:$AF$913)-SUM(AD796:$AD$913))*(1+NAER_Rate)^(AH795/12)</f>
        <v>3.4418374604183252E-12</v>
      </c>
      <c r="AJ795" s="115">
        <f t="shared" si="4056"/>
        <v>3.4418374604183252E-12</v>
      </c>
    </row>
    <row r="796" spans="5:36" x14ac:dyDescent="0.35">
      <c r="E796" s="66">
        <f t="shared" si="4085"/>
        <v>69488</v>
      </c>
      <c r="F796">
        <f t="shared" si="4163"/>
        <v>66</v>
      </c>
      <c r="G796">
        <f t="shared" si="4078"/>
        <v>790</v>
      </c>
      <c r="H796">
        <f t="shared" ref="H796" si="4179">ROUNDDOWN(YEARFRAC(E796,DOB,1),0)</f>
        <v>130</v>
      </c>
      <c r="I796" s="31">
        <f>IF(H796&lt;=120,VLOOKUP(H796,'Mortality Data'!$B$6:$D$125,2,FALSE),1)</f>
        <v>1</v>
      </c>
      <c r="J796" s="17">
        <f>IF(H796&lt;=120,(1-VLOOKUP(H796,'Mortality Data'!$F$5:$H$125,2,FALSE))^(YEAR(E796)-Mortality_Table_Year),1)</f>
        <v>1</v>
      </c>
      <c r="K796">
        <f>IF(H796&lt;=120,VLOOKUP(H796,'Mortality Data'!$B$5:$D$125,3,FALSE),1)</f>
        <v>1</v>
      </c>
      <c r="L796" s="33">
        <f>IF(H796&lt;=120,(1-VLOOKUP(H796,'Mortality Data'!$F$5:$H$125,3,FALSE))^(YEAR(E796)-Mortality_Table_Year),1)</f>
        <v>1</v>
      </c>
      <c r="M796" s="88">
        <f t="shared" ref="M796" si="4180">MIN(I796*J796*Male_Mortality_Blend+K796*L796*(1-Male_Mortality_Blend),1)</f>
        <v>1</v>
      </c>
      <c r="N796" s="18">
        <f t="shared" si="4059"/>
        <v>1</v>
      </c>
      <c r="O796" s="18">
        <f t="shared" si="4081"/>
        <v>0</v>
      </c>
      <c r="P796" s="89">
        <f t="shared" si="4072"/>
        <v>0</v>
      </c>
      <c r="Q796" s="88">
        <f t="shared" ref="Q796" si="4181">MIN((I796*J796*Male_Mortality_Blend+K796*L796*(1-Male_Mortality_Blend))*(1-Mortality_Margin),1)</f>
        <v>0.95</v>
      </c>
      <c r="R796" s="18">
        <f t="shared" si="4135"/>
        <v>0.22092219194555585</v>
      </c>
      <c r="S796" s="18">
        <f t="shared" si="4074"/>
        <v>1.252807508208397E-19</v>
      </c>
      <c r="T796" s="89">
        <f t="shared" si="4075"/>
        <v>3.5525717449252179E-20</v>
      </c>
      <c r="V796" s="73">
        <f t="shared" si="4061"/>
        <v>0</v>
      </c>
      <c r="W796" s="74">
        <f t="shared" ref="W796" si="4182">V796*Fee_Percent</f>
        <v>0</v>
      </c>
      <c r="X796" s="75">
        <f t="shared" si="4090"/>
        <v>0</v>
      </c>
      <c r="Y796" s="74">
        <f t="shared" si="4063"/>
        <v>7.7302637273039948E-13</v>
      </c>
      <c r="Z796" s="75">
        <f t="shared" si="4064"/>
        <v>0</v>
      </c>
      <c r="AA796" s="82">
        <f t="shared" si="4065"/>
        <v>-7.7302637273039948E-13</v>
      </c>
      <c r="AC796" s="80">
        <f t="shared" ref="AC796" si="4183">AC795/(1+NAER_Rate)^(1/12)</f>
        <v>5.5145601595875386E-2</v>
      </c>
      <c r="AD796" s="82">
        <f t="shared" si="4067"/>
        <v>0</v>
      </c>
      <c r="AE796" s="74">
        <f t="shared" si="4068"/>
        <v>4.2629004373695282E-14</v>
      </c>
      <c r="AF796" s="75">
        <f t="shared" si="4069"/>
        <v>0</v>
      </c>
      <c r="AH796" s="113">
        <v>790</v>
      </c>
      <c r="AI796" s="114">
        <f>(SUM(AE797:$AE$913)+SUM(AF797:$AF$913)-SUM(AD797:$AD$913))*(1+NAER_Rate)^(AH796/12)</f>
        <v>2.6814591843423011E-12</v>
      </c>
      <c r="AJ796" s="115">
        <f t="shared" si="4056"/>
        <v>2.6814591843423011E-12</v>
      </c>
    </row>
    <row r="797" spans="5:36" x14ac:dyDescent="0.35">
      <c r="E797" s="66">
        <f t="shared" si="4085"/>
        <v>69518</v>
      </c>
      <c r="F797">
        <f t="shared" si="4163"/>
        <v>66</v>
      </c>
      <c r="G797">
        <f t="shared" si="4078"/>
        <v>791</v>
      </c>
      <c r="H797">
        <f t="shared" ref="H797" si="4184">ROUNDDOWN(YEARFRAC(E797,DOB,1),0)</f>
        <v>130</v>
      </c>
      <c r="I797" s="31">
        <f>IF(H797&lt;=120,VLOOKUP(H797,'Mortality Data'!$B$6:$D$125,2,FALSE),1)</f>
        <v>1</v>
      </c>
      <c r="J797" s="17">
        <f>IF(H797&lt;=120,(1-VLOOKUP(H797,'Mortality Data'!$F$5:$H$125,2,FALSE))^(YEAR(E797)-Mortality_Table_Year),1)</f>
        <v>1</v>
      </c>
      <c r="K797">
        <f>IF(H797&lt;=120,VLOOKUP(H797,'Mortality Data'!$B$5:$D$125,3,FALSE),1)</f>
        <v>1</v>
      </c>
      <c r="L797" s="33">
        <f>IF(H797&lt;=120,(1-VLOOKUP(H797,'Mortality Data'!$F$5:$H$125,3,FALSE))^(YEAR(E797)-Mortality_Table_Year),1)</f>
        <v>1</v>
      </c>
      <c r="M797" s="88">
        <f t="shared" ref="M797" si="4185">MIN(I797*J797*Male_Mortality_Blend+K797*L797*(1-Male_Mortality_Blend),1)</f>
        <v>1</v>
      </c>
      <c r="N797" s="18">
        <f t="shared" si="4059"/>
        <v>1</v>
      </c>
      <c r="O797" s="18">
        <f t="shared" si="4081"/>
        <v>0</v>
      </c>
      <c r="P797" s="89">
        <f t="shared" si="4072"/>
        <v>0</v>
      </c>
      <c r="Q797" s="88">
        <f t="shared" ref="Q797" si="4186">MIN((I797*J797*Male_Mortality_Blend+K797*L797*(1-Male_Mortality_Blend))*(1-Mortality_Margin),1)</f>
        <v>0.95</v>
      </c>
      <c r="R797" s="18">
        <f t="shared" si="4135"/>
        <v>0.22092219194555585</v>
      </c>
      <c r="S797" s="18">
        <f t="shared" si="4074"/>
        <v>9.7603452740914802E-20</v>
      </c>
      <c r="T797" s="89">
        <f t="shared" si="4075"/>
        <v>2.7677298079924898E-20</v>
      </c>
      <c r="V797" s="73">
        <f t="shared" si="4061"/>
        <v>0</v>
      </c>
      <c r="W797" s="74">
        <f t="shared" ref="W797" si="4187">V797*Fee_Percent</f>
        <v>0</v>
      </c>
      <c r="X797" s="75">
        <f t="shared" si="4090"/>
        <v>0</v>
      </c>
      <c r="Y797" s="74">
        <f t="shared" si="4063"/>
        <v>6.0224769203507735E-13</v>
      </c>
      <c r="Z797" s="75">
        <f t="shared" si="4064"/>
        <v>0</v>
      </c>
      <c r="AA797" s="82">
        <f t="shared" si="4065"/>
        <v>-6.0224769203507735E-13</v>
      </c>
      <c r="AC797" s="80">
        <f t="shared" ref="AC797" si="4188">AC796/(1+NAER_Rate)^(1/12)</f>
        <v>5.4943693992696302E-2</v>
      </c>
      <c r="AD797" s="82">
        <f t="shared" si="4067"/>
        <v>0</v>
      </c>
      <c r="AE797" s="74">
        <f t="shared" si="4068"/>
        <v>3.3089712898982892E-14</v>
      </c>
      <c r="AF797" s="75">
        <f t="shared" si="4069"/>
        <v>0</v>
      </c>
      <c r="AH797" s="113">
        <v>791</v>
      </c>
      <c r="AI797" s="114">
        <f>(SUM(AE798:$AE$913)+SUM(AF798:$AF$913)-SUM(AD798:$AD$913))*(1+NAER_Rate)^(AH797/12)</f>
        <v>2.0890653437247771E-12</v>
      </c>
      <c r="AJ797" s="115">
        <f t="shared" si="4056"/>
        <v>2.0890653437247771E-12</v>
      </c>
    </row>
    <row r="798" spans="5:36" x14ac:dyDescent="0.35">
      <c r="E798" s="66">
        <f t="shared" si="4085"/>
        <v>69549</v>
      </c>
      <c r="F798">
        <f t="shared" si="4163"/>
        <v>66</v>
      </c>
      <c r="G798">
        <f t="shared" si="4078"/>
        <v>792</v>
      </c>
      <c r="H798">
        <f t="shared" ref="H798" si="4189">ROUNDDOWN(YEARFRAC(E798,DOB,1),0)</f>
        <v>130</v>
      </c>
      <c r="I798" s="31">
        <f>IF(H798&lt;=120,VLOOKUP(H798,'Mortality Data'!$B$6:$D$125,2,FALSE),1)</f>
        <v>1</v>
      </c>
      <c r="J798" s="17">
        <f>IF(H798&lt;=120,(1-VLOOKUP(H798,'Mortality Data'!$F$5:$H$125,2,FALSE))^(YEAR(E798)-Mortality_Table_Year),1)</f>
        <v>1</v>
      </c>
      <c r="K798">
        <f>IF(H798&lt;=120,VLOOKUP(H798,'Mortality Data'!$B$5:$D$125,3,FALSE),1)</f>
        <v>1</v>
      </c>
      <c r="L798" s="33">
        <f>IF(H798&lt;=120,(1-VLOOKUP(H798,'Mortality Data'!$F$5:$H$125,3,FALSE))^(YEAR(E798)-Mortality_Table_Year),1)</f>
        <v>1</v>
      </c>
      <c r="M798" s="88">
        <f t="shared" ref="M798" si="4190">MIN(I798*J798*Male_Mortality_Blend+K798*L798*(1-Male_Mortality_Blend),1)</f>
        <v>1</v>
      </c>
      <c r="N798" s="18">
        <f t="shared" si="4059"/>
        <v>1</v>
      </c>
      <c r="O798" s="18">
        <f t="shared" si="4081"/>
        <v>0</v>
      </c>
      <c r="P798" s="89">
        <f t="shared" si="4072"/>
        <v>0</v>
      </c>
      <c r="Q798" s="88">
        <f t="shared" ref="Q798" si="4191">MIN((I798*J798*Male_Mortality_Blend+K798*L798*(1-Male_Mortality_Blend))*(1-Mortality_Margin),1)</f>
        <v>0.95</v>
      </c>
      <c r="R798" s="18">
        <f t="shared" si="4135"/>
        <v>0.22092219194555585</v>
      </c>
      <c r="S798" s="18">
        <f t="shared" si="4074"/>
        <v>7.6040684019937438E-20</v>
      </c>
      <c r="T798" s="89">
        <f t="shared" si="4075"/>
        <v>2.1562768720977364E-20</v>
      </c>
      <c r="V798" s="73">
        <f t="shared" si="4061"/>
        <v>0</v>
      </c>
      <c r="W798" s="74">
        <f t="shared" ref="W798" si="4192">V798*Fee_Percent</f>
        <v>0</v>
      </c>
      <c r="X798" s="75">
        <f t="shared" si="4090"/>
        <v>0</v>
      </c>
      <c r="Y798" s="74">
        <f t="shared" si="4063"/>
        <v>4.6919781181653597E-13</v>
      </c>
      <c r="Z798" s="75">
        <f t="shared" si="4064"/>
        <v>0</v>
      </c>
      <c r="AA798" s="82">
        <f t="shared" si="4065"/>
        <v>-4.6919781181653597E-13</v>
      </c>
      <c r="AC798" s="80">
        <f t="shared" ref="AC798" si="4193">AC797/(1+NAER_Rate)^(1/12)</f>
        <v>5.4742525644852942E-2</v>
      </c>
      <c r="AD798" s="82">
        <f t="shared" si="4067"/>
        <v>0</v>
      </c>
      <c r="AE798" s="74">
        <f t="shared" si="4068"/>
        <v>2.5685073245875606E-14</v>
      </c>
      <c r="AF798" s="75">
        <f t="shared" si="4069"/>
        <v>0</v>
      </c>
      <c r="AH798" s="113">
        <v>792</v>
      </c>
      <c r="AI798" s="114">
        <f>(SUM(AE799:$AE$913)+SUM(AF799:$AF$913)-SUM(AD799:$AD$913))*(1+NAER_Rate)^(AH798/12)</f>
        <v>1.6275444488715185E-12</v>
      </c>
      <c r="AJ798" s="115">
        <f t="shared" si="4056"/>
        <v>1.6275444488715185E-12</v>
      </c>
    </row>
    <row r="799" spans="5:36" x14ac:dyDescent="0.35">
      <c r="E799" s="66">
        <f t="shared" si="4085"/>
        <v>69579</v>
      </c>
      <c r="F799">
        <f t="shared" si="4163"/>
        <v>67</v>
      </c>
      <c r="G799">
        <f t="shared" si="4078"/>
        <v>793</v>
      </c>
      <c r="H799">
        <f t="shared" ref="H799" si="4194">ROUNDDOWN(YEARFRAC(E799,DOB,1),0)</f>
        <v>130</v>
      </c>
      <c r="I799" s="31">
        <f>IF(H799&lt;=120,VLOOKUP(H799,'Mortality Data'!$B$6:$D$125,2,FALSE),1)</f>
        <v>1</v>
      </c>
      <c r="J799" s="17">
        <f>IF(H799&lt;=120,(1-VLOOKUP(H799,'Mortality Data'!$F$5:$H$125,2,FALSE))^(YEAR(E799)-Mortality_Table_Year),1)</f>
        <v>1</v>
      </c>
      <c r="K799">
        <f>IF(H799&lt;=120,VLOOKUP(H799,'Mortality Data'!$B$5:$D$125,3,FALSE),1)</f>
        <v>1</v>
      </c>
      <c r="L799" s="33">
        <f>IF(H799&lt;=120,(1-VLOOKUP(H799,'Mortality Data'!$F$5:$H$125,3,FALSE))^(YEAR(E799)-Mortality_Table_Year),1)</f>
        <v>1</v>
      </c>
      <c r="M799" s="88">
        <f t="shared" ref="M799" si="4195">MIN(I799*J799*Male_Mortality_Blend+K799*L799*(1-Male_Mortality_Blend),1)</f>
        <v>1</v>
      </c>
      <c r="N799" s="18">
        <f t="shared" si="4059"/>
        <v>1</v>
      </c>
      <c r="O799" s="18">
        <f t="shared" si="4081"/>
        <v>0</v>
      </c>
      <c r="P799" s="89">
        <f t="shared" si="4072"/>
        <v>0</v>
      </c>
      <c r="Q799" s="88">
        <f t="shared" ref="Q799" si="4196">MIN((I799*J799*Male_Mortality_Blend+K799*L799*(1-Male_Mortality_Blend))*(1-Mortality_Margin),1)</f>
        <v>0.95</v>
      </c>
      <c r="R799" s="18">
        <f t="shared" si="4135"/>
        <v>0.22092219194555585</v>
      </c>
      <c r="S799" s="18">
        <f t="shared" si="4074"/>
        <v>5.9241609429213456E-20</v>
      </c>
      <c r="T799" s="89">
        <f t="shared" si="4075"/>
        <v>1.6799074590723982E-20</v>
      </c>
      <c r="V799" s="73">
        <f t="shared" si="4061"/>
        <v>0</v>
      </c>
      <c r="W799" s="74">
        <f t="shared" ref="W799" si="4197">V799*Fee_Percent</f>
        <v>0</v>
      </c>
      <c r="X799" s="75">
        <f t="shared" si="4090"/>
        <v>0</v>
      </c>
      <c r="Y799" s="74">
        <f t="shared" si="4063"/>
        <v>3.6554160277396845E-13</v>
      </c>
      <c r="Z799" s="75">
        <f t="shared" si="4064"/>
        <v>0</v>
      </c>
      <c r="AA799" s="82">
        <f t="shared" si="4065"/>
        <v>-3.6554160277396845E-13</v>
      </c>
      <c r="AC799" s="80">
        <f t="shared" ref="AC799" si="4198">AC798/(1+NAER_Rate)^(1/12)</f>
        <v>5.4542093845669368E-2</v>
      </c>
      <c r="AD799" s="82">
        <f t="shared" si="4067"/>
        <v>0</v>
      </c>
      <c r="AE799" s="74">
        <f t="shared" si="4068"/>
        <v>1.993740440299418E-14</v>
      </c>
      <c r="AF799" s="75">
        <f t="shared" si="4069"/>
        <v>0</v>
      </c>
      <c r="AH799" s="113">
        <v>793</v>
      </c>
      <c r="AI799" s="114">
        <f>(SUM(AE800:$AE$913)+SUM(AF800:$AF$913)-SUM(AD800:$AD$913))*(1+NAER_Rate)^(AH799/12)</f>
        <v>1.2679837617379239E-12</v>
      </c>
      <c r="AJ799" s="115">
        <f t="shared" si="4056"/>
        <v>1.2679837617379239E-12</v>
      </c>
    </row>
    <row r="800" spans="5:36" x14ac:dyDescent="0.35">
      <c r="E800" s="66">
        <f t="shared" si="4085"/>
        <v>69610</v>
      </c>
      <c r="F800">
        <f t="shared" si="4163"/>
        <v>67</v>
      </c>
      <c r="G800">
        <f t="shared" si="4078"/>
        <v>794</v>
      </c>
      <c r="H800">
        <f t="shared" ref="H800" si="4199">ROUNDDOWN(YEARFRAC(E800,DOB,1),0)</f>
        <v>130</v>
      </c>
      <c r="I800" s="31">
        <f>IF(H800&lt;=120,VLOOKUP(H800,'Mortality Data'!$B$6:$D$125,2,FALSE),1)</f>
        <v>1</v>
      </c>
      <c r="J800" s="17">
        <f>IF(H800&lt;=120,(1-VLOOKUP(H800,'Mortality Data'!$F$5:$H$125,2,FALSE))^(YEAR(E800)-Mortality_Table_Year),1)</f>
        <v>1</v>
      </c>
      <c r="K800">
        <f>IF(H800&lt;=120,VLOOKUP(H800,'Mortality Data'!$B$5:$D$125,3,FALSE),1)</f>
        <v>1</v>
      </c>
      <c r="L800" s="33">
        <f>IF(H800&lt;=120,(1-VLOOKUP(H800,'Mortality Data'!$F$5:$H$125,3,FALSE))^(YEAR(E800)-Mortality_Table_Year),1)</f>
        <v>1</v>
      </c>
      <c r="M800" s="88">
        <f t="shared" ref="M800" si="4200">MIN(I800*J800*Male_Mortality_Blend+K800*L800*(1-Male_Mortality_Blend),1)</f>
        <v>1</v>
      </c>
      <c r="N800" s="18">
        <f t="shared" si="4059"/>
        <v>1</v>
      </c>
      <c r="O800" s="18">
        <f t="shared" si="4081"/>
        <v>0</v>
      </c>
      <c r="P800" s="89">
        <f t="shared" si="4072"/>
        <v>0</v>
      </c>
      <c r="Q800" s="88">
        <f t="shared" ref="Q800" si="4201">MIN((I800*J800*Male_Mortality_Blend+K800*L800*(1-Male_Mortality_Blend))*(1-Mortality_Margin),1)</f>
        <v>0.95</v>
      </c>
      <c r="R800" s="18">
        <f t="shared" si="4135"/>
        <v>0.22092219194555585</v>
      </c>
      <c r="S800" s="18">
        <f t="shared" si="4074"/>
        <v>4.6153823219729112E-20</v>
      </c>
      <c r="T800" s="89">
        <f t="shared" si="4075"/>
        <v>1.3087786209484344E-20</v>
      </c>
      <c r="V800" s="73">
        <f t="shared" si="4061"/>
        <v>0</v>
      </c>
      <c r="W800" s="74">
        <f t="shared" ref="W800" si="4202">V800*Fee_Percent</f>
        <v>0</v>
      </c>
      <c r="X800" s="75">
        <f t="shared" si="4090"/>
        <v>0</v>
      </c>
      <c r="Y800" s="74">
        <f t="shared" si="4063"/>
        <v>2.8478535064185165E-13</v>
      </c>
      <c r="Z800" s="75">
        <f t="shared" si="4064"/>
        <v>0</v>
      </c>
      <c r="AA800" s="82">
        <f t="shared" si="4065"/>
        <v>-2.8478535064185165E-13</v>
      </c>
      <c r="AC800" s="80">
        <f t="shared" ref="AC800" si="4203">AC799/(1+NAER_Rate)^(1/12)</f>
        <v>5.434239589837974E-2</v>
      </c>
      <c r="AD800" s="82">
        <f t="shared" si="4067"/>
        <v>0</v>
      </c>
      <c r="AE800" s="74">
        <f t="shared" si="4068"/>
        <v>1.5475918270638395E-14</v>
      </c>
      <c r="AF800" s="75">
        <f t="shared" si="4069"/>
        <v>0</v>
      </c>
      <c r="AH800" s="113">
        <v>794</v>
      </c>
      <c r="AI800" s="114">
        <f>(SUM(AE801:$AE$913)+SUM(AF801:$AF$913)-SUM(AD801:$AD$913))*(1+NAER_Rate)^(AH800/12)</f>
        <v>9.8785800974332858E-13</v>
      </c>
      <c r="AJ800" s="115">
        <f t="shared" si="4056"/>
        <v>9.8785800974332858E-13</v>
      </c>
    </row>
    <row r="801" spans="5:36" x14ac:dyDescent="0.35">
      <c r="E801" s="66">
        <f t="shared" si="4085"/>
        <v>69641</v>
      </c>
      <c r="F801">
        <f t="shared" si="4163"/>
        <v>67</v>
      </c>
      <c r="G801">
        <f t="shared" si="4078"/>
        <v>795</v>
      </c>
      <c r="H801">
        <f t="shared" ref="H801" si="4204">ROUNDDOWN(YEARFRAC(E801,DOB,1),0)</f>
        <v>130</v>
      </c>
      <c r="I801" s="31">
        <f>IF(H801&lt;=120,VLOOKUP(H801,'Mortality Data'!$B$6:$D$125,2,FALSE),1)</f>
        <v>1</v>
      </c>
      <c r="J801" s="17">
        <f>IF(H801&lt;=120,(1-VLOOKUP(H801,'Mortality Data'!$F$5:$H$125,2,FALSE))^(YEAR(E801)-Mortality_Table_Year),1)</f>
        <v>1</v>
      </c>
      <c r="K801">
        <f>IF(H801&lt;=120,VLOOKUP(H801,'Mortality Data'!$B$5:$D$125,3,FALSE),1)</f>
        <v>1</v>
      </c>
      <c r="L801" s="33">
        <f>IF(H801&lt;=120,(1-VLOOKUP(H801,'Mortality Data'!$F$5:$H$125,3,FALSE))^(YEAR(E801)-Mortality_Table_Year),1)</f>
        <v>1</v>
      </c>
      <c r="M801" s="88">
        <f t="shared" ref="M801" si="4205">MIN(I801*J801*Male_Mortality_Blend+K801*L801*(1-Male_Mortality_Blend),1)</f>
        <v>1</v>
      </c>
      <c r="N801" s="18">
        <f t="shared" si="4059"/>
        <v>1</v>
      </c>
      <c r="O801" s="18">
        <f t="shared" si="4081"/>
        <v>0</v>
      </c>
      <c r="P801" s="89">
        <f t="shared" si="4072"/>
        <v>0</v>
      </c>
      <c r="Q801" s="88">
        <f t="shared" ref="Q801" si="4206">MIN((I801*J801*Male_Mortality_Blend+K801*L801*(1-Male_Mortality_Blend))*(1-Mortality_Margin),1)</f>
        <v>0.95</v>
      </c>
      <c r="R801" s="18">
        <f t="shared" si="4135"/>
        <v>0.22092219194555585</v>
      </c>
      <c r="S801" s="18">
        <f t="shared" si="4074"/>
        <v>3.5957419427358867E-20</v>
      </c>
      <c r="T801" s="89">
        <f t="shared" si="4075"/>
        <v>1.0196403792370245E-20</v>
      </c>
      <c r="V801" s="73">
        <f t="shared" si="4061"/>
        <v>0</v>
      </c>
      <c r="W801" s="74">
        <f t="shared" ref="W801" si="4207">V801*Fee_Percent</f>
        <v>0</v>
      </c>
      <c r="X801" s="75">
        <f t="shared" si="4090"/>
        <v>0</v>
      </c>
      <c r="Y801" s="74">
        <f t="shared" si="4063"/>
        <v>2.218699467440701E-13</v>
      </c>
      <c r="Z801" s="75">
        <f t="shared" si="4064"/>
        <v>0</v>
      </c>
      <c r="AA801" s="82">
        <f t="shared" si="4065"/>
        <v>-2.218699467440701E-13</v>
      </c>
      <c r="AC801" s="80">
        <f t="shared" ref="AC801" si="4208">AC800/(1+NAER_Rate)^(1/12)</f>
        <v>5.4143429116092039E-2</v>
      </c>
      <c r="AD801" s="82">
        <f t="shared" si="4067"/>
        <v>0</v>
      </c>
      <c r="AE801" s="74">
        <f t="shared" si="4068"/>
        <v>1.2012799734528675E-14</v>
      </c>
      <c r="AF801" s="75">
        <f t="shared" si="4069"/>
        <v>0</v>
      </c>
      <c r="AH801" s="113">
        <v>795</v>
      </c>
      <c r="AI801" s="114">
        <f>(SUM(AE802:$AE$913)+SUM(AF802:$AF$913)-SUM(AD802:$AD$913))*(1+NAER_Rate)^(AH801/12)</f>
        <v>7.6961825289977575E-13</v>
      </c>
      <c r="AJ801" s="115">
        <f t="shared" si="4056"/>
        <v>7.6961825289977575E-13</v>
      </c>
    </row>
    <row r="802" spans="5:36" x14ac:dyDescent="0.35">
      <c r="E802" s="66">
        <f t="shared" si="4085"/>
        <v>69671</v>
      </c>
      <c r="F802">
        <f t="shared" si="4163"/>
        <v>67</v>
      </c>
      <c r="G802">
        <f t="shared" si="4078"/>
        <v>796</v>
      </c>
      <c r="H802">
        <f t="shared" ref="H802" si="4209">ROUNDDOWN(YEARFRAC(E802,DOB,1),0)</f>
        <v>130</v>
      </c>
      <c r="I802" s="31">
        <f>IF(H802&lt;=120,VLOOKUP(H802,'Mortality Data'!$B$6:$D$125,2,FALSE),1)</f>
        <v>1</v>
      </c>
      <c r="J802" s="17">
        <f>IF(H802&lt;=120,(1-VLOOKUP(H802,'Mortality Data'!$F$5:$H$125,2,FALSE))^(YEAR(E802)-Mortality_Table_Year),1)</f>
        <v>1</v>
      </c>
      <c r="K802">
        <f>IF(H802&lt;=120,VLOOKUP(H802,'Mortality Data'!$B$5:$D$125,3,FALSE),1)</f>
        <v>1</v>
      </c>
      <c r="L802" s="33">
        <f>IF(H802&lt;=120,(1-VLOOKUP(H802,'Mortality Data'!$F$5:$H$125,3,FALSE))^(YEAR(E802)-Mortality_Table_Year),1)</f>
        <v>1</v>
      </c>
      <c r="M802" s="88">
        <f t="shared" ref="M802" si="4210">MIN(I802*J802*Male_Mortality_Blend+K802*L802*(1-Male_Mortality_Blend),1)</f>
        <v>1</v>
      </c>
      <c r="N802" s="18">
        <f t="shared" si="4059"/>
        <v>1</v>
      </c>
      <c r="O802" s="18">
        <f t="shared" si="4081"/>
        <v>0</v>
      </c>
      <c r="P802" s="89">
        <f t="shared" si="4072"/>
        <v>0</v>
      </c>
      <c r="Q802" s="88">
        <f t="shared" ref="Q802" si="4211">MIN((I802*J802*Male_Mortality_Blend+K802*L802*(1-Male_Mortality_Blend))*(1-Mortality_Margin),1)</f>
        <v>0.95</v>
      </c>
      <c r="R802" s="18">
        <f t="shared" si="4135"/>
        <v>0.22092219194555585</v>
      </c>
      <c r="S802" s="18">
        <f t="shared" si="4074"/>
        <v>2.8013627510761035E-20</v>
      </c>
      <c r="T802" s="89">
        <f t="shared" si="4075"/>
        <v>7.9437919165978321E-21</v>
      </c>
      <c r="V802" s="73">
        <f t="shared" si="4061"/>
        <v>0</v>
      </c>
      <c r="W802" s="74">
        <f t="shared" ref="W802" si="4212">V802*Fee_Percent</f>
        <v>0</v>
      </c>
      <c r="X802" s="75">
        <f t="shared" si="4090"/>
        <v>0</v>
      </c>
      <c r="Y802" s="74">
        <f t="shared" si="4063"/>
        <v>1.7285395178252641E-13</v>
      </c>
      <c r="Z802" s="75">
        <f t="shared" si="4064"/>
        <v>0</v>
      </c>
      <c r="AA802" s="82">
        <f t="shared" si="4065"/>
        <v>-1.7285395178252641E-13</v>
      </c>
      <c r="AC802" s="80">
        <f t="shared" ref="AC802" si="4213">AC801/(1+NAER_Rate)^(1/12)</f>
        <v>5.3945190821751907E-2</v>
      </c>
      <c r="AD802" s="82">
        <f t="shared" si="4067"/>
        <v>0</v>
      </c>
      <c r="AE802" s="74">
        <f t="shared" si="4068"/>
        <v>9.3246394132022902E-15</v>
      </c>
      <c r="AF802" s="75">
        <f t="shared" si="4069"/>
        <v>0</v>
      </c>
      <c r="AH802" s="113">
        <v>796</v>
      </c>
      <c r="AI802" s="114">
        <f>(SUM(AE803:$AE$913)+SUM(AF803:$AF$913)-SUM(AD803:$AD$913))*(1+NAER_Rate)^(AH802/12)</f>
        <v>5.9959250150776558E-13</v>
      </c>
      <c r="AJ802" s="115">
        <f t="shared" si="4056"/>
        <v>5.9959250150776558E-13</v>
      </c>
    </row>
    <row r="803" spans="5:36" x14ac:dyDescent="0.35">
      <c r="E803" s="66">
        <f t="shared" si="4085"/>
        <v>69702</v>
      </c>
      <c r="F803">
        <f t="shared" si="4163"/>
        <v>67</v>
      </c>
      <c r="G803">
        <f t="shared" si="4078"/>
        <v>797</v>
      </c>
      <c r="H803">
        <f t="shared" ref="H803" si="4214">ROUNDDOWN(YEARFRAC(E803,DOB,1),0)</f>
        <v>130</v>
      </c>
      <c r="I803" s="31">
        <f>IF(H803&lt;=120,VLOOKUP(H803,'Mortality Data'!$B$6:$D$125,2,FALSE),1)</f>
        <v>1</v>
      </c>
      <c r="J803" s="17">
        <f>IF(H803&lt;=120,(1-VLOOKUP(H803,'Mortality Data'!$F$5:$H$125,2,FALSE))^(YEAR(E803)-Mortality_Table_Year),1)</f>
        <v>1</v>
      </c>
      <c r="K803">
        <f>IF(H803&lt;=120,VLOOKUP(H803,'Mortality Data'!$B$5:$D$125,3,FALSE),1)</f>
        <v>1</v>
      </c>
      <c r="L803" s="33">
        <f>IF(H803&lt;=120,(1-VLOOKUP(H803,'Mortality Data'!$F$5:$H$125,3,FALSE))^(YEAR(E803)-Mortality_Table_Year),1)</f>
        <v>1</v>
      </c>
      <c r="M803" s="88">
        <f t="shared" ref="M803" si="4215">MIN(I803*J803*Male_Mortality_Blend+K803*L803*(1-Male_Mortality_Blend),1)</f>
        <v>1</v>
      </c>
      <c r="N803" s="18">
        <f t="shared" si="4059"/>
        <v>1</v>
      </c>
      <c r="O803" s="18">
        <f t="shared" si="4081"/>
        <v>0</v>
      </c>
      <c r="P803" s="89">
        <f t="shared" si="4072"/>
        <v>0</v>
      </c>
      <c r="Q803" s="88">
        <f t="shared" ref="Q803" si="4216">MIN((I803*J803*Male_Mortality_Blend+K803*L803*(1-Male_Mortality_Blend))*(1-Mortality_Margin),1)</f>
        <v>0.95</v>
      </c>
      <c r="R803" s="18">
        <f t="shared" si="4135"/>
        <v>0.22092219194555585</v>
      </c>
      <c r="S803" s="18">
        <f t="shared" si="4074"/>
        <v>2.1824795516737382E-20</v>
      </c>
      <c r="T803" s="89">
        <f t="shared" si="4075"/>
        <v>6.1888319940236525E-21</v>
      </c>
      <c r="V803" s="73">
        <f t="shared" si="4061"/>
        <v>0</v>
      </c>
      <c r="W803" s="74">
        <f t="shared" ref="W803" si="4217">V803*Fee_Percent</f>
        <v>0</v>
      </c>
      <c r="X803" s="75">
        <f t="shared" si="4090"/>
        <v>0</v>
      </c>
      <c r="Y803" s="74">
        <f t="shared" si="4063"/>
        <v>1.3466667786827926E-13</v>
      </c>
      <c r="Z803" s="75">
        <f t="shared" si="4064"/>
        <v>0</v>
      </c>
      <c r="AA803" s="82">
        <f t="shared" si="4065"/>
        <v>-1.3466667786827926E-13</v>
      </c>
      <c r="AC803" s="80">
        <f t="shared" ref="AC803" si="4218">AC802/(1+NAER_Rate)^(1/12)</f>
        <v>5.3747678348106627E-2</v>
      </c>
      <c r="AD803" s="82">
        <f t="shared" si="4067"/>
        <v>0</v>
      </c>
      <c r="AE803" s="74">
        <f t="shared" si="4068"/>
        <v>7.238021286272363E-15</v>
      </c>
      <c r="AF803" s="75">
        <f t="shared" si="4069"/>
        <v>0</v>
      </c>
      <c r="AH803" s="113">
        <v>797</v>
      </c>
      <c r="AI803" s="114">
        <f>(SUM(AE804:$AE$913)+SUM(AF804:$AF$913)-SUM(AD804:$AD$913))*(1+NAER_Rate)^(AH803/12)</f>
        <v>4.6712921180046804E-13</v>
      </c>
      <c r="AJ803" s="115">
        <f t="shared" si="4056"/>
        <v>4.6712921180046804E-13</v>
      </c>
    </row>
    <row r="804" spans="5:36" x14ac:dyDescent="0.35">
      <c r="E804" s="66">
        <f t="shared" si="4085"/>
        <v>69732</v>
      </c>
      <c r="F804">
        <f t="shared" si="4163"/>
        <v>67</v>
      </c>
      <c r="G804">
        <f t="shared" si="4078"/>
        <v>798</v>
      </c>
      <c r="H804">
        <f t="shared" ref="H804" si="4219">ROUNDDOWN(YEARFRAC(E804,DOB,1),0)</f>
        <v>130</v>
      </c>
      <c r="I804" s="31">
        <f>IF(H804&lt;=120,VLOOKUP(H804,'Mortality Data'!$B$6:$D$125,2,FALSE),1)</f>
        <v>1</v>
      </c>
      <c r="J804" s="17">
        <f>IF(H804&lt;=120,(1-VLOOKUP(H804,'Mortality Data'!$F$5:$H$125,2,FALSE))^(YEAR(E804)-Mortality_Table_Year),1)</f>
        <v>1</v>
      </c>
      <c r="K804">
        <f>IF(H804&lt;=120,VLOOKUP(H804,'Mortality Data'!$B$5:$D$125,3,FALSE),1)</f>
        <v>1</v>
      </c>
      <c r="L804" s="33">
        <f>IF(H804&lt;=120,(1-VLOOKUP(H804,'Mortality Data'!$F$5:$H$125,3,FALSE))^(YEAR(E804)-Mortality_Table_Year),1)</f>
        <v>1</v>
      </c>
      <c r="M804" s="88">
        <f t="shared" ref="M804" si="4220">MIN(I804*J804*Male_Mortality_Blend+K804*L804*(1-Male_Mortality_Blend),1)</f>
        <v>1</v>
      </c>
      <c r="N804" s="18">
        <f t="shared" si="4059"/>
        <v>1</v>
      </c>
      <c r="O804" s="18">
        <f t="shared" si="4081"/>
        <v>0</v>
      </c>
      <c r="P804" s="89">
        <f t="shared" si="4072"/>
        <v>0</v>
      </c>
      <c r="Q804" s="88">
        <f t="shared" ref="Q804" si="4221">MIN((I804*J804*Male_Mortality_Blend+K804*L804*(1-Male_Mortality_Blend))*(1-Mortality_Margin),1)</f>
        <v>0.95</v>
      </c>
      <c r="R804" s="18">
        <f t="shared" si="4135"/>
        <v>0.22092219194555585</v>
      </c>
      <c r="S804" s="18">
        <f t="shared" si="4074"/>
        <v>1.7003213852416218E-20</v>
      </c>
      <c r="T804" s="89">
        <f t="shared" si="4075"/>
        <v>4.8215816643211641E-21</v>
      </c>
      <c r="V804" s="73">
        <f t="shared" si="4061"/>
        <v>0</v>
      </c>
      <c r="W804" s="74">
        <f t="shared" ref="W804" si="4222">V804*Fee_Percent</f>
        <v>0</v>
      </c>
      <c r="X804" s="75">
        <f t="shared" si="4090"/>
        <v>0</v>
      </c>
      <c r="Y804" s="74">
        <f t="shared" si="4063"/>
        <v>1.0491582021159292E-13</v>
      </c>
      <c r="Z804" s="75">
        <f t="shared" si="4064"/>
        <v>0</v>
      </c>
      <c r="AA804" s="82">
        <f t="shared" si="4065"/>
        <v>-1.0491582021159292E-13</v>
      </c>
      <c r="AC804" s="80">
        <f t="shared" ref="AC804" si="4223">AC803/(1+NAER_Rate)^(1/12)</f>
        <v>5.3550889037669247E-2</v>
      </c>
      <c r="AD804" s="82">
        <f t="shared" si="4067"/>
        <v>0</v>
      </c>
      <c r="AE804" s="74">
        <f t="shared" si="4068"/>
        <v>5.6183354464470688E-15</v>
      </c>
      <c r="AF804" s="75">
        <f t="shared" si="4069"/>
        <v>0</v>
      </c>
      <c r="AH804" s="113">
        <v>798</v>
      </c>
      <c r="AI804" s="114">
        <f>(SUM(AE805:$AE$913)+SUM(AF805:$AF$913)-SUM(AD805:$AD$913))*(1+NAER_Rate)^(AH804/12)</f>
        <v>3.6393000240762549E-13</v>
      </c>
      <c r="AJ804" s="115">
        <f t="shared" si="4056"/>
        <v>3.6393000240762549E-13</v>
      </c>
    </row>
    <row r="805" spans="5:36" x14ac:dyDescent="0.35">
      <c r="E805" s="66">
        <f t="shared" si="4085"/>
        <v>69763</v>
      </c>
      <c r="F805">
        <f t="shared" si="4163"/>
        <v>67</v>
      </c>
      <c r="G805">
        <f t="shared" si="4078"/>
        <v>799</v>
      </c>
      <c r="H805">
        <f t="shared" ref="H805" si="4224">ROUNDDOWN(YEARFRAC(E805,DOB,1),0)</f>
        <v>131</v>
      </c>
      <c r="I805" s="31">
        <f>IF(H805&lt;=120,VLOOKUP(H805,'Mortality Data'!$B$6:$D$125,2,FALSE),1)</f>
        <v>1</v>
      </c>
      <c r="J805" s="17">
        <f>IF(H805&lt;=120,(1-VLOOKUP(H805,'Mortality Data'!$F$5:$H$125,2,FALSE))^(YEAR(E805)-Mortality_Table_Year),1)</f>
        <v>1</v>
      </c>
      <c r="K805">
        <f>IF(H805&lt;=120,VLOOKUP(H805,'Mortality Data'!$B$5:$D$125,3,FALSE),1)</f>
        <v>1</v>
      </c>
      <c r="L805" s="33">
        <f>IF(H805&lt;=120,(1-VLOOKUP(H805,'Mortality Data'!$F$5:$H$125,3,FALSE))^(YEAR(E805)-Mortality_Table_Year),1)</f>
        <v>1</v>
      </c>
      <c r="M805" s="88">
        <f t="shared" ref="M805" si="4225">MIN(I805*J805*Male_Mortality_Blend+K805*L805*(1-Male_Mortality_Blend),1)</f>
        <v>1</v>
      </c>
      <c r="N805" s="18">
        <f t="shared" si="4059"/>
        <v>1</v>
      </c>
      <c r="O805" s="18">
        <f t="shared" si="4081"/>
        <v>0</v>
      </c>
      <c r="P805" s="89">
        <f t="shared" si="4072"/>
        <v>0</v>
      </c>
      <c r="Q805" s="88">
        <f t="shared" ref="Q805" si="4226">MIN((I805*J805*Male_Mortality_Blend+K805*L805*(1-Male_Mortality_Blend))*(1-Mortality_Margin),1)</f>
        <v>0.95</v>
      </c>
      <c r="R805" s="18">
        <f t="shared" si="4135"/>
        <v>0.22092219194555585</v>
      </c>
      <c r="S805" s="18">
        <f t="shared" si="4074"/>
        <v>1.3246826578021389E-20</v>
      </c>
      <c r="T805" s="89">
        <f t="shared" si="4075"/>
        <v>3.7563872743948295E-21</v>
      </c>
      <c r="V805" s="73">
        <f t="shared" si="4061"/>
        <v>0</v>
      </c>
      <c r="W805" s="74">
        <f t="shared" ref="W805" si="4227">V805*Fee_Percent</f>
        <v>0</v>
      </c>
      <c r="X805" s="75">
        <f t="shared" si="4090"/>
        <v>0</v>
      </c>
      <c r="Y805" s="74">
        <f t="shared" si="4063"/>
        <v>8.1737587240681967E-14</v>
      </c>
      <c r="Z805" s="75">
        <f t="shared" si="4064"/>
        <v>0</v>
      </c>
      <c r="AA805" s="82">
        <f t="shared" si="4065"/>
        <v>-8.1737587240681967E-14</v>
      </c>
      <c r="AC805" s="80">
        <f t="shared" ref="AC805" si="4228">AC804/(1+NAER_Rate)^(1/12)</f>
        <v>5.3354820242682816E-2</v>
      </c>
      <c r="AD805" s="82">
        <f t="shared" si="4067"/>
        <v>0</v>
      </c>
      <c r="AE805" s="74">
        <f t="shared" si="4068"/>
        <v>4.3610942742971905E-15</v>
      </c>
      <c r="AF805" s="75">
        <f t="shared" si="4069"/>
        <v>0</v>
      </c>
      <c r="AH805" s="113">
        <v>799</v>
      </c>
      <c r="AI805" s="114">
        <f>(SUM(AE806:$AE$913)+SUM(AF806:$AF$913)-SUM(AD806:$AD$913))*(1+NAER_Rate)^(AH805/12)</f>
        <v>2.8352978856089794E-13</v>
      </c>
      <c r="AJ805" s="115">
        <f t="shared" si="4056"/>
        <v>2.8352978856089794E-13</v>
      </c>
    </row>
    <row r="806" spans="5:36" x14ac:dyDescent="0.35">
      <c r="E806" s="66">
        <f t="shared" si="4085"/>
        <v>69794</v>
      </c>
      <c r="F806">
        <f t="shared" si="4163"/>
        <v>67</v>
      </c>
      <c r="G806">
        <f t="shared" si="4078"/>
        <v>800</v>
      </c>
      <c r="H806">
        <f t="shared" ref="H806" si="4229">ROUNDDOWN(YEARFRAC(E806,DOB,1),0)</f>
        <v>131</v>
      </c>
      <c r="I806" s="31">
        <f>IF(H806&lt;=120,VLOOKUP(H806,'Mortality Data'!$B$6:$D$125,2,FALSE),1)</f>
        <v>1</v>
      </c>
      <c r="J806" s="17">
        <f>IF(H806&lt;=120,(1-VLOOKUP(H806,'Mortality Data'!$F$5:$H$125,2,FALSE))^(YEAR(E806)-Mortality_Table_Year),1)</f>
        <v>1</v>
      </c>
      <c r="K806">
        <f>IF(H806&lt;=120,VLOOKUP(H806,'Mortality Data'!$B$5:$D$125,3,FALSE),1)</f>
        <v>1</v>
      </c>
      <c r="L806" s="33">
        <f>IF(H806&lt;=120,(1-VLOOKUP(H806,'Mortality Data'!$F$5:$H$125,3,FALSE))^(YEAR(E806)-Mortality_Table_Year),1)</f>
        <v>1</v>
      </c>
      <c r="M806" s="88">
        <f t="shared" ref="M806" si="4230">MIN(I806*J806*Male_Mortality_Blend+K806*L806*(1-Male_Mortality_Blend),1)</f>
        <v>1</v>
      </c>
      <c r="N806" s="18">
        <f t="shared" si="4059"/>
        <v>1</v>
      </c>
      <c r="O806" s="18">
        <f t="shared" si="4081"/>
        <v>0</v>
      </c>
      <c r="P806" s="89">
        <f t="shared" si="4072"/>
        <v>0</v>
      </c>
      <c r="Q806" s="88">
        <f t="shared" ref="Q806" si="4231">MIN((I806*J806*Male_Mortality_Blend+K806*L806*(1-Male_Mortality_Blend))*(1-Mortality_Margin),1)</f>
        <v>0.95</v>
      </c>
      <c r="R806" s="18">
        <f t="shared" si="4135"/>
        <v>0.22092219194555585</v>
      </c>
      <c r="S806" s="18">
        <f t="shared" si="4074"/>
        <v>1.0320308614082256E-20</v>
      </c>
      <c r="T806" s="89">
        <f t="shared" si="4075"/>
        <v>2.9265179639391327E-21</v>
      </c>
      <c r="V806" s="73">
        <f t="shared" si="4061"/>
        <v>0</v>
      </c>
      <c r="W806" s="74">
        <f t="shared" ref="W806" si="4232">V806*Fee_Percent</f>
        <v>0</v>
      </c>
      <c r="X806" s="75">
        <f t="shared" si="4090"/>
        <v>0</v>
      </c>
      <c r="Y806" s="74">
        <f t="shared" si="4063"/>
        <v>6.3679940303129406E-14</v>
      </c>
      <c r="Z806" s="75">
        <f t="shared" si="4064"/>
        <v>0</v>
      </c>
      <c r="AA806" s="82">
        <f t="shared" si="4065"/>
        <v>-6.3679940303129406E-14</v>
      </c>
      <c r="AC806" s="80">
        <f t="shared" ref="AC806" si="4233">AC805/(1+NAER_Rate)^(1/12)</f>
        <v>5.3159469325084759E-2</v>
      </c>
      <c r="AD806" s="82">
        <f t="shared" si="4067"/>
        <v>0</v>
      </c>
      <c r="AE806" s="74">
        <f t="shared" si="4068"/>
        <v>3.3851918331674364E-15</v>
      </c>
      <c r="AF806" s="75">
        <f t="shared" si="4069"/>
        <v>0</v>
      </c>
      <c r="AH806" s="113">
        <v>800</v>
      </c>
      <c r="AI806" s="114">
        <f>(SUM(AE807:$AE$913)+SUM(AF807:$AF$913)-SUM(AD807:$AD$913))*(1+NAER_Rate)^(AH806/12)</f>
        <v>2.2089176619008092E-13</v>
      </c>
      <c r="AJ806" s="115">
        <f t="shared" si="4056"/>
        <v>2.2089176619008092E-13</v>
      </c>
    </row>
    <row r="807" spans="5:36" x14ac:dyDescent="0.35">
      <c r="E807" s="66">
        <f t="shared" si="4085"/>
        <v>69822</v>
      </c>
      <c r="F807">
        <f t="shared" si="4163"/>
        <v>67</v>
      </c>
      <c r="G807">
        <f t="shared" si="4078"/>
        <v>801</v>
      </c>
      <c r="H807">
        <f t="shared" ref="H807" si="4234">ROUNDDOWN(YEARFRAC(E807,DOB,1),0)</f>
        <v>131</v>
      </c>
      <c r="I807" s="31">
        <f>IF(H807&lt;=120,VLOOKUP(H807,'Mortality Data'!$B$6:$D$125,2,FALSE),1)</f>
        <v>1</v>
      </c>
      <c r="J807" s="17">
        <f>IF(H807&lt;=120,(1-VLOOKUP(H807,'Mortality Data'!$F$5:$H$125,2,FALSE))^(YEAR(E807)-Mortality_Table_Year),1)</f>
        <v>1</v>
      </c>
      <c r="K807">
        <f>IF(H807&lt;=120,VLOOKUP(H807,'Mortality Data'!$B$5:$D$125,3,FALSE),1)</f>
        <v>1</v>
      </c>
      <c r="L807" s="33">
        <f>IF(H807&lt;=120,(1-VLOOKUP(H807,'Mortality Data'!$F$5:$H$125,3,FALSE))^(YEAR(E807)-Mortality_Table_Year),1)</f>
        <v>1</v>
      </c>
      <c r="M807" s="88">
        <f t="shared" ref="M807" si="4235">MIN(I807*J807*Male_Mortality_Blend+K807*L807*(1-Male_Mortality_Blend),1)</f>
        <v>1</v>
      </c>
      <c r="N807" s="18">
        <f t="shared" si="4059"/>
        <v>1</v>
      </c>
      <c r="O807" s="18">
        <f t="shared" si="4081"/>
        <v>0</v>
      </c>
      <c r="P807" s="89">
        <f t="shared" si="4072"/>
        <v>0</v>
      </c>
      <c r="Q807" s="88">
        <f t="shared" ref="Q807" si="4236">MIN((I807*J807*Male_Mortality_Blend+K807*L807*(1-Male_Mortality_Blend))*(1-Mortality_Margin),1)</f>
        <v>0.95</v>
      </c>
      <c r="R807" s="18">
        <f t="shared" si="4135"/>
        <v>0.22092219194555585</v>
      </c>
      <c r="S807" s="18">
        <f t="shared" si="4074"/>
        <v>8.0403234135046024E-21</v>
      </c>
      <c r="T807" s="89">
        <f t="shared" si="4075"/>
        <v>2.2799852005776537E-21</v>
      </c>
      <c r="V807" s="73">
        <f t="shared" si="4061"/>
        <v>0</v>
      </c>
      <c r="W807" s="74">
        <f t="shared" ref="W807" si="4237">V807*Fee_Percent</f>
        <v>0</v>
      </c>
      <c r="X807" s="75">
        <f t="shared" si="4090"/>
        <v>0</v>
      </c>
      <c r="Y807" s="74">
        <f t="shared" si="4063"/>
        <v>4.9611628308399914E-14</v>
      </c>
      <c r="Z807" s="75">
        <f t="shared" si="4064"/>
        <v>0</v>
      </c>
      <c r="AA807" s="82">
        <f t="shared" si="4065"/>
        <v>-4.9611628308399914E-14</v>
      </c>
      <c r="AC807" s="80">
        <f t="shared" ref="AC807" si="4238">AC806/(1+NAER_Rate)^(1/12)</f>
        <v>5.296483365647138E-2</v>
      </c>
      <c r="AD807" s="82">
        <f t="shared" si="4067"/>
        <v>0</v>
      </c>
      <c r="AE807" s="74">
        <f t="shared" si="4068"/>
        <v>2.6276716407810879E-15</v>
      </c>
      <c r="AF807" s="75">
        <f t="shared" si="4069"/>
        <v>0</v>
      </c>
      <c r="AH807" s="113">
        <v>801</v>
      </c>
      <c r="AI807" s="114">
        <f>(SUM(AE808:$AE$913)+SUM(AF808:$AF$913)-SUM(AD808:$AD$913))*(1+NAER_Rate)^(AH807/12)</f>
        <v>1.7209187302055899E-13</v>
      </c>
      <c r="AJ807" s="115">
        <f t="shared" si="4056"/>
        <v>1.7209187302055899E-13</v>
      </c>
    </row>
    <row r="808" spans="5:36" x14ac:dyDescent="0.35">
      <c r="E808" s="66">
        <f t="shared" si="4085"/>
        <v>69853</v>
      </c>
      <c r="F808">
        <f t="shared" si="4163"/>
        <v>67</v>
      </c>
      <c r="G808">
        <f t="shared" si="4078"/>
        <v>802</v>
      </c>
      <c r="H808">
        <f t="shared" ref="H808" si="4239">ROUNDDOWN(YEARFRAC(E808,DOB,1),0)</f>
        <v>131</v>
      </c>
      <c r="I808" s="31">
        <f>IF(H808&lt;=120,VLOOKUP(H808,'Mortality Data'!$B$6:$D$125,2,FALSE),1)</f>
        <v>1</v>
      </c>
      <c r="J808" s="17">
        <f>IF(H808&lt;=120,(1-VLOOKUP(H808,'Mortality Data'!$F$5:$H$125,2,FALSE))^(YEAR(E808)-Mortality_Table_Year),1)</f>
        <v>1</v>
      </c>
      <c r="K808">
        <f>IF(H808&lt;=120,VLOOKUP(H808,'Mortality Data'!$B$5:$D$125,3,FALSE),1)</f>
        <v>1</v>
      </c>
      <c r="L808" s="33">
        <f>IF(H808&lt;=120,(1-VLOOKUP(H808,'Mortality Data'!$F$5:$H$125,3,FALSE))^(YEAR(E808)-Mortality_Table_Year),1)</f>
        <v>1</v>
      </c>
      <c r="M808" s="88">
        <f t="shared" ref="M808" si="4240">MIN(I808*J808*Male_Mortality_Blend+K808*L808*(1-Male_Mortality_Blend),1)</f>
        <v>1</v>
      </c>
      <c r="N808" s="18">
        <f t="shared" si="4059"/>
        <v>1</v>
      </c>
      <c r="O808" s="18">
        <f t="shared" si="4081"/>
        <v>0</v>
      </c>
      <c r="P808" s="89">
        <f t="shared" si="4072"/>
        <v>0</v>
      </c>
      <c r="Q808" s="88">
        <f t="shared" ref="Q808" si="4241">MIN((I808*J808*Male_Mortality_Blend+K808*L808*(1-Male_Mortality_Blend))*(1-Mortality_Margin),1)</f>
        <v>0.95</v>
      </c>
      <c r="R808" s="18">
        <f t="shared" si="4135"/>
        <v>0.22092219194555585</v>
      </c>
      <c r="S808" s="18">
        <f t="shared" si="4074"/>
        <v>6.2640375410419914E-21</v>
      </c>
      <c r="T808" s="89">
        <f t="shared" si="4075"/>
        <v>1.7762858724626109E-21</v>
      </c>
      <c r="V808" s="73">
        <f t="shared" si="4061"/>
        <v>0</v>
      </c>
      <c r="W808" s="74">
        <f t="shared" ref="W808" si="4242">V808*Fee_Percent</f>
        <v>0</v>
      </c>
      <c r="X808" s="75">
        <f t="shared" si="4090"/>
        <v>0</v>
      </c>
      <c r="Y808" s="74">
        <f t="shared" si="4063"/>
        <v>3.8651318636520013E-14</v>
      </c>
      <c r="Z808" s="75">
        <f t="shared" si="4064"/>
        <v>0</v>
      </c>
      <c r="AA808" s="82">
        <f t="shared" si="4065"/>
        <v>-3.8651318636520013E-14</v>
      </c>
      <c r="AC808" s="80">
        <f t="shared" ref="AC808" si="4243">AC807/(1+NAER_Rate)^(1/12)</f>
        <v>5.2770910618062508E-2</v>
      </c>
      <c r="AD808" s="82">
        <f t="shared" si="4067"/>
        <v>0</v>
      </c>
      <c r="AE808" s="74">
        <f t="shared" si="4068"/>
        <v>2.0396652810380513E-15</v>
      </c>
      <c r="AF808" s="75">
        <f t="shared" si="4069"/>
        <v>0</v>
      </c>
      <c r="AH808" s="113">
        <v>802</v>
      </c>
      <c r="AI808" s="114">
        <f>(SUM(AE809:$AE$913)+SUM(AF809:$AF$913)-SUM(AD809:$AD$913))*(1+NAER_Rate)^(AH808/12)</f>
        <v>1.3407295921675639E-13</v>
      </c>
      <c r="AJ808" s="115">
        <f t="shared" si="4056"/>
        <v>1.3407295921675639E-13</v>
      </c>
    </row>
    <row r="809" spans="5:36" x14ac:dyDescent="0.35">
      <c r="E809" s="66">
        <f t="shared" si="4085"/>
        <v>69883</v>
      </c>
      <c r="F809">
        <f t="shared" si="4163"/>
        <v>67</v>
      </c>
      <c r="G809">
        <f t="shared" si="4078"/>
        <v>803</v>
      </c>
      <c r="H809">
        <f t="shared" ref="H809" si="4244">ROUNDDOWN(YEARFRAC(E809,DOB,1),0)</f>
        <v>131</v>
      </c>
      <c r="I809" s="31">
        <f>IF(H809&lt;=120,VLOOKUP(H809,'Mortality Data'!$B$6:$D$125,2,FALSE),1)</f>
        <v>1</v>
      </c>
      <c r="J809" s="17">
        <f>IF(H809&lt;=120,(1-VLOOKUP(H809,'Mortality Data'!$F$5:$H$125,2,FALSE))^(YEAR(E809)-Mortality_Table_Year),1)</f>
        <v>1</v>
      </c>
      <c r="K809">
        <f>IF(H809&lt;=120,VLOOKUP(H809,'Mortality Data'!$B$5:$D$125,3,FALSE),1)</f>
        <v>1</v>
      </c>
      <c r="L809" s="33">
        <f>IF(H809&lt;=120,(1-VLOOKUP(H809,'Mortality Data'!$F$5:$H$125,3,FALSE))^(YEAR(E809)-Mortality_Table_Year),1)</f>
        <v>1</v>
      </c>
      <c r="M809" s="88">
        <f t="shared" ref="M809" si="4245">MIN(I809*J809*Male_Mortality_Blend+K809*L809*(1-Male_Mortality_Blend),1)</f>
        <v>1</v>
      </c>
      <c r="N809" s="18">
        <f t="shared" si="4059"/>
        <v>1</v>
      </c>
      <c r="O809" s="18">
        <f t="shared" si="4081"/>
        <v>0</v>
      </c>
      <c r="P809" s="89">
        <f t="shared" si="4072"/>
        <v>0</v>
      </c>
      <c r="Q809" s="88">
        <f t="shared" ref="Q809" si="4246">MIN((I809*J809*Male_Mortality_Blend+K809*L809*(1-Male_Mortality_Blend))*(1-Mortality_Margin),1)</f>
        <v>0.95</v>
      </c>
      <c r="R809" s="18">
        <f t="shared" si="4135"/>
        <v>0.22092219194555585</v>
      </c>
      <c r="S809" s="18">
        <f t="shared" si="4074"/>
        <v>4.8801726370457448E-21</v>
      </c>
      <c r="T809" s="89">
        <f t="shared" si="4075"/>
        <v>1.3838649039962467E-21</v>
      </c>
      <c r="V809" s="73">
        <f t="shared" si="4061"/>
        <v>0</v>
      </c>
      <c r="W809" s="74">
        <f t="shared" ref="W809" si="4247">V809*Fee_Percent</f>
        <v>0</v>
      </c>
      <c r="X809" s="75">
        <f t="shared" si="4090"/>
        <v>0</v>
      </c>
      <c r="Y809" s="74">
        <f t="shared" si="4063"/>
        <v>3.0112384601753894E-14</v>
      </c>
      <c r="Z809" s="75">
        <f t="shared" si="4064"/>
        <v>0</v>
      </c>
      <c r="AA809" s="82">
        <f t="shared" si="4065"/>
        <v>-3.0112384601753894E-14</v>
      </c>
      <c r="AC809" s="80">
        <f t="shared" ref="AC809" si="4248">AC808/(1+NAER_Rate)^(1/12)</f>
        <v>5.2577697600666252E-2</v>
      </c>
      <c r="AD809" s="82">
        <f t="shared" si="4067"/>
        <v>0</v>
      </c>
      <c r="AE809" s="74">
        <f t="shared" si="4068"/>
        <v>1.5832398516259751E-15</v>
      </c>
      <c r="AF809" s="75">
        <f t="shared" si="4069"/>
        <v>0</v>
      </c>
      <c r="AH809" s="113">
        <v>803</v>
      </c>
      <c r="AI809" s="114">
        <f>(SUM(AE810:$AE$913)+SUM(AF810:$AF$913)-SUM(AD810:$AD$913))*(1+NAER_Rate)^(AH809/12)</f>
        <v>1.0445326718587891E-13</v>
      </c>
      <c r="AJ809" s="115">
        <f t="shared" si="4056"/>
        <v>1.0445326718587891E-13</v>
      </c>
    </row>
    <row r="810" spans="5:36" x14ac:dyDescent="0.35">
      <c r="E810" s="66">
        <f t="shared" si="4085"/>
        <v>69914</v>
      </c>
      <c r="F810">
        <f t="shared" si="4163"/>
        <v>67</v>
      </c>
      <c r="G810">
        <f t="shared" si="4078"/>
        <v>804</v>
      </c>
      <c r="H810">
        <f t="shared" ref="H810" si="4249">ROUNDDOWN(YEARFRAC(E810,DOB,1),0)</f>
        <v>131</v>
      </c>
      <c r="I810" s="31">
        <f>IF(H810&lt;=120,VLOOKUP(H810,'Mortality Data'!$B$6:$D$125,2,FALSE),1)</f>
        <v>1</v>
      </c>
      <c r="J810" s="17">
        <f>IF(H810&lt;=120,(1-VLOOKUP(H810,'Mortality Data'!$F$5:$H$125,2,FALSE))^(YEAR(E810)-Mortality_Table_Year),1)</f>
        <v>1</v>
      </c>
      <c r="K810">
        <f>IF(H810&lt;=120,VLOOKUP(H810,'Mortality Data'!$B$5:$D$125,3,FALSE),1)</f>
        <v>1</v>
      </c>
      <c r="L810" s="33">
        <f>IF(H810&lt;=120,(1-VLOOKUP(H810,'Mortality Data'!$F$5:$H$125,3,FALSE))^(YEAR(E810)-Mortality_Table_Year),1)</f>
        <v>1</v>
      </c>
      <c r="M810" s="88">
        <f t="shared" ref="M810" si="4250">MIN(I810*J810*Male_Mortality_Blend+K810*L810*(1-Male_Mortality_Blend),1)</f>
        <v>1</v>
      </c>
      <c r="N810" s="18">
        <f t="shared" si="4059"/>
        <v>1</v>
      </c>
      <c r="O810" s="18">
        <f t="shared" si="4081"/>
        <v>0</v>
      </c>
      <c r="P810" s="89">
        <f t="shared" si="4072"/>
        <v>0</v>
      </c>
      <c r="Q810" s="88">
        <f t="shared" ref="Q810" si="4251">MIN((I810*J810*Male_Mortality_Blend+K810*L810*(1-Male_Mortality_Blend))*(1-Mortality_Margin),1)</f>
        <v>0.95</v>
      </c>
      <c r="R810" s="18">
        <f t="shared" si="4135"/>
        <v>0.22092219194555585</v>
      </c>
      <c r="S810" s="18">
        <f t="shared" si="4074"/>
        <v>3.8020342009968756E-21</v>
      </c>
      <c r="T810" s="89">
        <f t="shared" si="4075"/>
        <v>1.0781384360488691E-21</v>
      </c>
      <c r="V810" s="73">
        <f t="shared" si="4061"/>
        <v>0</v>
      </c>
      <c r="W810" s="74">
        <f t="shared" ref="W810" si="4252">V810*Fee_Percent</f>
        <v>0</v>
      </c>
      <c r="X810" s="75">
        <f t="shared" si="4090"/>
        <v>0</v>
      </c>
      <c r="Y810" s="74">
        <f t="shared" si="4063"/>
        <v>2.3459890590826825E-14</v>
      </c>
      <c r="Z810" s="75">
        <f t="shared" si="4064"/>
        <v>0</v>
      </c>
      <c r="AA810" s="82">
        <f t="shared" si="4065"/>
        <v>-2.3459890590826825E-14</v>
      </c>
      <c r="AC810" s="80">
        <f t="shared" ref="AC810" si="4253">AC809/(1+NAER_Rate)^(1/12)</f>
        <v>5.23851920046439E-2</v>
      </c>
      <c r="AD810" s="82">
        <f t="shared" si="4067"/>
        <v>0</v>
      </c>
      <c r="AE810" s="74">
        <f t="shared" si="4068"/>
        <v>1.2289508730084021E-15</v>
      </c>
      <c r="AF810" s="75">
        <f t="shared" si="4069"/>
        <v>0</v>
      </c>
      <c r="AH810" s="113">
        <v>804</v>
      </c>
      <c r="AI810" s="114">
        <f>(SUM(AE811:$AE$913)+SUM(AF811:$AF$913)-SUM(AD811:$AD$913))*(1+NAER_Rate)^(AH810/12)</f>
        <v>8.137722244321448E-14</v>
      </c>
      <c r="AJ810" s="115">
        <f t="shared" si="4056"/>
        <v>8.137722244321448E-14</v>
      </c>
    </row>
    <row r="811" spans="5:36" x14ac:dyDescent="0.35">
      <c r="E811" s="66">
        <f t="shared" si="4085"/>
        <v>69944</v>
      </c>
      <c r="F811">
        <f t="shared" si="4163"/>
        <v>68</v>
      </c>
      <c r="G811">
        <f t="shared" si="4078"/>
        <v>805</v>
      </c>
      <c r="H811">
        <f t="shared" ref="H811" si="4254">ROUNDDOWN(YEARFRAC(E811,DOB,1),0)</f>
        <v>131</v>
      </c>
      <c r="I811" s="31">
        <f>IF(H811&lt;=120,VLOOKUP(H811,'Mortality Data'!$B$6:$D$125,2,FALSE),1)</f>
        <v>1</v>
      </c>
      <c r="J811" s="17">
        <f>IF(H811&lt;=120,(1-VLOOKUP(H811,'Mortality Data'!$F$5:$H$125,2,FALSE))^(YEAR(E811)-Mortality_Table_Year),1)</f>
        <v>1</v>
      </c>
      <c r="K811">
        <f>IF(H811&lt;=120,VLOOKUP(H811,'Mortality Data'!$B$5:$D$125,3,FALSE),1)</f>
        <v>1</v>
      </c>
      <c r="L811" s="33">
        <f>IF(H811&lt;=120,(1-VLOOKUP(H811,'Mortality Data'!$F$5:$H$125,3,FALSE))^(YEAR(E811)-Mortality_Table_Year),1)</f>
        <v>1</v>
      </c>
      <c r="M811" s="88">
        <f t="shared" ref="M811" si="4255">MIN(I811*J811*Male_Mortality_Blend+K811*L811*(1-Male_Mortality_Blend),1)</f>
        <v>1</v>
      </c>
      <c r="N811" s="18">
        <f t="shared" si="4059"/>
        <v>1</v>
      </c>
      <c r="O811" s="18">
        <f t="shared" si="4081"/>
        <v>0</v>
      </c>
      <c r="P811" s="89">
        <f t="shared" si="4072"/>
        <v>0</v>
      </c>
      <c r="Q811" s="88">
        <f t="shared" ref="Q811" si="4256">MIN((I811*J811*Male_Mortality_Blend+K811*L811*(1-Male_Mortality_Blend))*(1-Mortality_Margin),1)</f>
        <v>0.95</v>
      </c>
      <c r="R811" s="18">
        <f t="shared" si="4135"/>
        <v>0.22092219194555585</v>
      </c>
      <c r="S811" s="18">
        <f t="shared" si="4074"/>
        <v>2.962080471460676E-21</v>
      </c>
      <c r="T811" s="89">
        <f t="shared" si="4075"/>
        <v>8.3995372953619968E-22</v>
      </c>
      <c r="V811" s="73">
        <f t="shared" si="4061"/>
        <v>0</v>
      </c>
      <c r="W811" s="74">
        <f t="shared" ref="W811" si="4257">V811*Fee_Percent</f>
        <v>0</v>
      </c>
      <c r="X811" s="75">
        <f t="shared" si="4090"/>
        <v>0</v>
      </c>
      <c r="Y811" s="74">
        <f t="shared" si="4063"/>
        <v>1.827708013869844E-14</v>
      </c>
      <c r="Z811" s="75">
        <f t="shared" si="4064"/>
        <v>0</v>
      </c>
      <c r="AA811" s="82">
        <f t="shared" si="4065"/>
        <v>-1.827708013869844E-14</v>
      </c>
      <c r="AC811" s="80">
        <f t="shared" ref="AC811" si="4258">AC810/(1+NAER_Rate)^(1/12)</f>
        <v>5.2193391239874931E-2</v>
      </c>
      <c r="AD811" s="82">
        <f t="shared" si="4067"/>
        <v>0</v>
      </c>
      <c r="AE811" s="74">
        <f t="shared" si="4068"/>
        <v>9.5394279440163516E-16</v>
      </c>
      <c r="AF811" s="75">
        <f t="shared" si="4069"/>
        <v>0</v>
      </c>
      <c r="AH811" s="113">
        <v>805</v>
      </c>
      <c r="AI811" s="114">
        <f>(SUM(AE812:$AE$913)+SUM(AF812:$AF$913)-SUM(AD812:$AD$913))*(1+NAER_Rate)^(AH811/12)</f>
        <v>6.3399188086533429E-14</v>
      </c>
      <c r="AJ811" s="115">
        <f t="shared" si="4056"/>
        <v>6.3399188086533429E-14</v>
      </c>
    </row>
    <row r="812" spans="5:36" x14ac:dyDescent="0.35">
      <c r="E812" s="66">
        <f t="shared" si="4085"/>
        <v>69975</v>
      </c>
      <c r="F812">
        <f t="shared" si="4163"/>
        <v>68</v>
      </c>
      <c r="G812">
        <f t="shared" si="4078"/>
        <v>806</v>
      </c>
      <c r="H812">
        <f t="shared" ref="H812" si="4259">ROUNDDOWN(YEARFRAC(E812,DOB,1),0)</f>
        <v>131</v>
      </c>
      <c r="I812" s="31">
        <f>IF(H812&lt;=120,VLOOKUP(H812,'Mortality Data'!$B$6:$D$125,2,FALSE),1)</f>
        <v>1</v>
      </c>
      <c r="J812" s="17">
        <f>IF(H812&lt;=120,(1-VLOOKUP(H812,'Mortality Data'!$F$5:$H$125,2,FALSE))^(YEAR(E812)-Mortality_Table_Year),1)</f>
        <v>1</v>
      </c>
      <c r="K812">
        <f>IF(H812&lt;=120,VLOOKUP(H812,'Mortality Data'!$B$5:$D$125,3,FALSE),1)</f>
        <v>1</v>
      </c>
      <c r="L812" s="33">
        <f>IF(H812&lt;=120,(1-VLOOKUP(H812,'Mortality Data'!$F$5:$H$125,3,FALSE))^(YEAR(E812)-Mortality_Table_Year),1)</f>
        <v>1</v>
      </c>
      <c r="M812" s="88">
        <f t="shared" ref="M812" si="4260">MIN(I812*J812*Male_Mortality_Blend+K812*L812*(1-Male_Mortality_Blend),1)</f>
        <v>1</v>
      </c>
      <c r="N812" s="18">
        <f t="shared" si="4059"/>
        <v>1</v>
      </c>
      <c r="O812" s="18">
        <f t="shared" si="4081"/>
        <v>0</v>
      </c>
      <c r="P812" s="89">
        <f t="shared" si="4072"/>
        <v>0</v>
      </c>
      <c r="Q812" s="88">
        <f t="shared" ref="Q812" si="4261">MIN((I812*J812*Male_Mortality_Blend+K812*L812*(1-Male_Mortality_Blend))*(1-Mortality_Margin),1)</f>
        <v>0.95</v>
      </c>
      <c r="R812" s="18">
        <f t="shared" si="4135"/>
        <v>0.22092219194555585</v>
      </c>
      <c r="S812" s="18">
        <f t="shared" si="4074"/>
        <v>2.3076911609864578E-21</v>
      </c>
      <c r="T812" s="89">
        <f t="shared" si="4075"/>
        <v>6.5438931047421811E-22</v>
      </c>
      <c r="V812" s="73">
        <f t="shared" si="4061"/>
        <v>0</v>
      </c>
      <c r="W812" s="74">
        <f t="shared" ref="W812" si="4262">V812*Fee_Percent</f>
        <v>0</v>
      </c>
      <c r="X812" s="75">
        <f t="shared" si="4090"/>
        <v>0</v>
      </c>
      <c r="Y812" s="74">
        <f t="shared" si="4063"/>
        <v>1.4239267532092598E-14</v>
      </c>
      <c r="Z812" s="75">
        <f t="shared" si="4064"/>
        <v>0</v>
      </c>
      <c r="AA812" s="82">
        <f t="shared" si="4065"/>
        <v>-1.4239267532092598E-14</v>
      </c>
      <c r="AC812" s="80">
        <f t="shared" ref="AC812" si="4263">AC811/(1+NAER_Rate)^(1/12)</f>
        <v>5.2002292725722175E-2</v>
      </c>
      <c r="AD812" s="82">
        <f t="shared" si="4067"/>
        <v>0</v>
      </c>
      <c r="AE812" s="74">
        <f t="shared" si="4068"/>
        <v>7.4047455840375085E-16</v>
      </c>
      <c r="AF812" s="75">
        <f t="shared" si="4069"/>
        <v>0</v>
      </c>
      <c r="AH812" s="113">
        <v>806</v>
      </c>
      <c r="AI812" s="114">
        <f>(SUM(AE813:$AE$913)+SUM(AF813:$AF$913)-SUM(AD813:$AD$913))*(1+NAER_Rate)^(AH812/12)</f>
        <v>4.9392900486802354E-14</v>
      </c>
      <c r="AJ812" s="115">
        <f t="shared" si="4056"/>
        <v>4.9392900486802354E-14</v>
      </c>
    </row>
    <row r="813" spans="5:36" x14ac:dyDescent="0.35">
      <c r="E813" s="66">
        <f t="shared" si="4085"/>
        <v>70006</v>
      </c>
      <c r="F813">
        <f t="shared" si="4163"/>
        <v>68</v>
      </c>
      <c r="G813">
        <f t="shared" si="4078"/>
        <v>807</v>
      </c>
      <c r="H813">
        <f t="shared" ref="H813" si="4264">ROUNDDOWN(YEARFRAC(E813,DOB,1),0)</f>
        <v>131</v>
      </c>
      <c r="I813" s="31">
        <f>IF(H813&lt;=120,VLOOKUP(H813,'Mortality Data'!$B$6:$D$125,2,FALSE),1)</f>
        <v>1</v>
      </c>
      <c r="J813" s="17">
        <f>IF(H813&lt;=120,(1-VLOOKUP(H813,'Mortality Data'!$F$5:$H$125,2,FALSE))^(YEAR(E813)-Mortality_Table_Year),1)</f>
        <v>1</v>
      </c>
      <c r="K813">
        <f>IF(H813&lt;=120,VLOOKUP(H813,'Mortality Data'!$B$5:$D$125,3,FALSE),1)</f>
        <v>1</v>
      </c>
      <c r="L813" s="33">
        <f>IF(H813&lt;=120,(1-VLOOKUP(H813,'Mortality Data'!$F$5:$H$125,3,FALSE))^(YEAR(E813)-Mortality_Table_Year),1)</f>
        <v>1</v>
      </c>
      <c r="M813" s="88">
        <f t="shared" ref="M813" si="4265">MIN(I813*J813*Male_Mortality_Blend+K813*L813*(1-Male_Mortality_Blend),1)</f>
        <v>1</v>
      </c>
      <c r="N813" s="18">
        <f t="shared" si="4059"/>
        <v>1</v>
      </c>
      <c r="O813" s="18">
        <f t="shared" si="4081"/>
        <v>0</v>
      </c>
      <c r="P813" s="89">
        <f t="shared" si="4072"/>
        <v>0</v>
      </c>
      <c r="Q813" s="88">
        <f t="shared" ref="Q813" si="4266">MIN((I813*J813*Male_Mortality_Blend+K813*L813*(1-Male_Mortality_Blend))*(1-Mortality_Margin),1)</f>
        <v>0.95</v>
      </c>
      <c r="R813" s="18">
        <f t="shared" si="4135"/>
        <v>0.22092219194555585</v>
      </c>
      <c r="S813" s="18">
        <f t="shared" si="4074"/>
        <v>1.7978709713679451E-21</v>
      </c>
      <c r="T813" s="89">
        <f t="shared" si="4075"/>
        <v>5.0982018961851277E-22</v>
      </c>
      <c r="V813" s="73">
        <f t="shared" si="4061"/>
        <v>0</v>
      </c>
      <c r="W813" s="74">
        <f t="shared" ref="W813" si="4267">V813*Fee_Percent</f>
        <v>0</v>
      </c>
      <c r="X813" s="75">
        <f t="shared" si="4090"/>
        <v>0</v>
      </c>
      <c r="Y813" s="74">
        <f t="shared" si="4063"/>
        <v>1.1093497337203516E-14</v>
      </c>
      <c r="Z813" s="75">
        <f t="shared" si="4064"/>
        <v>0</v>
      </c>
      <c r="AA813" s="82">
        <f t="shared" si="4065"/>
        <v>-1.1093497337203516E-14</v>
      </c>
      <c r="AC813" s="80">
        <f t="shared" ref="AC813" si="4268">AC812/(1+NAER_Rate)^(1/12)</f>
        <v>5.18118938909971E-2</v>
      </c>
      <c r="AD813" s="82">
        <f t="shared" si="4067"/>
        <v>0</v>
      </c>
      <c r="AE813" s="74">
        <f t="shared" si="4068"/>
        <v>5.7477510691524742E-16</v>
      </c>
      <c r="AF813" s="75">
        <f t="shared" si="4069"/>
        <v>0</v>
      </c>
      <c r="AH813" s="113">
        <v>807</v>
      </c>
      <c r="AI813" s="114">
        <f>(SUM(AE814:$AE$913)+SUM(AF814:$AF$913)-SUM(AD814:$AD$913))*(1+NAER_Rate)^(AH813/12)</f>
        <v>3.8480912644623385E-14</v>
      </c>
      <c r="AJ813" s="115">
        <f t="shared" si="4056"/>
        <v>3.8480912644623385E-14</v>
      </c>
    </row>
    <row r="814" spans="5:36" x14ac:dyDescent="0.35">
      <c r="E814" s="66">
        <f t="shared" si="4085"/>
        <v>70036</v>
      </c>
      <c r="F814">
        <f t="shared" si="4163"/>
        <v>68</v>
      </c>
      <c r="G814">
        <f t="shared" si="4078"/>
        <v>808</v>
      </c>
      <c r="H814">
        <f t="shared" ref="H814" si="4269">ROUNDDOWN(YEARFRAC(E814,DOB,1),0)</f>
        <v>131</v>
      </c>
      <c r="I814" s="31">
        <f>IF(H814&lt;=120,VLOOKUP(H814,'Mortality Data'!$B$6:$D$125,2,FALSE),1)</f>
        <v>1</v>
      </c>
      <c r="J814" s="17">
        <f>IF(H814&lt;=120,(1-VLOOKUP(H814,'Mortality Data'!$F$5:$H$125,2,FALSE))^(YEAR(E814)-Mortality_Table_Year),1)</f>
        <v>1</v>
      </c>
      <c r="K814">
        <f>IF(H814&lt;=120,VLOOKUP(H814,'Mortality Data'!$B$5:$D$125,3,FALSE),1)</f>
        <v>1</v>
      </c>
      <c r="L814" s="33">
        <f>IF(H814&lt;=120,(1-VLOOKUP(H814,'Mortality Data'!$F$5:$H$125,3,FALSE))^(YEAR(E814)-Mortality_Table_Year),1)</f>
        <v>1</v>
      </c>
      <c r="M814" s="88">
        <f t="shared" ref="M814" si="4270">MIN(I814*J814*Male_Mortality_Blend+K814*L814*(1-Male_Mortality_Blend),1)</f>
        <v>1</v>
      </c>
      <c r="N814" s="18">
        <f t="shared" si="4059"/>
        <v>1</v>
      </c>
      <c r="O814" s="18">
        <f t="shared" si="4081"/>
        <v>0</v>
      </c>
      <c r="P814" s="89">
        <f t="shared" si="4072"/>
        <v>0</v>
      </c>
      <c r="Q814" s="88">
        <f t="shared" ref="Q814" si="4271">MIN((I814*J814*Male_Mortality_Blend+K814*L814*(1-Male_Mortality_Blend))*(1-Mortality_Margin),1)</f>
        <v>0.95</v>
      </c>
      <c r="R814" s="18">
        <f t="shared" si="4135"/>
        <v>0.22092219194555585</v>
      </c>
      <c r="S814" s="18">
        <f t="shared" si="4074"/>
        <v>1.400681375538053E-21</v>
      </c>
      <c r="T814" s="89">
        <f t="shared" si="4075"/>
        <v>3.971895958298921E-22</v>
      </c>
      <c r="V814" s="73">
        <f t="shared" si="4061"/>
        <v>0</v>
      </c>
      <c r="W814" s="74">
        <f t="shared" ref="W814" si="4272">V814*Fee_Percent</f>
        <v>0</v>
      </c>
      <c r="X814" s="75">
        <f t="shared" si="4090"/>
        <v>0</v>
      </c>
      <c r="Y814" s="74">
        <f t="shared" si="4063"/>
        <v>8.6426975891263273E-15</v>
      </c>
      <c r="Z814" s="75">
        <f t="shared" si="4064"/>
        <v>0</v>
      </c>
      <c r="AA814" s="82">
        <f t="shared" si="4065"/>
        <v>-8.6426975891263273E-15</v>
      </c>
      <c r="AC814" s="80">
        <f t="shared" ref="AC814" si="4273">AC813/(1+NAER_Rate)^(1/12)</f>
        <v>5.1622192173925205E-2</v>
      </c>
      <c r="AD814" s="82">
        <f t="shared" si="4067"/>
        <v>0</v>
      </c>
      <c r="AE814" s="74">
        <f t="shared" si="4068"/>
        <v>4.4615499584699931E-16</v>
      </c>
      <c r="AF814" s="75">
        <f t="shared" si="4069"/>
        <v>0</v>
      </c>
      <c r="AH814" s="113">
        <v>808</v>
      </c>
      <c r="AI814" s="114">
        <f>(SUM(AE815:$AE$913)+SUM(AF815:$AF$913)-SUM(AD815:$AD$913))*(1+NAER_Rate)^(AH814/12)</f>
        <v>2.9979625075021568E-14</v>
      </c>
      <c r="AJ814" s="115">
        <f t="shared" si="4056"/>
        <v>2.9979625075021568E-14</v>
      </c>
    </row>
    <row r="815" spans="5:36" x14ac:dyDescent="0.35">
      <c r="E815" s="66">
        <f t="shared" si="4085"/>
        <v>70067</v>
      </c>
      <c r="F815">
        <f t="shared" si="4163"/>
        <v>68</v>
      </c>
      <c r="G815">
        <f t="shared" si="4078"/>
        <v>809</v>
      </c>
      <c r="H815">
        <f t="shared" ref="H815" si="4274">ROUNDDOWN(YEARFRAC(E815,DOB,1),0)</f>
        <v>131</v>
      </c>
      <c r="I815" s="31">
        <f>IF(H815&lt;=120,VLOOKUP(H815,'Mortality Data'!$B$6:$D$125,2,FALSE),1)</f>
        <v>1</v>
      </c>
      <c r="J815" s="17">
        <f>IF(H815&lt;=120,(1-VLOOKUP(H815,'Mortality Data'!$F$5:$H$125,2,FALSE))^(YEAR(E815)-Mortality_Table_Year),1)</f>
        <v>1</v>
      </c>
      <c r="K815">
        <f>IF(H815&lt;=120,VLOOKUP(H815,'Mortality Data'!$B$5:$D$125,3,FALSE),1)</f>
        <v>1</v>
      </c>
      <c r="L815" s="33">
        <f>IF(H815&lt;=120,(1-VLOOKUP(H815,'Mortality Data'!$F$5:$H$125,3,FALSE))^(YEAR(E815)-Mortality_Table_Year),1)</f>
        <v>1</v>
      </c>
      <c r="M815" s="88">
        <f t="shared" ref="M815" si="4275">MIN(I815*J815*Male_Mortality_Blend+K815*L815*(1-Male_Mortality_Blend),1)</f>
        <v>1</v>
      </c>
      <c r="N815" s="18">
        <f t="shared" si="4059"/>
        <v>1</v>
      </c>
      <c r="O815" s="18">
        <f t="shared" si="4081"/>
        <v>0</v>
      </c>
      <c r="P815" s="89">
        <f t="shared" si="4072"/>
        <v>0</v>
      </c>
      <c r="Q815" s="88">
        <f t="shared" ref="Q815" si="4276">MIN((I815*J815*Male_Mortality_Blend+K815*L815*(1-Male_Mortality_Blend))*(1-Mortality_Margin),1)</f>
        <v>0.95</v>
      </c>
      <c r="R815" s="18">
        <f t="shared" si="4135"/>
        <v>0.22092219194555585</v>
      </c>
      <c r="S815" s="18">
        <f t="shared" si="4074"/>
        <v>1.0912397758368701E-21</v>
      </c>
      <c r="T815" s="89">
        <f t="shared" si="4075"/>
        <v>3.0944159970118285E-22</v>
      </c>
      <c r="V815" s="73">
        <f t="shared" si="4061"/>
        <v>0</v>
      </c>
      <c r="W815" s="74">
        <f t="shared" ref="W815" si="4277">V815*Fee_Percent</f>
        <v>0</v>
      </c>
      <c r="X815" s="75">
        <f t="shared" si="4090"/>
        <v>0</v>
      </c>
      <c r="Y815" s="74">
        <f t="shared" si="4063"/>
        <v>6.7333338934139693E-15</v>
      </c>
      <c r="Z815" s="75">
        <f t="shared" si="4064"/>
        <v>0</v>
      </c>
      <c r="AA815" s="82">
        <f t="shared" si="4065"/>
        <v>-6.7333338934139693E-15</v>
      </c>
      <c r="AC815" s="80">
        <f t="shared" ref="AC815" si="4278">AC814/(1+NAER_Rate)^(1/12)</f>
        <v>5.1433185022111541E-2</v>
      </c>
      <c r="AD815" s="82">
        <f t="shared" si="4067"/>
        <v>0</v>
      </c>
      <c r="AE815" s="74">
        <f t="shared" si="4068"/>
        <v>3.4631680795561535E-16</v>
      </c>
      <c r="AF815" s="75">
        <f t="shared" si="4069"/>
        <v>0</v>
      </c>
      <c r="AH815" s="113">
        <v>809</v>
      </c>
      <c r="AI815" s="114">
        <f>(SUM(AE816:$AE$913)+SUM(AF816:$AF$913)-SUM(AD816:$AD$913))*(1+NAER_Rate)^(AH815/12)</f>
        <v>2.3356460589655352E-14</v>
      </c>
      <c r="AJ815" s="115">
        <f t="shared" si="4056"/>
        <v>2.3356460589655352E-14</v>
      </c>
    </row>
    <row r="816" spans="5:36" x14ac:dyDescent="0.35">
      <c r="E816" s="66">
        <f t="shared" si="4085"/>
        <v>70097</v>
      </c>
      <c r="F816">
        <f t="shared" si="4163"/>
        <v>68</v>
      </c>
      <c r="G816">
        <f t="shared" si="4078"/>
        <v>810</v>
      </c>
      <c r="H816">
        <f t="shared" ref="H816" si="4279">ROUNDDOWN(YEARFRAC(E816,DOB,1),0)</f>
        <v>131</v>
      </c>
      <c r="I816" s="31">
        <f>IF(H816&lt;=120,VLOOKUP(H816,'Mortality Data'!$B$6:$D$125,2,FALSE),1)</f>
        <v>1</v>
      </c>
      <c r="J816" s="17">
        <f>IF(H816&lt;=120,(1-VLOOKUP(H816,'Mortality Data'!$F$5:$H$125,2,FALSE))^(YEAR(E816)-Mortality_Table_Year),1)</f>
        <v>1</v>
      </c>
      <c r="K816">
        <f>IF(H816&lt;=120,VLOOKUP(H816,'Mortality Data'!$B$5:$D$125,3,FALSE),1)</f>
        <v>1</v>
      </c>
      <c r="L816" s="33">
        <f>IF(H816&lt;=120,(1-VLOOKUP(H816,'Mortality Data'!$F$5:$H$125,3,FALSE))^(YEAR(E816)-Mortality_Table_Year),1)</f>
        <v>1</v>
      </c>
      <c r="M816" s="88">
        <f t="shared" ref="M816" si="4280">MIN(I816*J816*Male_Mortality_Blend+K816*L816*(1-Male_Mortality_Blend),1)</f>
        <v>1</v>
      </c>
      <c r="N816" s="18">
        <f t="shared" si="4059"/>
        <v>1</v>
      </c>
      <c r="O816" s="18">
        <f t="shared" si="4081"/>
        <v>0</v>
      </c>
      <c r="P816" s="89">
        <f t="shared" si="4072"/>
        <v>0</v>
      </c>
      <c r="Q816" s="88">
        <f t="shared" ref="Q816" si="4281">MIN((I816*J816*Male_Mortality_Blend+K816*L816*(1-Male_Mortality_Blend))*(1-Mortality_Margin),1)</f>
        <v>0.95</v>
      </c>
      <c r="R816" s="18">
        <f t="shared" si="4135"/>
        <v>0.22092219194555585</v>
      </c>
      <c r="S816" s="18">
        <f t="shared" si="4074"/>
        <v>8.5016069262081174E-22</v>
      </c>
      <c r="T816" s="89">
        <f t="shared" si="4075"/>
        <v>2.4107908321605839E-22</v>
      </c>
      <c r="V816" s="73">
        <f t="shared" si="4061"/>
        <v>0</v>
      </c>
      <c r="W816" s="74">
        <f t="shared" ref="W816" si="4282">V816*Fee_Percent</f>
        <v>0</v>
      </c>
      <c r="X816" s="75">
        <f t="shared" si="4090"/>
        <v>0</v>
      </c>
      <c r="Y816" s="74">
        <f t="shared" si="4063"/>
        <v>5.2457910105796513E-15</v>
      </c>
      <c r="Z816" s="75">
        <f t="shared" si="4064"/>
        <v>0</v>
      </c>
      <c r="AA816" s="82">
        <f t="shared" si="4065"/>
        <v>-5.2457910105796513E-15</v>
      </c>
      <c r="AC816" s="80">
        <f t="shared" ref="AC816" si="4283">AC815/(1+NAER_Rate)^(1/12)</f>
        <v>5.1244869892506394E-2</v>
      </c>
      <c r="AD816" s="82">
        <f t="shared" si="4067"/>
        <v>0</v>
      </c>
      <c r="AE816" s="74">
        <f t="shared" si="4068"/>
        <v>2.6881987782043384E-16</v>
      </c>
      <c r="AF816" s="75">
        <f t="shared" si="4069"/>
        <v>0</v>
      </c>
      <c r="AH816" s="113">
        <v>810</v>
      </c>
      <c r="AI816" s="114">
        <f>(SUM(AE817:$AE$913)+SUM(AF817:$AF$913)-SUM(AD817:$AD$913))*(1+NAER_Rate)^(AH816/12)</f>
        <v>1.8196500120011877E-14</v>
      </c>
      <c r="AJ816" s="115">
        <f t="shared" si="4056"/>
        <v>1.8196500120011877E-14</v>
      </c>
    </row>
    <row r="817" spans="5:36" x14ac:dyDescent="0.35">
      <c r="E817" s="66">
        <f t="shared" si="4085"/>
        <v>70128</v>
      </c>
      <c r="F817">
        <f t="shared" si="4163"/>
        <v>68</v>
      </c>
      <c r="G817">
        <f t="shared" si="4078"/>
        <v>811</v>
      </c>
      <c r="H817">
        <f t="shared" ref="H817" si="4284">ROUNDDOWN(YEARFRAC(E817,DOB,1),0)</f>
        <v>132</v>
      </c>
      <c r="I817" s="31">
        <f>IF(H817&lt;=120,VLOOKUP(H817,'Mortality Data'!$B$6:$D$125,2,FALSE),1)</f>
        <v>1</v>
      </c>
      <c r="J817" s="17">
        <f>IF(H817&lt;=120,(1-VLOOKUP(H817,'Mortality Data'!$F$5:$H$125,2,FALSE))^(YEAR(E817)-Mortality_Table_Year),1)</f>
        <v>1</v>
      </c>
      <c r="K817">
        <f>IF(H817&lt;=120,VLOOKUP(H817,'Mortality Data'!$B$5:$D$125,3,FALSE),1)</f>
        <v>1</v>
      </c>
      <c r="L817" s="33">
        <f>IF(H817&lt;=120,(1-VLOOKUP(H817,'Mortality Data'!$F$5:$H$125,3,FALSE))^(YEAR(E817)-Mortality_Table_Year),1)</f>
        <v>1</v>
      </c>
      <c r="M817" s="88">
        <f t="shared" ref="M817" si="4285">MIN(I817*J817*Male_Mortality_Blend+K817*L817*(1-Male_Mortality_Blend),1)</f>
        <v>1</v>
      </c>
      <c r="N817" s="18">
        <f t="shared" si="4059"/>
        <v>1</v>
      </c>
      <c r="O817" s="18">
        <f t="shared" si="4081"/>
        <v>0</v>
      </c>
      <c r="P817" s="89">
        <f t="shared" si="4072"/>
        <v>0</v>
      </c>
      <c r="Q817" s="88">
        <f t="shared" ref="Q817" si="4286">MIN((I817*J817*Male_Mortality_Blend+K817*L817*(1-Male_Mortality_Blend))*(1-Mortality_Margin),1)</f>
        <v>0.95</v>
      </c>
      <c r="R817" s="18">
        <f t="shared" si="4135"/>
        <v>0.22092219194555585</v>
      </c>
      <c r="S817" s="18">
        <f t="shared" si="4074"/>
        <v>6.6234132890107006E-22</v>
      </c>
      <c r="T817" s="89">
        <f t="shared" si="4075"/>
        <v>1.8781936371974168E-22</v>
      </c>
      <c r="V817" s="73">
        <f t="shared" si="4061"/>
        <v>0</v>
      </c>
      <c r="W817" s="74">
        <f t="shared" ref="W817" si="4287">V817*Fee_Percent</f>
        <v>0</v>
      </c>
      <c r="X817" s="75">
        <f t="shared" si="4090"/>
        <v>0</v>
      </c>
      <c r="Y817" s="74">
        <f t="shared" si="4063"/>
        <v>4.0868793620341023E-15</v>
      </c>
      <c r="Z817" s="75">
        <f t="shared" si="4064"/>
        <v>0</v>
      </c>
      <c r="AA817" s="82">
        <f t="shared" si="4065"/>
        <v>-4.0868793620341023E-15</v>
      </c>
      <c r="AC817" s="80">
        <f t="shared" ref="AC817" si="4288">AC816/(1+NAER_Rate)^(1/12)</f>
        <v>5.1057244251371058E-2</v>
      </c>
      <c r="AD817" s="82">
        <f t="shared" si="4067"/>
        <v>0</v>
      </c>
      <c r="AE817" s="74">
        <f t="shared" si="4068"/>
        <v>2.0866479781326268E-16</v>
      </c>
      <c r="AF817" s="75">
        <f t="shared" si="4069"/>
        <v>0</v>
      </c>
      <c r="AH817" s="113">
        <v>811</v>
      </c>
      <c r="AI817" s="114">
        <f>(SUM(AE818:$AE$913)+SUM(AF818:$AF$913)-SUM(AD818:$AD$913))*(1+NAER_Rate)^(AH817/12)</f>
        <v>1.4176489427674142E-14</v>
      </c>
      <c r="AJ817" s="115">
        <f t="shared" si="4056"/>
        <v>1.4176489427674142E-14</v>
      </c>
    </row>
    <row r="818" spans="5:36" x14ac:dyDescent="0.35">
      <c r="E818" s="66">
        <f t="shared" si="4085"/>
        <v>70159</v>
      </c>
      <c r="F818">
        <f t="shared" si="4163"/>
        <v>68</v>
      </c>
      <c r="G818">
        <f t="shared" si="4078"/>
        <v>812</v>
      </c>
      <c r="H818">
        <f t="shared" ref="H818" si="4289">ROUNDDOWN(YEARFRAC(E818,DOB,1),0)</f>
        <v>132</v>
      </c>
      <c r="I818" s="31">
        <f>IF(H818&lt;=120,VLOOKUP(H818,'Mortality Data'!$B$6:$D$125,2,FALSE),1)</f>
        <v>1</v>
      </c>
      <c r="J818" s="17">
        <f>IF(H818&lt;=120,(1-VLOOKUP(H818,'Mortality Data'!$F$5:$H$125,2,FALSE))^(YEAR(E818)-Mortality_Table_Year),1)</f>
        <v>1</v>
      </c>
      <c r="K818">
        <f>IF(H818&lt;=120,VLOOKUP(H818,'Mortality Data'!$B$5:$D$125,3,FALSE),1)</f>
        <v>1</v>
      </c>
      <c r="L818" s="33">
        <f>IF(H818&lt;=120,(1-VLOOKUP(H818,'Mortality Data'!$F$5:$H$125,3,FALSE))^(YEAR(E818)-Mortality_Table_Year),1)</f>
        <v>1</v>
      </c>
      <c r="M818" s="88">
        <f t="shared" ref="M818" si="4290">MIN(I818*J818*Male_Mortality_Blend+K818*L818*(1-Male_Mortality_Blend),1)</f>
        <v>1</v>
      </c>
      <c r="N818" s="18">
        <f t="shared" si="4059"/>
        <v>1</v>
      </c>
      <c r="O818" s="18">
        <f t="shared" si="4081"/>
        <v>0</v>
      </c>
      <c r="P818" s="89">
        <f t="shared" si="4072"/>
        <v>0</v>
      </c>
      <c r="Q818" s="88">
        <f t="shared" ref="Q818" si="4291">MIN((I818*J818*Male_Mortality_Blend+K818*L818*(1-Male_Mortality_Blend))*(1-Mortality_Margin),1)</f>
        <v>0.95</v>
      </c>
      <c r="R818" s="18">
        <f t="shared" si="4135"/>
        <v>0.22092219194555585</v>
      </c>
      <c r="S818" s="18">
        <f t="shared" si="4074"/>
        <v>5.1601543070411337E-22</v>
      </c>
      <c r="T818" s="89">
        <f t="shared" si="4075"/>
        <v>1.4632589819695669E-22</v>
      </c>
      <c r="V818" s="73">
        <f t="shared" si="4061"/>
        <v>0</v>
      </c>
      <c r="W818" s="74">
        <f t="shared" ref="W818" si="4292">V818*Fee_Percent</f>
        <v>0</v>
      </c>
      <c r="X818" s="75">
        <f t="shared" si="4090"/>
        <v>0</v>
      </c>
      <c r="Y818" s="74">
        <f t="shared" si="4063"/>
        <v>3.1839970151564735E-15</v>
      </c>
      <c r="Z818" s="75">
        <f t="shared" si="4064"/>
        <v>0</v>
      </c>
      <c r="AA818" s="82">
        <f t="shared" si="4065"/>
        <v>-3.1839970151564735E-15</v>
      </c>
      <c r="AC818" s="80">
        <f t="shared" ref="AC818" si="4293">AC817/(1+NAER_Rate)^(1/12)</f>
        <v>5.0870305574243734E-2</v>
      </c>
      <c r="AD818" s="82">
        <f t="shared" si="4067"/>
        <v>0</v>
      </c>
      <c r="AE818" s="74">
        <f t="shared" si="4068"/>
        <v>1.6197090110848977E-16</v>
      </c>
      <c r="AF818" s="75">
        <f t="shared" si="4069"/>
        <v>0</v>
      </c>
      <c r="AH818" s="113">
        <v>812</v>
      </c>
      <c r="AI818" s="114">
        <f>(SUM(AE819:$AE$913)+SUM(AF819:$AF$913)-SUM(AD819:$AD$913))*(1+NAER_Rate)^(AH818/12)</f>
        <v>1.1044588309131919E-14</v>
      </c>
      <c r="AJ818" s="115">
        <f t="shared" si="4056"/>
        <v>1.1044588309131919E-14</v>
      </c>
    </row>
    <row r="819" spans="5:36" x14ac:dyDescent="0.35">
      <c r="E819" s="66">
        <f t="shared" si="4085"/>
        <v>70188</v>
      </c>
      <c r="F819">
        <f t="shared" si="4163"/>
        <v>68</v>
      </c>
      <c r="G819">
        <f t="shared" si="4078"/>
        <v>813</v>
      </c>
      <c r="H819">
        <f t="shared" ref="H819" si="4294">ROUNDDOWN(YEARFRAC(E819,DOB,1),0)</f>
        <v>132</v>
      </c>
      <c r="I819" s="31">
        <f>IF(H819&lt;=120,VLOOKUP(H819,'Mortality Data'!$B$6:$D$125,2,FALSE),1)</f>
        <v>1</v>
      </c>
      <c r="J819" s="17">
        <f>IF(H819&lt;=120,(1-VLOOKUP(H819,'Mortality Data'!$F$5:$H$125,2,FALSE))^(YEAR(E819)-Mortality_Table_Year),1)</f>
        <v>1</v>
      </c>
      <c r="K819">
        <f>IF(H819&lt;=120,VLOOKUP(H819,'Mortality Data'!$B$5:$D$125,3,FALSE),1)</f>
        <v>1</v>
      </c>
      <c r="L819" s="33">
        <f>IF(H819&lt;=120,(1-VLOOKUP(H819,'Mortality Data'!$F$5:$H$125,3,FALSE))^(YEAR(E819)-Mortality_Table_Year),1)</f>
        <v>1</v>
      </c>
      <c r="M819" s="88">
        <f t="shared" ref="M819" si="4295">MIN(I819*J819*Male_Mortality_Blend+K819*L819*(1-Male_Mortality_Blend),1)</f>
        <v>1</v>
      </c>
      <c r="N819" s="18">
        <f t="shared" si="4059"/>
        <v>1</v>
      </c>
      <c r="O819" s="18">
        <f t="shared" si="4081"/>
        <v>0</v>
      </c>
      <c r="P819" s="89">
        <f t="shared" si="4072"/>
        <v>0</v>
      </c>
      <c r="Q819" s="88">
        <f t="shared" ref="Q819" si="4296">MIN((I819*J819*Male_Mortality_Blend+K819*L819*(1-Male_Mortality_Blend))*(1-Mortality_Margin),1)</f>
        <v>0.95</v>
      </c>
      <c r="R819" s="18">
        <f t="shared" si="4135"/>
        <v>0.22092219194555585</v>
      </c>
      <c r="S819" s="18">
        <f t="shared" si="4074"/>
        <v>4.0201617067523055E-22</v>
      </c>
      <c r="T819" s="89">
        <f t="shared" si="4075"/>
        <v>1.1399926002888282E-22</v>
      </c>
      <c r="V819" s="73">
        <f t="shared" si="4061"/>
        <v>0</v>
      </c>
      <c r="W819" s="74">
        <f t="shared" ref="W819" si="4297">V819*Fee_Percent</f>
        <v>0</v>
      </c>
      <c r="X819" s="75">
        <f t="shared" si="4090"/>
        <v>0</v>
      </c>
      <c r="Y819" s="74">
        <f t="shared" si="4063"/>
        <v>2.4805814154199981E-15</v>
      </c>
      <c r="Z819" s="75">
        <f t="shared" si="4064"/>
        <v>0</v>
      </c>
      <c r="AA819" s="82">
        <f t="shared" si="4065"/>
        <v>-2.4805814154199981E-15</v>
      </c>
      <c r="AC819" s="80">
        <f t="shared" ref="AC819" si="4298">AC818/(1+NAER_Rate)^(1/12)</f>
        <v>5.0684051345905576E-2</v>
      </c>
      <c r="AD819" s="82">
        <f t="shared" si="4067"/>
        <v>0</v>
      </c>
      <c r="AE819" s="74">
        <f t="shared" si="4068"/>
        <v>1.257259158268463E-16</v>
      </c>
      <c r="AF819" s="75">
        <f t="shared" si="4069"/>
        <v>0</v>
      </c>
      <c r="AH819" s="113">
        <v>813</v>
      </c>
      <c r="AI819" s="114">
        <f>(SUM(AE820:$AE$913)+SUM(AF820:$AF$913)-SUM(AD820:$AD$913))*(1+NAER_Rate)^(AH819/12)</f>
        <v>8.6045936506544491E-15</v>
      </c>
      <c r="AJ819" s="115">
        <f t="shared" si="4056"/>
        <v>8.6045936506544491E-15</v>
      </c>
    </row>
    <row r="820" spans="5:36" x14ac:dyDescent="0.35">
      <c r="E820" s="66">
        <f t="shared" si="4085"/>
        <v>70219</v>
      </c>
      <c r="F820">
        <f t="shared" si="4163"/>
        <v>68</v>
      </c>
      <c r="G820">
        <f t="shared" si="4078"/>
        <v>814</v>
      </c>
      <c r="H820">
        <f t="shared" ref="H820" si="4299">ROUNDDOWN(YEARFRAC(E820,DOB,1),0)</f>
        <v>132</v>
      </c>
      <c r="I820" s="31">
        <f>IF(H820&lt;=120,VLOOKUP(H820,'Mortality Data'!$B$6:$D$125,2,FALSE),1)</f>
        <v>1</v>
      </c>
      <c r="J820" s="17">
        <f>IF(H820&lt;=120,(1-VLOOKUP(H820,'Mortality Data'!$F$5:$H$125,2,FALSE))^(YEAR(E820)-Mortality_Table_Year),1)</f>
        <v>1</v>
      </c>
      <c r="K820">
        <f>IF(H820&lt;=120,VLOOKUP(H820,'Mortality Data'!$B$5:$D$125,3,FALSE),1)</f>
        <v>1</v>
      </c>
      <c r="L820" s="33">
        <f>IF(H820&lt;=120,(1-VLOOKUP(H820,'Mortality Data'!$F$5:$H$125,3,FALSE))^(YEAR(E820)-Mortality_Table_Year),1)</f>
        <v>1</v>
      </c>
      <c r="M820" s="88">
        <f t="shared" ref="M820" si="4300">MIN(I820*J820*Male_Mortality_Blend+K820*L820*(1-Male_Mortality_Blend),1)</f>
        <v>1</v>
      </c>
      <c r="N820" s="18">
        <f t="shared" si="4059"/>
        <v>1</v>
      </c>
      <c r="O820" s="18">
        <f t="shared" si="4081"/>
        <v>0</v>
      </c>
      <c r="P820" s="89">
        <f t="shared" si="4072"/>
        <v>0</v>
      </c>
      <c r="Q820" s="88">
        <f t="shared" ref="Q820" si="4301">MIN((I820*J820*Male_Mortality_Blend+K820*L820*(1-Male_Mortality_Blend))*(1-Mortality_Margin),1)</f>
        <v>0.95</v>
      </c>
      <c r="R820" s="18">
        <f t="shared" si="4135"/>
        <v>0.22092219194555585</v>
      </c>
      <c r="S820" s="18">
        <f t="shared" si="4074"/>
        <v>3.1320187705209994E-22</v>
      </c>
      <c r="T820" s="89">
        <f t="shared" si="4075"/>
        <v>8.8814293623130612E-23</v>
      </c>
      <c r="V820" s="73">
        <f t="shared" si="4061"/>
        <v>0</v>
      </c>
      <c r="W820" s="74">
        <f t="shared" ref="W820" si="4302">V820*Fee_Percent</f>
        <v>0</v>
      </c>
      <c r="X820" s="75">
        <f t="shared" si="4090"/>
        <v>0</v>
      </c>
      <c r="Y820" s="74">
        <f t="shared" si="4063"/>
        <v>1.9325659318260029E-15</v>
      </c>
      <c r="Z820" s="75">
        <f t="shared" si="4064"/>
        <v>0</v>
      </c>
      <c r="AA820" s="82">
        <f t="shared" si="4065"/>
        <v>-1.9325659318260029E-15</v>
      </c>
      <c r="AC820" s="80">
        <f t="shared" ref="AC820" si="4303">AC819/(1+NAER_Rate)^(1/12)</f>
        <v>5.0498479060346851E-2</v>
      </c>
      <c r="AD820" s="82">
        <f t="shared" si="4067"/>
        <v>0</v>
      </c>
      <c r="AE820" s="74">
        <f t="shared" si="4068"/>
        <v>9.7591640241055111E-17</v>
      </c>
      <c r="AF820" s="75">
        <f t="shared" si="4069"/>
        <v>0</v>
      </c>
      <c r="AH820" s="113">
        <v>814</v>
      </c>
      <c r="AI820" s="114">
        <f>(SUM(AE821:$AE$913)+SUM(AF821:$AF$913)-SUM(AD821:$AD$913))*(1+NAER_Rate)^(AH820/12)</f>
        <v>6.703647960462952E-15</v>
      </c>
      <c r="AJ820" s="115">
        <f t="shared" si="4056"/>
        <v>6.703647960462952E-15</v>
      </c>
    </row>
    <row r="821" spans="5:36" x14ac:dyDescent="0.35">
      <c r="E821" s="66">
        <f t="shared" si="4085"/>
        <v>70249</v>
      </c>
      <c r="F821">
        <f t="shared" si="4163"/>
        <v>68</v>
      </c>
      <c r="G821">
        <f t="shared" si="4078"/>
        <v>815</v>
      </c>
      <c r="H821">
        <f t="shared" ref="H821" si="4304">ROUNDDOWN(YEARFRAC(E821,DOB,1),0)</f>
        <v>132</v>
      </c>
      <c r="I821" s="31">
        <f>IF(H821&lt;=120,VLOOKUP(H821,'Mortality Data'!$B$6:$D$125,2,FALSE),1)</f>
        <v>1</v>
      </c>
      <c r="J821" s="17">
        <f>IF(H821&lt;=120,(1-VLOOKUP(H821,'Mortality Data'!$F$5:$H$125,2,FALSE))^(YEAR(E821)-Mortality_Table_Year),1)</f>
        <v>1</v>
      </c>
      <c r="K821">
        <f>IF(H821&lt;=120,VLOOKUP(H821,'Mortality Data'!$B$5:$D$125,3,FALSE),1)</f>
        <v>1</v>
      </c>
      <c r="L821" s="33">
        <f>IF(H821&lt;=120,(1-VLOOKUP(H821,'Mortality Data'!$F$5:$H$125,3,FALSE))^(YEAR(E821)-Mortality_Table_Year),1)</f>
        <v>1</v>
      </c>
      <c r="M821" s="88">
        <f t="shared" ref="M821" si="4305">MIN(I821*J821*Male_Mortality_Blend+K821*L821*(1-Male_Mortality_Blend),1)</f>
        <v>1</v>
      </c>
      <c r="N821" s="18">
        <f t="shared" si="4059"/>
        <v>1</v>
      </c>
      <c r="O821" s="18">
        <f t="shared" si="4081"/>
        <v>0</v>
      </c>
      <c r="P821" s="89">
        <f t="shared" si="4072"/>
        <v>0</v>
      </c>
      <c r="Q821" s="88">
        <f t="shared" ref="Q821" si="4306">MIN((I821*J821*Male_Mortality_Blend+K821*L821*(1-Male_Mortality_Blend))*(1-Mortality_Margin),1)</f>
        <v>0.95</v>
      </c>
      <c r="R821" s="18">
        <f t="shared" si="4135"/>
        <v>0.22092219194555585</v>
      </c>
      <c r="S821" s="18">
        <f t="shared" si="4074"/>
        <v>2.4400863185228755E-22</v>
      </c>
      <c r="T821" s="89">
        <f t="shared" si="4075"/>
        <v>6.9193245199812391E-23</v>
      </c>
      <c r="V821" s="73">
        <f t="shared" si="4061"/>
        <v>0</v>
      </c>
      <c r="W821" s="74">
        <f t="shared" ref="W821" si="4307">V821*Fee_Percent</f>
        <v>0</v>
      </c>
      <c r="X821" s="75">
        <f t="shared" si="4090"/>
        <v>0</v>
      </c>
      <c r="Y821" s="74">
        <f t="shared" si="4063"/>
        <v>1.5056192300876968E-15</v>
      </c>
      <c r="Z821" s="75">
        <f t="shared" si="4064"/>
        <v>0</v>
      </c>
      <c r="AA821" s="82">
        <f t="shared" si="4065"/>
        <v>-1.5056192300876968E-15</v>
      </c>
      <c r="AC821" s="80">
        <f t="shared" ref="AC821" si="4308">AC820/(1+NAER_Rate)^(1/12)</f>
        <v>5.031358622073321E-2</v>
      </c>
      <c r="AD821" s="82">
        <f t="shared" si="4067"/>
        <v>0</v>
      </c>
      <c r="AE821" s="74">
        <f t="shared" si="4068"/>
        <v>7.5753102948611288E-17</v>
      </c>
      <c r="AF821" s="75">
        <f t="shared" si="4069"/>
        <v>0</v>
      </c>
      <c r="AH821" s="113">
        <v>815</v>
      </c>
      <c r="AI821" s="114">
        <f>(SUM(AE822:$AE$913)+SUM(AF822:$AF$913)-SUM(AD822:$AD$913))*(1+NAER_Rate)^(AH821/12)</f>
        <v>5.2226633589176991E-15</v>
      </c>
      <c r="AJ821" s="115">
        <f t="shared" si="4056"/>
        <v>5.2226633589176991E-15</v>
      </c>
    </row>
    <row r="822" spans="5:36" x14ac:dyDescent="0.35">
      <c r="E822" s="66">
        <f t="shared" si="4085"/>
        <v>70280</v>
      </c>
      <c r="F822">
        <f t="shared" si="4163"/>
        <v>68</v>
      </c>
      <c r="G822">
        <f t="shared" si="4078"/>
        <v>816</v>
      </c>
      <c r="H822">
        <f t="shared" ref="H822" si="4309">ROUNDDOWN(YEARFRAC(E822,DOB,1),0)</f>
        <v>132</v>
      </c>
      <c r="I822" s="31">
        <f>IF(H822&lt;=120,VLOOKUP(H822,'Mortality Data'!$B$6:$D$125,2,FALSE),1)</f>
        <v>1</v>
      </c>
      <c r="J822" s="17">
        <f>IF(H822&lt;=120,(1-VLOOKUP(H822,'Mortality Data'!$F$5:$H$125,2,FALSE))^(YEAR(E822)-Mortality_Table_Year),1)</f>
        <v>1</v>
      </c>
      <c r="K822">
        <f>IF(H822&lt;=120,VLOOKUP(H822,'Mortality Data'!$B$5:$D$125,3,FALSE),1)</f>
        <v>1</v>
      </c>
      <c r="L822" s="33">
        <f>IF(H822&lt;=120,(1-VLOOKUP(H822,'Mortality Data'!$F$5:$H$125,3,FALSE))^(YEAR(E822)-Mortality_Table_Year),1)</f>
        <v>1</v>
      </c>
      <c r="M822" s="88">
        <f t="shared" ref="M822" si="4310">MIN(I822*J822*Male_Mortality_Blend+K822*L822*(1-Male_Mortality_Blend),1)</f>
        <v>1</v>
      </c>
      <c r="N822" s="18">
        <f t="shared" si="4059"/>
        <v>1</v>
      </c>
      <c r="O822" s="18">
        <f t="shared" si="4081"/>
        <v>0</v>
      </c>
      <c r="P822" s="89">
        <f t="shared" si="4072"/>
        <v>0</v>
      </c>
      <c r="Q822" s="88">
        <f t="shared" ref="Q822" si="4311">MIN((I822*J822*Male_Mortality_Blend+K822*L822*(1-Male_Mortality_Blend))*(1-Mortality_Margin),1)</f>
        <v>0.95</v>
      </c>
      <c r="R822" s="18">
        <f t="shared" si="4135"/>
        <v>0.22092219194555585</v>
      </c>
      <c r="S822" s="18">
        <f t="shared" si="4074"/>
        <v>1.90101710049844E-22</v>
      </c>
      <c r="T822" s="89">
        <f t="shared" si="4075"/>
        <v>5.3906921802443546E-23</v>
      </c>
      <c r="V822" s="73">
        <f t="shared" si="4061"/>
        <v>0</v>
      </c>
      <c r="W822" s="74">
        <f t="shared" ref="W822" si="4312">V822*Fee_Percent</f>
        <v>0</v>
      </c>
      <c r="X822" s="75">
        <f t="shared" si="4090"/>
        <v>0</v>
      </c>
      <c r="Y822" s="74">
        <f t="shared" si="4063"/>
        <v>1.1729945295413426E-15</v>
      </c>
      <c r="Z822" s="75">
        <f t="shared" si="4064"/>
        <v>0</v>
      </c>
      <c r="AA822" s="82">
        <f t="shared" si="4065"/>
        <v>-1.1729945295413426E-15</v>
      </c>
      <c r="AC822" s="80">
        <f t="shared" ref="AC822" si="4313">AC821/(1+NAER_Rate)^(1/12)</f>
        <v>5.0129370339372106E-2</v>
      </c>
      <c r="AD822" s="82">
        <f t="shared" si="4067"/>
        <v>0</v>
      </c>
      <c r="AE822" s="74">
        <f t="shared" si="4068"/>
        <v>5.8801477177435522E-17</v>
      </c>
      <c r="AF822" s="75">
        <f t="shared" si="4069"/>
        <v>0</v>
      </c>
      <c r="AH822" s="113">
        <v>816</v>
      </c>
      <c r="AI822" s="114">
        <f>(SUM(AE823:$AE$913)+SUM(AF823:$AF$913)-SUM(AD823:$AD$913))*(1+NAER_Rate)^(AH822/12)</f>
        <v>4.0688611217830901E-15</v>
      </c>
      <c r="AJ822" s="115">
        <f t="shared" si="4056"/>
        <v>4.0688611217830901E-15</v>
      </c>
    </row>
    <row r="823" spans="5:36" x14ac:dyDescent="0.35">
      <c r="E823" s="66">
        <f t="shared" si="4085"/>
        <v>70310</v>
      </c>
      <c r="F823">
        <f t="shared" si="4163"/>
        <v>69</v>
      </c>
      <c r="G823">
        <f t="shared" si="4078"/>
        <v>817</v>
      </c>
      <c r="H823">
        <f t="shared" ref="H823" si="4314">ROUNDDOWN(YEARFRAC(E823,DOB,1),0)</f>
        <v>132</v>
      </c>
      <c r="I823" s="31">
        <f>IF(H823&lt;=120,VLOOKUP(H823,'Mortality Data'!$B$6:$D$125,2,FALSE),1)</f>
        <v>1</v>
      </c>
      <c r="J823" s="17">
        <f>IF(H823&lt;=120,(1-VLOOKUP(H823,'Mortality Data'!$F$5:$H$125,2,FALSE))^(YEAR(E823)-Mortality_Table_Year),1)</f>
        <v>1</v>
      </c>
      <c r="K823">
        <f>IF(H823&lt;=120,VLOOKUP(H823,'Mortality Data'!$B$5:$D$125,3,FALSE),1)</f>
        <v>1</v>
      </c>
      <c r="L823" s="33">
        <f>IF(H823&lt;=120,(1-VLOOKUP(H823,'Mortality Data'!$F$5:$H$125,3,FALSE))^(YEAR(E823)-Mortality_Table_Year),1)</f>
        <v>1</v>
      </c>
      <c r="M823" s="88">
        <f t="shared" ref="M823" si="4315">MIN(I823*J823*Male_Mortality_Blend+K823*L823*(1-Male_Mortality_Blend),1)</f>
        <v>1</v>
      </c>
      <c r="N823" s="18">
        <f t="shared" si="4059"/>
        <v>1</v>
      </c>
      <c r="O823" s="18">
        <f t="shared" si="4081"/>
        <v>0</v>
      </c>
      <c r="P823" s="89">
        <f t="shared" si="4072"/>
        <v>0</v>
      </c>
      <c r="Q823" s="88">
        <f t="shared" ref="Q823" si="4316">MIN((I823*J823*Male_Mortality_Blend+K823*L823*(1-Male_Mortality_Blend))*(1-Mortality_Margin),1)</f>
        <v>0.95</v>
      </c>
      <c r="R823" s="18">
        <f t="shared" si="4135"/>
        <v>0.22092219194555585</v>
      </c>
      <c r="S823" s="18">
        <f t="shared" si="4074"/>
        <v>1.4810402357303397E-22</v>
      </c>
      <c r="T823" s="89">
        <f t="shared" si="4075"/>
        <v>4.1997686476810036E-23</v>
      </c>
      <c r="V823" s="73">
        <f t="shared" si="4061"/>
        <v>0</v>
      </c>
      <c r="W823" s="74">
        <f t="shared" ref="W823" si="4317">V823*Fee_Percent</f>
        <v>0</v>
      </c>
      <c r="X823" s="75">
        <f t="shared" si="4090"/>
        <v>0</v>
      </c>
      <c r="Y823" s="74">
        <f t="shared" si="4063"/>
        <v>9.1385400693492307E-16</v>
      </c>
      <c r="Z823" s="75">
        <f t="shared" si="4064"/>
        <v>0</v>
      </c>
      <c r="AA823" s="82">
        <f t="shared" si="4065"/>
        <v>-9.1385400693492307E-16</v>
      </c>
      <c r="AC823" s="80">
        <f t="shared" ref="AC823" si="4318">AC822/(1+NAER_Rate)^(1/12)</f>
        <v>4.9945828937679314E-2</v>
      </c>
      <c r="AD823" s="82">
        <f t="shared" si="4067"/>
        <v>0</v>
      </c>
      <c r="AE823" s="74">
        <f t="shared" si="4068"/>
        <v>4.5643195904384474E-17</v>
      </c>
      <c r="AF823" s="75">
        <f t="shared" si="4069"/>
        <v>0</v>
      </c>
      <c r="AH823" s="113">
        <v>817</v>
      </c>
      <c r="AI823" s="114">
        <f>(SUM(AE824:$AE$913)+SUM(AF824:$AF$913)-SUM(AD824:$AD$913))*(1+NAER_Rate)^(AH823/12)</f>
        <v>3.1699594039476493E-15</v>
      </c>
      <c r="AJ823" s="115">
        <f t="shared" si="4056"/>
        <v>3.1699594039476493E-15</v>
      </c>
    </row>
    <row r="824" spans="5:36" x14ac:dyDescent="0.35">
      <c r="E824" s="66">
        <f t="shared" si="4085"/>
        <v>70341</v>
      </c>
      <c r="F824">
        <f t="shared" si="4163"/>
        <v>69</v>
      </c>
      <c r="G824">
        <f t="shared" si="4078"/>
        <v>818</v>
      </c>
      <c r="H824">
        <f t="shared" ref="H824" si="4319">ROUNDDOWN(YEARFRAC(E824,DOB,1),0)</f>
        <v>132</v>
      </c>
      <c r="I824" s="31">
        <f>IF(H824&lt;=120,VLOOKUP(H824,'Mortality Data'!$B$6:$D$125,2,FALSE),1)</f>
        <v>1</v>
      </c>
      <c r="J824" s="17">
        <f>IF(H824&lt;=120,(1-VLOOKUP(H824,'Mortality Data'!$F$5:$H$125,2,FALSE))^(YEAR(E824)-Mortality_Table_Year),1)</f>
        <v>1</v>
      </c>
      <c r="K824">
        <f>IF(H824&lt;=120,VLOOKUP(H824,'Mortality Data'!$B$5:$D$125,3,FALSE),1)</f>
        <v>1</v>
      </c>
      <c r="L824" s="33">
        <f>IF(H824&lt;=120,(1-VLOOKUP(H824,'Mortality Data'!$F$5:$H$125,3,FALSE))^(YEAR(E824)-Mortality_Table_Year),1)</f>
        <v>1</v>
      </c>
      <c r="M824" s="88">
        <f t="shared" ref="M824" si="4320">MIN(I824*J824*Male_Mortality_Blend+K824*L824*(1-Male_Mortality_Blend),1)</f>
        <v>1</v>
      </c>
      <c r="N824" s="18">
        <f t="shared" si="4059"/>
        <v>1</v>
      </c>
      <c r="O824" s="18">
        <f t="shared" si="4081"/>
        <v>0</v>
      </c>
      <c r="P824" s="89">
        <f t="shared" si="4072"/>
        <v>0</v>
      </c>
      <c r="Q824" s="88">
        <f t="shared" ref="Q824" si="4321">MIN((I824*J824*Male_Mortality_Blend+K824*L824*(1-Male_Mortality_Blend))*(1-Mortality_Margin),1)</f>
        <v>0.95</v>
      </c>
      <c r="R824" s="18">
        <f t="shared" si="4135"/>
        <v>0.22092219194555585</v>
      </c>
      <c r="S824" s="18">
        <f t="shared" si="4074"/>
        <v>1.1538455804932303E-22</v>
      </c>
      <c r="T824" s="89">
        <f t="shared" si="4075"/>
        <v>3.2719465523710934E-23</v>
      </c>
      <c r="V824" s="73">
        <f t="shared" si="4061"/>
        <v>0</v>
      </c>
      <c r="W824" s="74">
        <f t="shared" ref="W824" si="4322">V824*Fee_Percent</f>
        <v>0</v>
      </c>
      <c r="X824" s="75">
        <f t="shared" si="4090"/>
        <v>0</v>
      </c>
      <c r="Y824" s="74">
        <f t="shared" si="4063"/>
        <v>7.1196337660463076E-16</v>
      </c>
      <c r="Z824" s="75">
        <f t="shared" si="4064"/>
        <v>0</v>
      </c>
      <c r="AA824" s="82">
        <f t="shared" si="4065"/>
        <v>-7.1196337660463076E-16</v>
      </c>
      <c r="AC824" s="80">
        <f t="shared" ref="AC824" si="4323">AC823/(1+NAER_Rate)^(1/12)</f>
        <v>4.9762959546145583E-2</v>
      </c>
      <c r="AD824" s="82">
        <f t="shared" si="4067"/>
        <v>0</v>
      </c>
      <c r="AE824" s="74">
        <f t="shared" si="4068"/>
        <v>3.5429404708313454E-17</v>
      </c>
      <c r="AF824" s="75">
        <f t="shared" si="4069"/>
        <v>0</v>
      </c>
      <c r="AH824" s="113">
        <v>818</v>
      </c>
      <c r="AI824" s="114">
        <f>(SUM(AE825:$AE$913)+SUM(AF825:$AF$913)-SUM(AD825:$AD$913))*(1+NAER_Rate)^(AH824/12)</f>
        <v>2.4696450239597022E-15</v>
      </c>
      <c r="AJ824" s="115">
        <f t="shared" si="4056"/>
        <v>2.4696450239597022E-15</v>
      </c>
    </row>
    <row r="825" spans="5:36" x14ac:dyDescent="0.35">
      <c r="E825" s="66">
        <f t="shared" si="4085"/>
        <v>70372</v>
      </c>
      <c r="F825">
        <f t="shared" si="4163"/>
        <v>69</v>
      </c>
      <c r="G825">
        <f t="shared" si="4078"/>
        <v>819</v>
      </c>
      <c r="H825">
        <f t="shared" ref="H825" si="4324">ROUNDDOWN(YEARFRAC(E825,DOB,1),0)</f>
        <v>132</v>
      </c>
      <c r="I825" s="31">
        <f>IF(H825&lt;=120,VLOOKUP(H825,'Mortality Data'!$B$6:$D$125,2,FALSE),1)</f>
        <v>1</v>
      </c>
      <c r="J825" s="17">
        <f>IF(H825&lt;=120,(1-VLOOKUP(H825,'Mortality Data'!$F$5:$H$125,2,FALSE))^(YEAR(E825)-Mortality_Table_Year),1)</f>
        <v>1</v>
      </c>
      <c r="K825">
        <f>IF(H825&lt;=120,VLOOKUP(H825,'Mortality Data'!$B$5:$D$125,3,FALSE),1)</f>
        <v>1</v>
      </c>
      <c r="L825" s="33">
        <f>IF(H825&lt;=120,(1-VLOOKUP(H825,'Mortality Data'!$F$5:$H$125,3,FALSE))^(YEAR(E825)-Mortality_Table_Year),1)</f>
        <v>1</v>
      </c>
      <c r="M825" s="88">
        <f t="shared" ref="M825" si="4325">MIN(I825*J825*Male_Mortality_Blend+K825*L825*(1-Male_Mortality_Blend),1)</f>
        <v>1</v>
      </c>
      <c r="N825" s="18">
        <f t="shared" si="4059"/>
        <v>1</v>
      </c>
      <c r="O825" s="18">
        <f t="shared" si="4081"/>
        <v>0</v>
      </c>
      <c r="P825" s="89">
        <f t="shared" si="4072"/>
        <v>0</v>
      </c>
      <c r="Q825" s="88">
        <f t="shared" ref="Q825" si="4326">MIN((I825*J825*Male_Mortality_Blend+K825*L825*(1-Male_Mortality_Blend))*(1-Mortality_Margin),1)</f>
        <v>0.95</v>
      </c>
      <c r="R825" s="18">
        <f t="shared" si="4135"/>
        <v>0.22092219194555585</v>
      </c>
      <c r="S825" s="18">
        <f t="shared" si="4074"/>
        <v>8.9893548568397357E-23</v>
      </c>
      <c r="T825" s="89">
        <f t="shared" si="4075"/>
        <v>2.5491009480925676E-23</v>
      </c>
      <c r="V825" s="73">
        <f t="shared" si="4061"/>
        <v>0</v>
      </c>
      <c r="W825" s="74">
        <f t="shared" ref="W825" si="4327">V825*Fee_Percent</f>
        <v>0</v>
      </c>
      <c r="X825" s="75">
        <f t="shared" si="4090"/>
        <v>0</v>
      </c>
      <c r="Y825" s="74">
        <f t="shared" si="4063"/>
        <v>5.5467486686017643E-16</v>
      </c>
      <c r="Z825" s="75">
        <f t="shared" si="4064"/>
        <v>0</v>
      </c>
      <c r="AA825" s="82">
        <f t="shared" si="4065"/>
        <v>-5.5467486686017643E-16</v>
      </c>
      <c r="AC825" s="80">
        <f t="shared" ref="AC825" si="4328">AC824/(1+NAER_Rate)^(1/12)</f>
        <v>4.9580759704303409E-2</v>
      </c>
      <c r="AD825" s="82">
        <f t="shared" si="4067"/>
        <v>0</v>
      </c>
      <c r="AE825" s="74">
        <f t="shared" si="4068"/>
        <v>2.7501201287810895E-17</v>
      </c>
      <c r="AF825" s="75">
        <f t="shared" si="4069"/>
        <v>0</v>
      </c>
      <c r="AH825" s="113">
        <v>819</v>
      </c>
      <c r="AI825" s="114">
        <f>(SUM(AE826:$AE$913)+SUM(AF826:$AF$913)-SUM(AD826:$AD$913))*(1+NAER_Rate)^(AH825/12)</f>
        <v>1.9240456318493587E-15</v>
      </c>
      <c r="AJ825" s="115">
        <f t="shared" si="4056"/>
        <v>1.9240456318493587E-15</v>
      </c>
    </row>
    <row r="826" spans="5:36" x14ac:dyDescent="0.35">
      <c r="E826" s="66">
        <f t="shared" si="4085"/>
        <v>70402</v>
      </c>
      <c r="F826">
        <f t="shared" si="4163"/>
        <v>69</v>
      </c>
      <c r="G826">
        <f t="shared" si="4078"/>
        <v>820</v>
      </c>
      <c r="H826">
        <f t="shared" ref="H826" si="4329">ROUNDDOWN(YEARFRAC(E826,DOB,1),0)</f>
        <v>132</v>
      </c>
      <c r="I826" s="31">
        <f>IF(H826&lt;=120,VLOOKUP(H826,'Mortality Data'!$B$6:$D$125,2,FALSE),1)</f>
        <v>1</v>
      </c>
      <c r="J826" s="17">
        <f>IF(H826&lt;=120,(1-VLOOKUP(H826,'Mortality Data'!$F$5:$H$125,2,FALSE))^(YEAR(E826)-Mortality_Table_Year),1)</f>
        <v>1</v>
      </c>
      <c r="K826">
        <f>IF(H826&lt;=120,VLOOKUP(H826,'Mortality Data'!$B$5:$D$125,3,FALSE),1)</f>
        <v>1</v>
      </c>
      <c r="L826" s="33">
        <f>IF(H826&lt;=120,(1-VLOOKUP(H826,'Mortality Data'!$F$5:$H$125,3,FALSE))^(YEAR(E826)-Mortality_Table_Year),1)</f>
        <v>1</v>
      </c>
      <c r="M826" s="88">
        <f t="shared" ref="M826" si="4330">MIN(I826*J826*Male_Mortality_Blend+K826*L826*(1-Male_Mortality_Blend),1)</f>
        <v>1</v>
      </c>
      <c r="N826" s="18">
        <f t="shared" si="4059"/>
        <v>1</v>
      </c>
      <c r="O826" s="18">
        <f t="shared" si="4081"/>
        <v>0</v>
      </c>
      <c r="P826" s="89">
        <f t="shared" si="4072"/>
        <v>0</v>
      </c>
      <c r="Q826" s="88">
        <f t="shared" ref="Q826" si="4331">MIN((I826*J826*Male_Mortality_Blend+K826*L826*(1-Male_Mortality_Blend))*(1-Mortality_Margin),1)</f>
        <v>0.95</v>
      </c>
      <c r="R826" s="18">
        <f t="shared" si="4135"/>
        <v>0.22092219194555585</v>
      </c>
      <c r="S826" s="18">
        <f t="shared" si="4074"/>
        <v>7.0034068776902734E-23</v>
      </c>
      <c r="T826" s="89">
        <f t="shared" si="4075"/>
        <v>1.9859479791494624E-23</v>
      </c>
      <c r="V826" s="73">
        <f t="shared" si="4061"/>
        <v>0</v>
      </c>
      <c r="W826" s="74">
        <f t="shared" ref="W826" si="4332">V826*Fee_Percent</f>
        <v>0</v>
      </c>
      <c r="X826" s="75">
        <f t="shared" si="4090"/>
        <v>0</v>
      </c>
      <c r="Y826" s="74">
        <f t="shared" si="4063"/>
        <v>4.3213487945631691E-16</v>
      </c>
      <c r="Z826" s="75">
        <f t="shared" si="4064"/>
        <v>0</v>
      </c>
      <c r="AA826" s="82">
        <f t="shared" si="4065"/>
        <v>-4.3213487945631691E-16</v>
      </c>
      <c r="AC826" s="80">
        <f t="shared" ref="AC826" si="4333">AC825/(1+NAER_Rate)^(1/12)</f>
        <v>4.9399226960693939E-2</v>
      </c>
      <c r="AD826" s="82">
        <f t="shared" si="4067"/>
        <v>0</v>
      </c>
      <c r="AE826" s="74">
        <f t="shared" si="4068"/>
        <v>2.1347128987894716E-17</v>
      </c>
      <c r="AF826" s="75">
        <f t="shared" si="4069"/>
        <v>0</v>
      </c>
      <c r="AH826" s="113">
        <v>820</v>
      </c>
      <c r="AI826" s="114">
        <f>(SUM(AE827:$AE$913)+SUM(AF827:$AF$913)-SUM(AD827:$AD$913))*(1+NAER_Rate)^(AH826/12)</f>
        <v>1.4989812533678627E-15</v>
      </c>
      <c r="AJ826" s="115">
        <f t="shared" si="4056"/>
        <v>1.4989812533678627E-15</v>
      </c>
    </row>
    <row r="827" spans="5:36" x14ac:dyDescent="0.35">
      <c r="E827" s="66">
        <f t="shared" si="4085"/>
        <v>70433</v>
      </c>
      <c r="F827">
        <f t="shared" si="4163"/>
        <v>69</v>
      </c>
      <c r="G827">
        <f t="shared" si="4078"/>
        <v>821</v>
      </c>
      <c r="H827">
        <f t="shared" ref="H827" si="4334">ROUNDDOWN(YEARFRAC(E827,DOB,1),0)</f>
        <v>132</v>
      </c>
      <c r="I827" s="31">
        <f>IF(H827&lt;=120,VLOOKUP(H827,'Mortality Data'!$B$6:$D$125,2,FALSE),1)</f>
        <v>1</v>
      </c>
      <c r="J827" s="17">
        <f>IF(H827&lt;=120,(1-VLOOKUP(H827,'Mortality Data'!$F$5:$H$125,2,FALSE))^(YEAR(E827)-Mortality_Table_Year),1)</f>
        <v>1</v>
      </c>
      <c r="K827">
        <f>IF(H827&lt;=120,VLOOKUP(H827,'Mortality Data'!$B$5:$D$125,3,FALSE),1)</f>
        <v>1</v>
      </c>
      <c r="L827" s="33">
        <f>IF(H827&lt;=120,(1-VLOOKUP(H827,'Mortality Data'!$F$5:$H$125,3,FALSE))^(YEAR(E827)-Mortality_Table_Year),1)</f>
        <v>1</v>
      </c>
      <c r="M827" s="88">
        <f t="shared" ref="M827" si="4335">MIN(I827*J827*Male_Mortality_Blend+K827*L827*(1-Male_Mortality_Blend),1)</f>
        <v>1</v>
      </c>
      <c r="N827" s="18">
        <f t="shared" si="4059"/>
        <v>1</v>
      </c>
      <c r="O827" s="18">
        <f t="shared" si="4081"/>
        <v>0</v>
      </c>
      <c r="P827" s="89">
        <f t="shared" si="4072"/>
        <v>0</v>
      </c>
      <c r="Q827" s="88">
        <f t="shared" ref="Q827" si="4336">MIN((I827*J827*Male_Mortality_Blend+K827*L827*(1-Male_Mortality_Blend))*(1-Mortality_Margin),1)</f>
        <v>0.95</v>
      </c>
      <c r="R827" s="18">
        <f t="shared" si="4135"/>
        <v>0.22092219194555585</v>
      </c>
      <c r="S827" s="18">
        <f t="shared" si="4074"/>
        <v>5.4561988791843565E-23</v>
      </c>
      <c r="T827" s="89">
        <f t="shared" si="4075"/>
        <v>1.5472079985059168E-23</v>
      </c>
      <c r="V827" s="73">
        <f t="shared" si="4061"/>
        <v>0</v>
      </c>
      <c r="W827" s="74">
        <f t="shared" ref="W827" si="4337">V827*Fee_Percent</f>
        <v>0</v>
      </c>
      <c r="X827" s="75">
        <f t="shared" si="4090"/>
        <v>0</v>
      </c>
      <c r="Y827" s="74">
        <f t="shared" si="4063"/>
        <v>3.366666946706988E-16</v>
      </c>
      <c r="Z827" s="75">
        <f t="shared" si="4064"/>
        <v>0</v>
      </c>
      <c r="AA827" s="82">
        <f t="shared" si="4065"/>
        <v>-3.366666946706988E-16</v>
      </c>
      <c r="AC827" s="80">
        <f t="shared" ref="AC827" si="4338">AC826/(1+NAER_Rate)^(1/12)</f>
        <v>4.9218358872833975E-2</v>
      </c>
      <c r="AD827" s="82">
        <f t="shared" si="4067"/>
        <v>0</v>
      </c>
      <c r="AE827" s="74">
        <f t="shared" si="4068"/>
        <v>1.6570182198833276E-17</v>
      </c>
      <c r="AF827" s="75">
        <f t="shared" si="4069"/>
        <v>0</v>
      </c>
      <c r="AH827" s="113">
        <v>821</v>
      </c>
      <c r="AI827" s="114">
        <f>(SUM(AE828:$AE$913)+SUM(AF828:$AF$913)-SUM(AD828:$AD$913))*(1+NAER_Rate)^(AH827/12)</f>
        <v>1.1678230290981444E-15</v>
      </c>
      <c r="AJ827" s="115">
        <f t="shared" si="4056"/>
        <v>1.1678230290981444E-15</v>
      </c>
    </row>
    <row r="828" spans="5:36" x14ac:dyDescent="0.35">
      <c r="E828" s="66">
        <f t="shared" si="4085"/>
        <v>70463</v>
      </c>
      <c r="F828">
        <f t="shared" si="4163"/>
        <v>69</v>
      </c>
      <c r="G828">
        <f t="shared" si="4078"/>
        <v>822</v>
      </c>
      <c r="H828">
        <f t="shared" ref="H828" si="4339">ROUNDDOWN(YEARFRAC(E828,DOB,1),0)</f>
        <v>132</v>
      </c>
      <c r="I828" s="31">
        <f>IF(H828&lt;=120,VLOOKUP(H828,'Mortality Data'!$B$6:$D$125,2,FALSE),1)</f>
        <v>1</v>
      </c>
      <c r="J828" s="17">
        <f>IF(H828&lt;=120,(1-VLOOKUP(H828,'Mortality Data'!$F$5:$H$125,2,FALSE))^(YEAR(E828)-Mortality_Table_Year),1)</f>
        <v>1</v>
      </c>
      <c r="K828">
        <f>IF(H828&lt;=120,VLOOKUP(H828,'Mortality Data'!$B$5:$D$125,3,FALSE),1)</f>
        <v>1</v>
      </c>
      <c r="L828" s="33">
        <f>IF(H828&lt;=120,(1-VLOOKUP(H828,'Mortality Data'!$F$5:$H$125,3,FALSE))^(YEAR(E828)-Mortality_Table_Year),1)</f>
        <v>1</v>
      </c>
      <c r="M828" s="88">
        <f t="shared" ref="M828" si="4340">MIN(I828*J828*Male_Mortality_Blend+K828*L828*(1-Male_Mortality_Blend),1)</f>
        <v>1</v>
      </c>
      <c r="N828" s="18">
        <f t="shared" si="4059"/>
        <v>1</v>
      </c>
      <c r="O828" s="18">
        <f t="shared" si="4081"/>
        <v>0</v>
      </c>
      <c r="P828" s="89">
        <f t="shared" si="4072"/>
        <v>0</v>
      </c>
      <c r="Q828" s="88">
        <f t="shared" ref="Q828" si="4341">MIN((I828*J828*Male_Mortality_Blend+K828*L828*(1-Male_Mortality_Blend))*(1-Mortality_Margin),1)</f>
        <v>0.95</v>
      </c>
      <c r="R828" s="18">
        <f t="shared" si="4135"/>
        <v>0.22092219194555585</v>
      </c>
      <c r="S828" s="18">
        <f t="shared" si="4074"/>
        <v>4.2508034631040634E-23</v>
      </c>
      <c r="T828" s="89">
        <f t="shared" si="4075"/>
        <v>1.2053954160802931E-23</v>
      </c>
      <c r="V828" s="73">
        <f t="shared" si="4061"/>
        <v>0</v>
      </c>
      <c r="W828" s="74">
        <f t="shared" ref="W828" si="4342">V828*Fee_Percent</f>
        <v>0</v>
      </c>
      <c r="X828" s="75">
        <f t="shared" si="4090"/>
        <v>0</v>
      </c>
      <c r="Y828" s="74">
        <f t="shared" si="4063"/>
        <v>2.6228955052898286E-16</v>
      </c>
      <c r="Z828" s="75">
        <f t="shared" si="4064"/>
        <v>0</v>
      </c>
      <c r="AA828" s="82">
        <f t="shared" si="4065"/>
        <v>-2.6228955052898286E-16</v>
      </c>
      <c r="AC828" s="80">
        <f t="shared" ref="AC828" si="4343">AC827/(1+NAER_Rate)^(1/12)</f>
        <v>4.9038153007183116E-2</v>
      </c>
      <c r="AD828" s="82">
        <f t="shared" si="4067"/>
        <v>0</v>
      </c>
      <c r="AE828" s="74">
        <f t="shared" si="4068"/>
        <v>1.2862195111025549E-17</v>
      </c>
      <c r="AF828" s="75">
        <f t="shared" si="4069"/>
        <v>0</v>
      </c>
      <c r="AH828" s="113">
        <v>822</v>
      </c>
      <c r="AI828" s="114">
        <f>(SUM(AE829:$AE$913)+SUM(AF829:$AF$913)-SUM(AD829:$AD$913))*(1+NAER_Rate)^(AH828/12)</f>
        <v>9.0982500561455691E-16</v>
      </c>
      <c r="AJ828" s="115">
        <f t="shared" si="4056"/>
        <v>9.0982500561455691E-16</v>
      </c>
    </row>
    <row r="829" spans="5:36" x14ac:dyDescent="0.35">
      <c r="E829" s="66">
        <f t="shared" si="4085"/>
        <v>70494</v>
      </c>
      <c r="F829">
        <f t="shared" si="4163"/>
        <v>69</v>
      </c>
      <c r="G829">
        <f t="shared" si="4078"/>
        <v>823</v>
      </c>
      <c r="H829">
        <f t="shared" ref="H829" si="4344">ROUNDDOWN(YEARFRAC(E829,DOB,1),0)</f>
        <v>133</v>
      </c>
      <c r="I829" s="31">
        <f>IF(H829&lt;=120,VLOOKUP(H829,'Mortality Data'!$B$6:$D$125,2,FALSE),1)</f>
        <v>1</v>
      </c>
      <c r="J829" s="17">
        <f>IF(H829&lt;=120,(1-VLOOKUP(H829,'Mortality Data'!$F$5:$H$125,2,FALSE))^(YEAR(E829)-Mortality_Table_Year),1)</f>
        <v>1</v>
      </c>
      <c r="K829">
        <f>IF(H829&lt;=120,VLOOKUP(H829,'Mortality Data'!$B$5:$D$125,3,FALSE),1)</f>
        <v>1</v>
      </c>
      <c r="L829" s="33">
        <f>IF(H829&lt;=120,(1-VLOOKUP(H829,'Mortality Data'!$F$5:$H$125,3,FALSE))^(YEAR(E829)-Mortality_Table_Year),1)</f>
        <v>1</v>
      </c>
      <c r="M829" s="88">
        <f t="shared" ref="M829" si="4345">MIN(I829*J829*Male_Mortality_Blend+K829*L829*(1-Male_Mortality_Blend),1)</f>
        <v>1</v>
      </c>
      <c r="N829" s="18">
        <f t="shared" si="4059"/>
        <v>1</v>
      </c>
      <c r="O829" s="18">
        <f t="shared" si="4081"/>
        <v>0</v>
      </c>
      <c r="P829" s="89">
        <f t="shared" si="4072"/>
        <v>0</v>
      </c>
      <c r="Q829" s="88">
        <f t="shared" ref="Q829" si="4346">MIN((I829*J829*Male_Mortality_Blend+K829*L829*(1-Male_Mortality_Blend))*(1-Mortality_Margin),1)</f>
        <v>0.95</v>
      </c>
      <c r="R829" s="18">
        <f t="shared" si="4135"/>
        <v>0.22092219194555585</v>
      </c>
      <c r="S829" s="18">
        <f t="shared" si="4074"/>
        <v>3.311706644505354E-23</v>
      </c>
      <c r="T829" s="89">
        <f t="shared" si="4075"/>
        <v>9.3909681859870934E-24</v>
      </c>
      <c r="V829" s="73">
        <f t="shared" si="4061"/>
        <v>0</v>
      </c>
      <c r="W829" s="74">
        <f t="shared" ref="W829" si="4347">V829*Fee_Percent</f>
        <v>0</v>
      </c>
      <c r="X829" s="75">
        <f t="shared" si="4090"/>
        <v>0</v>
      </c>
      <c r="Y829" s="74">
        <f t="shared" si="4063"/>
        <v>2.0434396810170534E-16</v>
      </c>
      <c r="Z829" s="75">
        <f t="shared" si="4064"/>
        <v>0</v>
      </c>
      <c r="AA829" s="82">
        <f t="shared" si="4065"/>
        <v>-2.0434396810170534E-16</v>
      </c>
      <c r="AC829" s="80">
        <f t="shared" ref="AC829" si="4348">AC828/(1+NAER_Rate)^(1/12)</f>
        <v>4.8858606939111024E-2</v>
      </c>
      <c r="AD829" s="82">
        <f t="shared" si="4067"/>
        <v>0</v>
      </c>
      <c r="AE829" s="74">
        <f t="shared" si="4068"/>
        <v>9.9839616178594628E-18</v>
      </c>
      <c r="AF829" s="75">
        <f t="shared" si="4069"/>
        <v>0</v>
      </c>
      <c r="AH829" s="113">
        <v>823</v>
      </c>
      <c r="AI829" s="114">
        <f>(SUM(AE830:$AE$913)+SUM(AF830:$AF$913)-SUM(AD830:$AD$913))*(1+NAER_Rate)^(AH829/12)</f>
        <v>7.0882447099625138E-16</v>
      </c>
      <c r="AJ829" s="115">
        <f t="shared" si="4056"/>
        <v>7.0882447099625138E-16</v>
      </c>
    </row>
    <row r="830" spans="5:36" x14ac:dyDescent="0.35">
      <c r="E830" s="66">
        <f t="shared" si="4085"/>
        <v>70525</v>
      </c>
      <c r="F830">
        <f t="shared" si="4163"/>
        <v>69</v>
      </c>
      <c r="G830">
        <f t="shared" si="4078"/>
        <v>824</v>
      </c>
      <c r="H830">
        <f t="shared" ref="H830" si="4349">ROUNDDOWN(YEARFRAC(E830,DOB,1),0)</f>
        <v>133</v>
      </c>
      <c r="I830" s="31">
        <f>IF(H830&lt;=120,VLOOKUP(H830,'Mortality Data'!$B$6:$D$125,2,FALSE),1)</f>
        <v>1</v>
      </c>
      <c r="J830" s="17">
        <f>IF(H830&lt;=120,(1-VLOOKUP(H830,'Mortality Data'!$F$5:$H$125,2,FALSE))^(YEAR(E830)-Mortality_Table_Year),1)</f>
        <v>1</v>
      </c>
      <c r="K830">
        <f>IF(H830&lt;=120,VLOOKUP(H830,'Mortality Data'!$B$5:$D$125,3,FALSE),1)</f>
        <v>1</v>
      </c>
      <c r="L830" s="33">
        <f>IF(H830&lt;=120,(1-VLOOKUP(H830,'Mortality Data'!$F$5:$H$125,3,FALSE))^(YEAR(E830)-Mortality_Table_Year),1)</f>
        <v>1</v>
      </c>
      <c r="M830" s="88">
        <f t="shared" ref="M830" si="4350">MIN(I830*J830*Male_Mortality_Blend+K830*L830*(1-Male_Mortality_Blend),1)</f>
        <v>1</v>
      </c>
      <c r="N830" s="18">
        <f t="shared" si="4059"/>
        <v>1</v>
      </c>
      <c r="O830" s="18">
        <f t="shared" si="4081"/>
        <v>0</v>
      </c>
      <c r="P830" s="89">
        <f t="shared" si="4072"/>
        <v>0</v>
      </c>
      <c r="Q830" s="88">
        <f t="shared" ref="Q830" si="4351">MIN((I830*J830*Male_Mortality_Blend+K830*L830*(1-Male_Mortality_Blend))*(1-Mortality_Margin),1)</f>
        <v>0.95</v>
      </c>
      <c r="R830" s="18">
        <f t="shared" si="4135"/>
        <v>0.22092219194555585</v>
      </c>
      <c r="S830" s="18">
        <f t="shared" si="4074"/>
        <v>2.5800771535205695E-23</v>
      </c>
      <c r="T830" s="89">
        <f t="shared" si="4075"/>
        <v>7.3162949098478456E-24</v>
      </c>
      <c r="V830" s="73">
        <f t="shared" si="4061"/>
        <v>0</v>
      </c>
      <c r="W830" s="74">
        <f t="shared" ref="W830" si="4352">V830*Fee_Percent</f>
        <v>0</v>
      </c>
      <c r="X830" s="75">
        <f t="shared" si="4090"/>
        <v>0</v>
      </c>
      <c r="Y830" s="74">
        <f t="shared" si="4063"/>
        <v>1.5919985075782384E-16</v>
      </c>
      <c r="Z830" s="75">
        <f t="shared" si="4064"/>
        <v>0</v>
      </c>
      <c r="AA830" s="82">
        <f t="shared" si="4065"/>
        <v>-1.5919985075782384E-16</v>
      </c>
      <c r="AC830" s="80">
        <f t="shared" ref="AC830" si="4353">AC829/(1+NAER_Rate)^(1/12)</f>
        <v>4.8679718252864781E-2</v>
      </c>
      <c r="AD830" s="82">
        <f t="shared" si="4067"/>
        <v>0</v>
      </c>
      <c r="AE830" s="74">
        <f t="shared" si="4068"/>
        <v>7.7498038807889868E-18</v>
      </c>
      <c r="AF830" s="75">
        <f t="shared" si="4069"/>
        <v>0</v>
      </c>
      <c r="AH830" s="113">
        <v>824</v>
      </c>
      <c r="AI830" s="114">
        <f>(SUM(AE831:$AE$913)+SUM(AF831:$AF$913)-SUM(AD831:$AD$913))*(1+NAER_Rate)^(AH830/12)</f>
        <v>5.5222941506771711E-16</v>
      </c>
      <c r="AJ830" s="115">
        <f t="shared" si="4056"/>
        <v>5.5222941506771711E-16</v>
      </c>
    </row>
    <row r="831" spans="5:36" x14ac:dyDescent="0.35">
      <c r="E831" s="66">
        <f t="shared" si="4085"/>
        <v>70553</v>
      </c>
      <c r="F831">
        <f t="shared" si="4163"/>
        <v>69</v>
      </c>
      <c r="G831">
        <f t="shared" si="4078"/>
        <v>825</v>
      </c>
      <c r="H831">
        <f t="shared" ref="H831" si="4354">ROUNDDOWN(YEARFRAC(E831,DOB,1),0)</f>
        <v>133</v>
      </c>
      <c r="I831" s="31">
        <f>IF(H831&lt;=120,VLOOKUP(H831,'Mortality Data'!$B$6:$D$125,2,FALSE),1)</f>
        <v>1</v>
      </c>
      <c r="J831" s="17">
        <f>IF(H831&lt;=120,(1-VLOOKUP(H831,'Mortality Data'!$F$5:$H$125,2,FALSE))^(YEAR(E831)-Mortality_Table_Year),1)</f>
        <v>1</v>
      </c>
      <c r="K831">
        <f>IF(H831&lt;=120,VLOOKUP(H831,'Mortality Data'!$B$5:$D$125,3,FALSE),1)</f>
        <v>1</v>
      </c>
      <c r="L831" s="33">
        <f>IF(H831&lt;=120,(1-VLOOKUP(H831,'Mortality Data'!$F$5:$H$125,3,FALSE))^(YEAR(E831)-Mortality_Table_Year),1)</f>
        <v>1</v>
      </c>
      <c r="M831" s="88">
        <f t="shared" ref="M831" si="4355">MIN(I831*J831*Male_Mortality_Blend+K831*L831*(1-Male_Mortality_Blend),1)</f>
        <v>1</v>
      </c>
      <c r="N831" s="18">
        <f t="shared" si="4059"/>
        <v>1</v>
      </c>
      <c r="O831" s="18">
        <f t="shared" si="4081"/>
        <v>0</v>
      </c>
      <c r="P831" s="89">
        <f t="shared" si="4072"/>
        <v>0</v>
      </c>
      <c r="Q831" s="88">
        <f t="shared" ref="Q831" si="4356">MIN((I831*J831*Male_Mortality_Blend+K831*L831*(1-Male_Mortality_Blend))*(1-Mortality_Margin),1)</f>
        <v>0.95</v>
      </c>
      <c r="R831" s="18">
        <f t="shared" si="4135"/>
        <v>0.22092219194555585</v>
      </c>
      <c r="S831" s="18">
        <f t="shared" si="4074"/>
        <v>2.0100808533761548E-23</v>
      </c>
      <c r="T831" s="89">
        <f t="shared" si="4075"/>
        <v>5.6999630014441472E-24</v>
      </c>
      <c r="V831" s="73">
        <f t="shared" si="4061"/>
        <v>0</v>
      </c>
      <c r="W831" s="74">
        <f t="shared" ref="W831" si="4357">V831*Fee_Percent</f>
        <v>0</v>
      </c>
      <c r="X831" s="75">
        <f t="shared" si="4090"/>
        <v>0</v>
      </c>
      <c r="Y831" s="74">
        <f t="shared" si="4063"/>
        <v>1.2402907077100004E-16</v>
      </c>
      <c r="Z831" s="75">
        <f t="shared" si="4064"/>
        <v>0</v>
      </c>
      <c r="AA831" s="82">
        <f t="shared" si="4065"/>
        <v>-1.2402907077100004E-16</v>
      </c>
      <c r="AC831" s="80">
        <f t="shared" ref="AC831" si="4358">AC830/(1+NAER_Rate)^(1/12)</f>
        <v>4.8501484541536403E-2</v>
      </c>
      <c r="AD831" s="82">
        <f t="shared" si="4067"/>
        <v>0</v>
      </c>
      <c r="AE831" s="74">
        <f t="shared" si="4068"/>
        <v>6.0155940587007836E-18</v>
      </c>
      <c r="AF831" s="75">
        <f t="shared" si="4069"/>
        <v>0</v>
      </c>
      <c r="AH831" s="113">
        <v>825</v>
      </c>
      <c r="AI831" s="114">
        <f>(SUM(AE832:$AE$913)+SUM(AF832:$AF$913)-SUM(AD832:$AD$913))*(1+NAER_Rate)^(AH831/12)</f>
        <v>4.3022968214241477E-16</v>
      </c>
      <c r="AJ831" s="115">
        <f t="shared" si="4056"/>
        <v>4.3022968214241477E-16</v>
      </c>
    </row>
    <row r="832" spans="5:36" x14ac:dyDescent="0.35">
      <c r="E832" s="66">
        <f t="shared" si="4085"/>
        <v>70584</v>
      </c>
      <c r="F832">
        <f t="shared" si="4163"/>
        <v>69</v>
      </c>
      <c r="G832">
        <f t="shared" si="4078"/>
        <v>826</v>
      </c>
      <c r="H832">
        <f t="shared" ref="H832" si="4359">ROUNDDOWN(YEARFRAC(E832,DOB,1),0)</f>
        <v>133</v>
      </c>
      <c r="I832" s="31">
        <f>IF(H832&lt;=120,VLOOKUP(H832,'Mortality Data'!$B$6:$D$125,2,FALSE),1)</f>
        <v>1</v>
      </c>
      <c r="J832" s="17">
        <f>IF(H832&lt;=120,(1-VLOOKUP(H832,'Mortality Data'!$F$5:$H$125,2,FALSE))^(YEAR(E832)-Mortality_Table_Year),1)</f>
        <v>1</v>
      </c>
      <c r="K832">
        <f>IF(H832&lt;=120,VLOOKUP(H832,'Mortality Data'!$B$5:$D$125,3,FALSE),1)</f>
        <v>1</v>
      </c>
      <c r="L832" s="33">
        <f>IF(H832&lt;=120,(1-VLOOKUP(H832,'Mortality Data'!$F$5:$H$125,3,FALSE))^(YEAR(E832)-Mortality_Table_Year),1)</f>
        <v>1</v>
      </c>
      <c r="M832" s="88">
        <f t="shared" ref="M832" si="4360">MIN(I832*J832*Male_Mortality_Blend+K832*L832*(1-Male_Mortality_Blend),1)</f>
        <v>1</v>
      </c>
      <c r="N832" s="18">
        <f t="shared" si="4059"/>
        <v>1</v>
      </c>
      <c r="O832" s="18">
        <f t="shared" si="4081"/>
        <v>0</v>
      </c>
      <c r="P832" s="89">
        <f t="shared" si="4072"/>
        <v>0</v>
      </c>
      <c r="Q832" s="88">
        <f t="shared" ref="Q832" si="4361">MIN((I832*J832*Male_Mortality_Blend+K832*L832*(1-Male_Mortality_Blend))*(1-Mortality_Margin),1)</f>
        <v>0.95</v>
      </c>
      <c r="R832" s="18">
        <f t="shared" si="4135"/>
        <v>0.22092219194555585</v>
      </c>
      <c r="S832" s="18">
        <f t="shared" si="4074"/>
        <v>1.5660093852605013E-23</v>
      </c>
      <c r="T832" s="89">
        <f t="shared" si="4075"/>
        <v>4.4407146811565341E-24</v>
      </c>
      <c r="V832" s="73">
        <f t="shared" si="4061"/>
        <v>0</v>
      </c>
      <c r="W832" s="74">
        <f t="shared" ref="W832" si="4362">V832*Fee_Percent</f>
        <v>0</v>
      </c>
      <c r="X832" s="75">
        <f t="shared" si="4090"/>
        <v>0</v>
      </c>
      <c r="Y832" s="74">
        <f t="shared" si="4063"/>
        <v>9.6628296591300242E-17</v>
      </c>
      <c r="Z832" s="75">
        <f t="shared" si="4064"/>
        <v>0</v>
      </c>
      <c r="AA832" s="82">
        <f t="shared" si="4065"/>
        <v>-9.6628296591300242E-17</v>
      </c>
      <c r="AC832" s="80">
        <f t="shared" ref="AC832" si="4363">AC831/(1+NAER_Rate)^(1/12)</f>
        <v>4.8323903407030445E-2</v>
      </c>
      <c r="AD832" s="82">
        <f t="shared" si="4067"/>
        <v>0</v>
      </c>
      <c r="AE832" s="74">
        <f t="shared" si="4068"/>
        <v>4.6694564708638825E-18</v>
      </c>
      <c r="AF832" s="75">
        <f t="shared" si="4069"/>
        <v>0</v>
      </c>
      <c r="AH832" s="113">
        <v>826</v>
      </c>
      <c r="AI832" s="114">
        <f>(SUM(AE833:$AE$913)+SUM(AF833:$AF$913)-SUM(AD833:$AD$913))*(1+NAER_Rate)^(AH832/12)</f>
        <v>3.3518239763140551E-16</v>
      </c>
      <c r="AJ832" s="115">
        <f t="shared" si="4056"/>
        <v>3.3518239763140551E-16</v>
      </c>
    </row>
    <row r="833" spans="5:36" x14ac:dyDescent="0.35">
      <c r="E833" s="66">
        <f t="shared" si="4085"/>
        <v>70614</v>
      </c>
      <c r="F833">
        <f t="shared" si="4163"/>
        <v>69</v>
      </c>
      <c r="G833">
        <f t="shared" si="4078"/>
        <v>827</v>
      </c>
      <c r="H833">
        <f t="shared" ref="H833" si="4364">ROUNDDOWN(YEARFRAC(E833,DOB,1),0)</f>
        <v>133</v>
      </c>
      <c r="I833" s="31">
        <f>IF(H833&lt;=120,VLOOKUP(H833,'Mortality Data'!$B$6:$D$125,2,FALSE),1)</f>
        <v>1</v>
      </c>
      <c r="J833" s="17">
        <f>IF(H833&lt;=120,(1-VLOOKUP(H833,'Mortality Data'!$F$5:$H$125,2,FALSE))^(YEAR(E833)-Mortality_Table_Year),1)</f>
        <v>1</v>
      </c>
      <c r="K833">
        <f>IF(H833&lt;=120,VLOOKUP(H833,'Mortality Data'!$B$5:$D$125,3,FALSE),1)</f>
        <v>1</v>
      </c>
      <c r="L833" s="33">
        <f>IF(H833&lt;=120,(1-VLOOKUP(H833,'Mortality Data'!$F$5:$H$125,3,FALSE))^(YEAR(E833)-Mortality_Table_Year),1)</f>
        <v>1</v>
      </c>
      <c r="M833" s="88">
        <f t="shared" ref="M833" si="4365">MIN(I833*J833*Male_Mortality_Blend+K833*L833*(1-Male_Mortality_Blend),1)</f>
        <v>1</v>
      </c>
      <c r="N833" s="18">
        <f t="shared" si="4059"/>
        <v>1</v>
      </c>
      <c r="O833" s="18">
        <f t="shared" si="4081"/>
        <v>0</v>
      </c>
      <c r="P833" s="89">
        <f t="shared" si="4072"/>
        <v>0</v>
      </c>
      <c r="Q833" s="88">
        <f t="shared" ref="Q833" si="4366">MIN((I833*J833*Male_Mortality_Blend+K833*L833*(1-Male_Mortality_Blend))*(1-Mortality_Margin),1)</f>
        <v>0.95</v>
      </c>
      <c r="R833" s="18">
        <f t="shared" si="4135"/>
        <v>0.22092219194555585</v>
      </c>
      <c r="S833" s="18">
        <f t="shared" si="4074"/>
        <v>1.220043159261439E-23</v>
      </c>
      <c r="T833" s="89">
        <f t="shared" si="4075"/>
        <v>3.4596622599906234E-24</v>
      </c>
      <c r="V833" s="73">
        <f t="shared" si="4061"/>
        <v>0</v>
      </c>
      <c r="W833" s="74">
        <f t="shared" ref="W833" si="4367">V833*Fee_Percent</f>
        <v>0</v>
      </c>
      <c r="X833" s="75">
        <f t="shared" si="4090"/>
        <v>0</v>
      </c>
      <c r="Y833" s="74">
        <f t="shared" si="4063"/>
        <v>7.5280961504384912E-17</v>
      </c>
      <c r="Z833" s="75">
        <f t="shared" si="4064"/>
        <v>0</v>
      </c>
      <c r="AA833" s="82">
        <f t="shared" si="4065"/>
        <v>-7.5280961504384912E-17</v>
      </c>
      <c r="AC833" s="80">
        <f t="shared" ref="AC833" si="4368">AC832/(1+NAER_Rate)^(1/12)</f>
        <v>4.8146972460031745E-2</v>
      </c>
      <c r="AD833" s="82">
        <f t="shared" si="4067"/>
        <v>0</v>
      </c>
      <c r="AE833" s="74">
        <f t="shared" si="4068"/>
        <v>3.6245503803163302E-18</v>
      </c>
      <c r="AF833" s="75">
        <f t="shared" si="4069"/>
        <v>0</v>
      </c>
      <c r="AH833" s="113">
        <v>827</v>
      </c>
      <c r="AI833" s="114">
        <f>(SUM(AE834:$AE$913)+SUM(AF834:$AF$913)-SUM(AD834:$AD$913))*(1+NAER_Rate)^(AH833/12)</f>
        <v>2.6113316755270285E-16</v>
      </c>
      <c r="AJ833" s="115">
        <f t="shared" si="4056"/>
        <v>2.6113316755270285E-16</v>
      </c>
    </row>
    <row r="834" spans="5:36" x14ac:dyDescent="0.35">
      <c r="E834" s="66">
        <f t="shared" si="4085"/>
        <v>70645</v>
      </c>
      <c r="F834">
        <f t="shared" si="4163"/>
        <v>69</v>
      </c>
      <c r="G834">
        <f t="shared" si="4078"/>
        <v>828</v>
      </c>
      <c r="H834">
        <f t="shared" ref="H834" si="4369">ROUNDDOWN(YEARFRAC(E834,DOB,1),0)</f>
        <v>133</v>
      </c>
      <c r="I834" s="31">
        <f>IF(H834&lt;=120,VLOOKUP(H834,'Mortality Data'!$B$6:$D$125,2,FALSE),1)</f>
        <v>1</v>
      </c>
      <c r="J834" s="17">
        <f>IF(H834&lt;=120,(1-VLOOKUP(H834,'Mortality Data'!$F$5:$H$125,2,FALSE))^(YEAR(E834)-Mortality_Table_Year),1)</f>
        <v>1</v>
      </c>
      <c r="K834">
        <f>IF(H834&lt;=120,VLOOKUP(H834,'Mortality Data'!$B$5:$D$125,3,FALSE),1)</f>
        <v>1</v>
      </c>
      <c r="L834" s="33">
        <f>IF(H834&lt;=120,(1-VLOOKUP(H834,'Mortality Data'!$F$5:$H$125,3,FALSE))^(YEAR(E834)-Mortality_Table_Year),1)</f>
        <v>1</v>
      </c>
      <c r="M834" s="88">
        <f t="shared" ref="M834" si="4370">MIN(I834*J834*Male_Mortality_Blend+K834*L834*(1-Male_Mortality_Blend),1)</f>
        <v>1</v>
      </c>
      <c r="N834" s="18">
        <f t="shared" si="4059"/>
        <v>1</v>
      </c>
      <c r="O834" s="18">
        <f t="shared" si="4081"/>
        <v>0</v>
      </c>
      <c r="P834" s="89">
        <f t="shared" si="4072"/>
        <v>0</v>
      </c>
      <c r="Q834" s="88">
        <f t="shared" ref="Q834" si="4371">MIN((I834*J834*Male_Mortality_Blend+K834*L834*(1-Male_Mortality_Blend))*(1-Mortality_Margin),1)</f>
        <v>0.95</v>
      </c>
      <c r="R834" s="18">
        <f t="shared" si="4135"/>
        <v>0.22092219194555585</v>
      </c>
      <c r="S834" s="18">
        <f t="shared" si="4074"/>
        <v>9.5050855024922101E-24</v>
      </c>
      <c r="T834" s="89">
        <f t="shared" si="4075"/>
        <v>2.6953460901221799E-24</v>
      </c>
      <c r="V834" s="73">
        <f t="shared" si="4061"/>
        <v>0</v>
      </c>
      <c r="W834" s="74">
        <f t="shared" ref="W834" si="4372">V834*Fee_Percent</f>
        <v>0</v>
      </c>
      <c r="X834" s="75">
        <f t="shared" si="4090"/>
        <v>0</v>
      </c>
      <c r="Y834" s="74">
        <f t="shared" si="4063"/>
        <v>5.8649726477067191E-17</v>
      </c>
      <c r="Z834" s="75">
        <f t="shared" si="4064"/>
        <v>0</v>
      </c>
      <c r="AA834" s="82">
        <f t="shared" si="4065"/>
        <v>-5.8649726477067191E-17</v>
      </c>
      <c r="AC834" s="80">
        <f t="shared" ref="AC834" si="4373">AC833/(1+NAER_Rate)^(1/12)</f>
        <v>4.7970689319973274E-2</v>
      </c>
      <c r="AD834" s="82">
        <f t="shared" si="4067"/>
        <v>0</v>
      </c>
      <c r="AE834" s="74">
        <f t="shared" si="4068"/>
        <v>2.8134678075328007E-18</v>
      </c>
      <c r="AF834" s="75">
        <f t="shared" si="4069"/>
        <v>0</v>
      </c>
      <c r="AH834" s="113">
        <v>828</v>
      </c>
      <c r="AI834" s="114">
        <f>(SUM(AE835:$AE$913)+SUM(AF835:$AF$913)-SUM(AD835:$AD$913))*(1+NAER_Rate)^(AH834/12)</f>
        <v>2.0344305569452781E-16</v>
      </c>
      <c r="AJ834" s="115">
        <f t="shared" si="4056"/>
        <v>2.0344305569452781E-16</v>
      </c>
    </row>
    <row r="835" spans="5:36" x14ac:dyDescent="0.35">
      <c r="E835" s="66">
        <f t="shared" si="4085"/>
        <v>70675</v>
      </c>
      <c r="F835">
        <f t="shared" si="4163"/>
        <v>70</v>
      </c>
      <c r="G835">
        <f t="shared" si="4078"/>
        <v>829</v>
      </c>
      <c r="H835">
        <f t="shared" ref="H835" si="4374">ROUNDDOWN(YEARFRAC(E835,DOB,1),0)</f>
        <v>133</v>
      </c>
      <c r="I835" s="31">
        <f>IF(H835&lt;=120,VLOOKUP(H835,'Mortality Data'!$B$6:$D$125,2,FALSE),1)</f>
        <v>1</v>
      </c>
      <c r="J835" s="17">
        <f>IF(H835&lt;=120,(1-VLOOKUP(H835,'Mortality Data'!$F$5:$H$125,2,FALSE))^(YEAR(E835)-Mortality_Table_Year),1)</f>
        <v>1</v>
      </c>
      <c r="K835">
        <f>IF(H835&lt;=120,VLOOKUP(H835,'Mortality Data'!$B$5:$D$125,3,FALSE),1)</f>
        <v>1</v>
      </c>
      <c r="L835" s="33">
        <f>IF(H835&lt;=120,(1-VLOOKUP(H835,'Mortality Data'!$F$5:$H$125,3,FALSE))^(YEAR(E835)-Mortality_Table_Year),1)</f>
        <v>1</v>
      </c>
      <c r="M835" s="88">
        <f t="shared" ref="M835" si="4375">MIN(I835*J835*Male_Mortality_Blend+K835*L835*(1-Male_Mortality_Blend),1)</f>
        <v>1</v>
      </c>
      <c r="N835" s="18">
        <f t="shared" si="4059"/>
        <v>1</v>
      </c>
      <c r="O835" s="18">
        <f t="shared" si="4081"/>
        <v>0</v>
      </c>
      <c r="P835" s="89">
        <f t="shared" si="4072"/>
        <v>0</v>
      </c>
      <c r="Q835" s="88">
        <f t="shared" ref="Q835" si="4376">MIN((I835*J835*Male_Mortality_Blend+K835*L835*(1-Male_Mortality_Blend))*(1-Mortality_Margin),1)</f>
        <v>0.95</v>
      </c>
      <c r="R835" s="18">
        <f t="shared" si="4135"/>
        <v>0.22092219194555585</v>
      </c>
      <c r="S835" s="18">
        <f t="shared" si="4074"/>
        <v>7.4052011786517066E-24</v>
      </c>
      <c r="T835" s="89">
        <f t="shared" si="4075"/>
        <v>2.0998843238405036E-24</v>
      </c>
      <c r="V835" s="73">
        <f t="shared" si="4061"/>
        <v>0</v>
      </c>
      <c r="W835" s="74">
        <f t="shared" ref="W835" si="4377">V835*Fee_Percent</f>
        <v>0</v>
      </c>
      <c r="X835" s="75">
        <f t="shared" si="4090"/>
        <v>0</v>
      </c>
      <c r="Y835" s="74">
        <f t="shared" si="4063"/>
        <v>4.5692700346746206E-17</v>
      </c>
      <c r="Z835" s="75">
        <f t="shared" si="4064"/>
        <v>0</v>
      </c>
      <c r="AA835" s="82">
        <f t="shared" si="4065"/>
        <v>-4.5692700346746206E-17</v>
      </c>
      <c r="AC835" s="80">
        <f t="shared" ref="AC835" si="4378">AC834/(1+NAER_Rate)^(1/12)</f>
        <v>4.7795051615004094E-2</v>
      </c>
      <c r="AD835" s="82">
        <f t="shared" si="4067"/>
        <v>0</v>
      </c>
      <c r="AE835" s="74">
        <f t="shared" si="4068"/>
        <v>2.1838849715016502E-18</v>
      </c>
      <c r="AF835" s="75">
        <f t="shared" si="4069"/>
        <v>0</v>
      </c>
      <c r="AH835" s="113">
        <v>829</v>
      </c>
      <c r="AI835" s="114">
        <f>(SUM(AE836:$AE$913)+SUM(AF836:$AF$913)-SUM(AD836:$AD$913))*(1+NAER_Rate)^(AH835/12)</f>
        <v>1.5849796980130562E-16</v>
      </c>
      <c r="AJ835" s="115">
        <f t="shared" si="4056"/>
        <v>1.5849796980130562E-16</v>
      </c>
    </row>
    <row r="836" spans="5:36" x14ac:dyDescent="0.35">
      <c r="E836" s="66">
        <f t="shared" si="4085"/>
        <v>70706</v>
      </c>
      <c r="F836">
        <f t="shared" si="4163"/>
        <v>70</v>
      </c>
      <c r="G836">
        <f t="shared" si="4078"/>
        <v>830</v>
      </c>
      <c r="H836">
        <f t="shared" ref="H836" si="4379">ROUNDDOWN(YEARFRAC(E836,DOB,1),0)</f>
        <v>133</v>
      </c>
      <c r="I836" s="31">
        <f>IF(H836&lt;=120,VLOOKUP(H836,'Mortality Data'!$B$6:$D$125,2,FALSE),1)</f>
        <v>1</v>
      </c>
      <c r="J836" s="17">
        <f>IF(H836&lt;=120,(1-VLOOKUP(H836,'Mortality Data'!$F$5:$H$125,2,FALSE))^(YEAR(E836)-Mortality_Table_Year),1)</f>
        <v>1</v>
      </c>
      <c r="K836">
        <f>IF(H836&lt;=120,VLOOKUP(H836,'Mortality Data'!$B$5:$D$125,3,FALSE),1)</f>
        <v>1</v>
      </c>
      <c r="L836" s="33">
        <f>IF(H836&lt;=120,(1-VLOOKUP(H836,'Mortality Data'!$F$5:$H$125,3,FALSE))^(YEAR(E836)-Mortality_Table_Year),1)</f>
        <v>1</v>
      </c>
      <c r="M836" s="88">
        <f t="shared" ref="M836" si="4380">MIN(I836*J836*Male_Mortality_Blend+K836*L836*(1-Male_Mortality_Blend),1)</f>
        <v>1</v>
      </c>
      <c r="N836" s="18">
        <f t="shared" si="4059"/>
        <v>1</v>
      </c>
      <c r="O836" s="18">
        <f t="shared" si="4081"/>
        <v>0</v>
      </c>
      <c r="P836" s="89">
        <f t="shared" si="4072"/>
        <v>0</v>
      </c>
      <c r="Q836" s="88">
        <f t="shared" ref="Q836" si="4381">MIN((I836*J836*Male_Mortality_Blend+K836*L836*(1-Male_Mortality_Blend))*(1-Mortality_Margin),1)</f>
        <v>0.95</v>
      </c>
      <c r="R836" s="18">
        <f t="shared" si="4135"/>
        <v>0.22092219194555585</v>
      </c>
      <c r="S836" s="18">
        <f t="shared" si="4074"/>
        <v>5.7692279024661577E-24</v>
      </c>
      <c r="T836" s="89">
        <f t="shared" si="4075"/>
        <v>1.6359732761855489E-24</v>
      </c>
      <c r="V836" s="73">
        <f t="shared" si="4061"/>
        <v>0</v>
      </c>
      <c r="W836" s="74">
        <f t="shared" ref="W836" si="4382">V836*Fee_Percent</f>
        <v>0</v>
      </c>
      <c r="X836" s="75">
        <f t="shared" si="4090"/>
        <v>0</v>
      </c>
      <c r="Y836" s="74">
        <f t="shared" si="4063"/>
        <v>3.5598168830231571E-17</v>
      </c>
      <c r="Z836" s="75">
        <f t="shared" si="4064"/>
        <v>0</v>
      </c>
      <c r="AA836" s="82">
        <f t="shared" si="4065"/>
        <v>-3.5598168830231571E-17</v>
      </c>
      <c r="AC836" s="80">
        <f t="shared" ref="AC836" si="4383">AC835/(1+NAER_Rate)^(1/12)</f>
        <v>4.7620056981957461E-2</v>
      </c>
      <c r="AD836" s="82">
        <f t="shared" si="4067"/>
        <v>0</v>
      </c>
      <c r="AE836" s="74">
        <f t="shared" si="4068"/>
        <v>1.6951868281489693E-18</v>
      </c>
      <c r="AF836" s="75">
        <f t="shared" si="4069"/>
        <v>0</v>
      </c>
      <c r="AH836" s="113">
        <v>830</v>
      </c>
      <c r="AI836" s="114">
        <f>(SUM(AE837:$AE$913)+SUM(AF837:$AF$913)-SUM(AD837:$AD$913))*(1+NAER_Rate)^(AH836/12)</f>
        <v>1.2348225080045272E-16</v>
      </c>
      <c r="AJ836" s="115">
        <f t="shared" si="4056"/>
        <v>1.2348225080045272E-16</v>
      </c>
    </row>
    <row r="837" spans="5:36" x14ac:dyDescent="0.35">
      <c r="E837" s="66">
        <f t="shared" si="4085"/>
        <v>70737</v>
      </c>
      <c r="F837">
        <f t="shared" si="4163"/>
        <v>70</v>
      </c>
      <c r="G837">
        <f t="shared" si="4078"/>
        <v>831</v>
      </c>
      <c r="H837">
        <f t="shared" ref="H837" si="4384">ROUNDDOWN(YEARFRAC(E837,DOB,1),0)</f>
        <v>133</v>
      </c>
      <c r="I837" s="31">
        <f>IF(H837&lt;=120,VLOOKUP(H837,'Mortality Data'!$B$6:$D$125,2,FALSE),1)</f>
        <v>1</v>
      </c>
      <c r="J837" s="17">
        <f>IF(H837&lt;=120,(1-VLOOKUP(H837,'Mortality Data'!$F$5:$H$125,2,FALSE))^(YEAR(E837)-Mortality_Table_Year),1)</f>
        <v>1</v>
      </c>
      <c r="K837">
        <f>IF(H837&lt;=120,VLOOKUP(H837,'Mortality Data'!$B$5:$D$125,3,FALSE),1)</f>
        <v>1</v>
      </c>
      <c r="L837" s="33">
        <f>IF(H837&lt;=120,(1-VLOOKUP(H837,'Mortality Data'!$F$5:$H$125,3,FALSE))^(YEAR(E837)-Mortality_Table_Year),1)</f>
        <v>1</v>
      </c>
      <c r="M837" s="88">
        <f t="shared" ref="M837" si="4385">MIN(I837*J837*Male_Mortality_Blend+K837*L837*(1-Male_Mortality_Blend),1)</f>
        <v>1</v>
      </c>
      <c r="N837" s="18">
        <f t="shared" si="4059"/>
        <v>1</v>
      </c>
      <c r="O837" s="18">
        <f t="shared" si="4081"/>
        <v>0</v>
      </c>
      <c r="P837" s="89">
        <f t="shared" si="4072"/>
        <v>0</v>
      </c>
      <c r="Q837" s="88">
        <f t="shared" ref="Q837" si="4386">MIN((I837*J837*Male_Mortality_Blend+K837*L837*(1-Male_Mortality_Blend))*(1-Mortality_Margin),1)</f>
        <v>0.95</v>
      </c>
      <c r="R837" s="18">
        <f t="shared" si="4135"/>
        <v>0.22092219194555585</v>
      </c>
      <c r="S837" s="18">
        <f t="shared" si="4074"/>
        <v>4.4946774284198727E-24</v>
      </c>
      <c r="T837" s="89">
        <f t="shared" si="4075"/>
        <v>1.274550474046285E-24</v>
      </c>
      <c r="V837" s="73">
        <f t="shared" si="4061"/>
        <v>0</v>
      </c>
      <c r="W837" s="74">
        <f t="shared" ref="W837" si="4387">V837*Fee_Percent</f>
        <v>0</v>
      </c>
      <c r="X837" s="75">
        <f t="shared" si="4090"/>
        <v>0</v>
      </c>
      <c r="Y837" s="74">
        <f t="shared" si="4063"/>
        <v>2.7733743343008851E-17</v>
      </c>
      <c r="Z837" s="75">
        <f t="shared" si="4064"/>
        <v>0</v>
      </c>
      <c r="AA837" s="82">
        <f t="shared" si="4065"/>
        <v>-2.7733743343008851E-17</v>
      </c>
      <c r="AC837" s="80">
        <f t="shared" ref="AC837" si="4388">AC836/(1+NAER_Rate)^(1/12)</f>
        <v>4.7445703066319019E-2</v>
      </c>
      <c r="AD837" s="82">
        <f t="shared" si="4067"/>
        <v>0</v>
      </c>
      <c r="AE837" s="74">
        <f t="shared" si="4068"/>
        <v>1.3158469515698998E-18</v>
      </c>
      <c r="AF837" s="75">
        <f t="shared" si="4069"/>
        <v>0</v>
      </c>
      <c r="AH837" s="113">
        <v>831</v>
      </c>
      <c r="AI837" s="114">
        <f>(SUM(AE838:$AE$913)+SUM(AF838:$AF$913)-SUM(AD838:$AD$913))*(1+NAER_Rate)^(AH837/12)</f>
        <v>9.6202281193474503E-17</v>
      </c>
      <c r="AJ837" s="115">
        <f t="shared" si="4056"/>
        <v>9.6202281193474503E-17</v>
      </c>
    </row>
    <row r="838" spans="5:36" x14ac:dyDescent="0.35">
      <c r="E838" s="66">
        <f t="shared" si="4085"/>
        <v>70767</v>
      </c>
      <c r="F838">
        <f t="shared" si="4163"/>
        <v>70</v>
      </c>
      <c r="G838">
        <f t="shared" si="4078"/>
        <v>832</v>
      </c>
      <c r="H838">
        <f t="shared" ref="H838" si="4389">ROUNDDOWN(YEARFRAC(E838,DOB,1),0)</f>
        <v>133</v>
      </c>
      <c r="I838" s="31">
        <f>IF(H838&lt;=120,VLOOKUP(H838,'Mortality Data'!$B$6:$D$125,2,FALSE),1)</f>
        <v>1</v>
      </c>
      <c r="J838" s="17">
        <f>IF(H838&lt;=120,(1-VLOOKUP(H838,'Mortality Data'!$F$5:$H$125,2,FALSE))^(YEAR(E838)-Mortality_Table_Year),1)</f>
        <v>1</v>
      </c>
      <c r="K838">
        <f>IF(H838&lt;=120,VLOOKUP(H838,'Mortality Data'!$B$5:$D$125,3,FALSE),1)</f>
        <v>1</v>
      </c>
      <c r="L838" s="33">
        <f>IF(H838&lt;=120,(1-VLOOKUP(H838,'Mortality Data'!$F$5:$H$125,3,FALSE))^(YEAR(E838)-Mortality_Table_Year),1)</f>
        <v>1</v>
      </c>
      <c r="M838" s="88">
        <f t="shared" ref="M838" si="4390">MIN(I838*J838*Male_Mortality_Blend+K838*L838*(1-Male_Mortality_Blend),1)</f>
        <v>1</v>
      </c>
      <c r="N838" s="18">
        <f t="shared" si="4059"/>
        <v>1</v>
      </c>
      <c r="O838" s="18">
        <f t="shared" si="4081"/>
        <v>0</v>
      </c>
      <c r="P838" s="89">
        <f t="shared" si="4072"/>
        <v>0</v>
      </c>
      <c r="Q838" s="88">
        <f t="shared" ref="Q838" si="4391">MIN((I838*J838*Male_Mortality_Blend+K838*L838*(1-Male_Mortality_Blend))*(1-Mortality_Margin),1)</f>
        <v>0.95</v>
      </c>
      <c r="R838" s="18">
        <f t="shared" si="4135"/>
        <v>0.22092219194555585</v>
      </c>
      <c r="S838" s="18">
        <f t="shared" si="4074"/>
        <v>3.5017034388451402E-24</v>
      </c>
      <c r="T838" s="89">
        <f t="shared" si="4075"/>
        <v>9.929739895747325E-25</v>
      </c>
      <c r="V838" s="73">
        <f t="shared" si="4061"/>
        <v>0</v>
      </c>
      <c r="W838" s="74">
        <f t="shared" ref="W838" si="4392">V838*Fee_Percent</f>
        <v>0</v>
      </c>
      <c r="X838" s="75">
        <f t="shared" si="4090"/>
        <v>0</v>
      </c>
      <c r="Y838" s="74">
        <f t="shared" si="4063"/>
        <v>2.1606743972815869E-17</v>
      </c>
      <c r="Z838" s="75">
        <f t="shared" si="4064"/>
        <v>0</v>
      </c>
      <c r="AA838" s="82">
        <f t="shared" si="4065"/>
        <v>-2.1606743972815869E-17</v>
      </c>
      <c r="AC838" s="80">
        <f t="shared" ref="AC838" si="4393">AC837/(1+NAER_Rate)^(1/12)</f>
        <v>4.7271987522195122E-2</v>
      </c>
      <c r="AD838" s="82">
        <f t="shared" si="4067"/>
        <v>0</v>
      </c>
      <c r="AE838" s="74">
        <f t="shared" si="4068"/>
        <v>1.0213937314782163E-18</v>
      </c>
      <c r="AF838" s="75">
        <f t="shared" si="4069"/>
        <v>0</v>
      </c>
      <c r="AH838" s="113">
        <v>832</v>
      </c>
      <c r="AI838" s="114">
        <f>(SUM(AE839:$AE$913)+SUM(AF839:$AF$913)-SUM(AD839:$AD$913))*(1+NAER_Rate)^(AH838/12)</f>
        <v>7.4949062267933514E-17</v>
      </c>
      <c r="AJ838" s="115">
        <f t="shared" ref="AJ838:AJ901" si="4394">MAX(AI838,0,SUM(Y839:Y850)*2%)</f>
        <v>7.4949062267933514E-17</v>
      </c>
    </row>
    <row r="839" spans="5:36" x14ac:dyDescent="0.35">
      <c r="E839" s="66">
        <f t="shared" si="4085"/>
        <v>70798</v>
      </c>
      <c r="F839">
        <f t="shared" si="4163"/>
        <v>70</v>
      </c>
      <c r="G839">
        <f t="shared" si="4078"/>
        <v>833</v>
      </c>
      <c r="H839">
        <f t="shared" ref="H839" si="4395">ROUNDDOWN(YEARFRAC(E839,DOB,1),0)</f>
        <v>133</v>
      </c>
      <c r="I839" s="31">
        <f>IF(H839&lt;=120,VLOOKUP(H839,'Mortality Data'!$B$6:$D$125,2,FALSE),1)</f>
        <v>1</v>
      </c>
      <c r="J839" s="17">
        <f>IF(H839&lt;=120,(1-VLOOKUP(H839,'Mortality Data'!$F$5:$H$125,2,FALSE))^(YEAR(E839)-Mortality_Table_Year),1)</f>
        <v>1</v>
      </c>
      <c r="K839">
        <f>IF(H839&lt;=120,VLOOKUP(H839,'Mortality Data'!$B$5:$D$125,3,FALSE),1)</f>
        <v>1</v>
      </c>
      <c r="L839" s="33">
        <f>IF(H839&lt;=120,(1-VLOOKUP(H839,'Mortality Data'!$F$5:$H$125,3,FALSE))^(YEAR(E839)-Mortality_Table_Year),1)</f>
        <v>1</v>
      </c>
      <c r="M839" s="88">
        <f t="shared" ref="M839" si="4396">MIN(I839*J839*Male_Mortality_Blend+K839*L839*(1-Male_Mortality_Blend),1)</f>
        <v>1</v>
      </c>
      <c r="N839" s="18">
        <f t="shared" ref="N839:N902" si="4397">1-(1-M839)^(1/12)</f>
        <v>1</v>
      </c>
      <c r="O839" s="18">
        <f t="shared" si="4081"/>
        <v>0</v>
      </c>
      <c r="P839" s="89">
        <f t="shared" si="4072"/>
        <v>0</v>
      </c>
      <c r="Q839" s="88">
        <f t="shared" ref="Q839" si="4398">MIN((I839*J839*Male_Mortality_Blend+K839*L839*(1-Male_Mortality_Blend))*(1-Mortality_Margin),1)</f>
        <v>0.95</v>
      </c>
      <c r="R839" s="18">
        <f t="shared" si="4135"/>
        <v>0.22092219194555585</v>
      </c>
      <c r="S839" s="18">
        <f t="shared" si="4074"/>
        <v>2.728099439592181E-24</v>
      </c>
      <c r="T839" s="89">
        <f t="shared" si="4075"/>
        <v>7.7360399925295922E-25</v>
      </c>
      <c r="V839" s="73">
        <f t="shared" ref="V839:V902" si="4399">Payment_Amount*O839</f>
        <v>0</v>
      </c>
      <c r="W839" s="74">
        <f t="shared" ref="W839" si="4400">V839*Fee_Percent</f>
        <v>0</v>
      </c>
      <c r="X839" s="75">
        <f t="shared" si="4090"/>
        <v>0</v>
      </c>
      <c r="Y839" s="74">
        <f t="shared" ref="Y839:Y902" si="4401">Payment_Amount*S839</f>
        <v>1.6833334733534959E-17</v>
      </c>
      <c r="Z839" s="75">
        <f t="shared" ref="Z839:Z902" si="4402">V839*Admin_Expense_Percent</f>
        <v>0</v>
      </c>
      <c r="AA839" s="82">
        <f t="shared" ref="AA839:AA902" si="4403">X839-SUM(Y839:Z839)</f>
        <v>-1.6833334733534959E-17</v>
      </c>
      <c r="AC839" s="80">
        <f t="shared" ref="AC839" si="4404">AC838/(1+NAER_Rate)^(1/12)</f>
        <v>4.7098908012281282E-2</v>
      </c>
      <c r="AD839" s="82">
        <f t="shared" ref="AD839:AD902" si="4405">X839*AC839</f>
        <v>0</v>
      </c>
      <c r="AE839" s="74">
        <f t="shared" ref="AE839:AE902" si="4406">Payment_Amount*S839*AC839</f>
        <v>7.9283168415470251E-19</v>
      </c>
      <c r="AF839" s="75">
        <f t="shared" ref="AF839:AF902" si="4407">Z839*AC839</f>
        <v>0</v>
      </c>
      <c r="AH839" s="113">
        <v>833</v>
      </c>
      <c r="AI839" s="114">
        <f>(SUM(AE840:$AE$913)+SUM(AF840:$AF$913)-SUM(AD840:$AD$913))*(1+NAER_Rate)^(AH839/12)</f>
        <v>5.8391151052976036E-17</v>
      </c>
      <c r="AJ839" s="115">
        <f t="shared" si="4394"/>
        <v>5.8391151052976036E-17</v>
      </c>
    </row>
    <row r="840" spans="5:36" x14ac:dyDescent="0.35">
      <c r="E840" s="66">
        <f t="shared" si="4085"/>
        <v>70828</v>
      </c>
      <c r="F840">
        <f t="shared" si="4163"/>
        <v>70</v>
      </c>
      <c r="G840">
        <f t="shared" si="4078"/>
        <v>834</v>
      </c>
      <c r="H840">
        <f t="shared" ref="H840" si="4408">ROUNDDOWN(YEARFRAC(E840,DOB,1),0)</f>
        <v>133</v>
      </c>
      <c r="I840" s="31">
        <f>IF(H840&lt;=120,VLOOKUP(H840,'Mortality Data'!$B$6:$D$125,2,FALSE),1)</f>
        <v>1</v>
      </c>
      <c r="J840" s="17">
        <f>IF(H840&lt;=120,(1-VLOOKUP(H840,'Mortality Data'!$F$5:$H$125,2,FALSE))^(YEAR(E840)-Mortality_Table_Year),1)</f>
        <v>1</v>
      </c>
      <c r="K840">
        <f>IF(H840&lt;=120,VLOOKUP(H840,'Mortality Data'!$B$5:$D$125,3,FALSE),1)</f>
        <v>1</v>
      </c>
      <c r="L840" s="33">
        <f>IF(H840&lt;=120,(1-VLOOKUP(H840,'Mortality Data'!$F$5:$H$125,3,FALSE))^(YEAR(E840)-Mortality_Table_Year),1)</f>
        <v>1</v>
      </c>
      <c r="M840" s="88">
        <f t="shared" ref="M840" si="4409">MIN(I840*J840*Male_Mortality_Blend+K840*L840*(1-Male_Mortality_Blend),1)</f>
        <v>1</v>
      </c>
      <c r="N840" s="18">
        <f t="shared" si="4397"/>
        <v>1</v>
      </c>
      <c r="O840" s="18">
        <f t="shared" si="4081"/>
        <v>0</v>
      </c>
      <c r="P840" s="89">
        <f t="shared" ref="P840:P903" si="4410">O839-O840</f>
        <v>0</v>
      </c>
      <c r="Q840" s="88">
        <f t="shared" ref="Q840" si="4411">MIN((I840*J840*Male_Mortality_Blend+K840*L840*(1-Male_Mortality_Blend))*(1-Mortality_Margin),1)</f>
        <v>0.95</v>
      </c>
      <c r="R840" s="18">
        <f t="shared" si="4135"/>
        <v>0.22092219194555585</v>
      </c>
      <c r="S840" s="18">
        <f t="shared" ref="S840:S903" si="4412">S839*(1-Q840)^(1/12)</f>
        <v>2.1254017315520338E-24</v>
      </c>
      <c r="T840" s="89">
        <f t="shared" ref="T840:T903" si="4413">S839-S840</f>
        <v>6.0269770804014716E-25</v>
      </c>
      <c r="V840" s="73">
        <f t="shared" si="4399"/>
        <v>0</v>
      </c>
      <c r="W840" s="74">
        <f t="shared" ref="W840" si="4414">V840*Fee_Percent</f>
        <v>0</v>
      </c>
      <c r="X840" s="75">
        <f t="shared" si="4090"/>
        <v>0</v>
      </c>
      <c r="Y840" s="74">
        <f t="shared" si="4401"/>
        <v>1.3114477526449155E-17</v>
      </c>
      <c r="Z840" s="75">
        <f t="shared" si="4402"/>
        <v>0</v>
      </c>
      <c r="AA840" s="82">
        <f t="shared" si="4403"/>
        <v>-1.3114477526449155E-17</v>
      </c>
      <c r="AC840" s="80">
        <f t="shared" ref="AC840" si="4415">AC839/(1+NAER_Rate)^(1/12)</f>
        <v>4.6926462207830699E-2</v>
      </c>
      <c r="AD840" s="82">
        <f t="shared" si="4405"/>
        <v>0</v>
      </c>
      <c r="AE840" s="74">
        <f t="shared" si="4406"/>
        <v>6.1541603402036128E-19</v>
      </c>
      <c r="AF840" s="75">
        <f t="shared" si="4407"/>
        <v>0</v>
      </c>
      <c r="AH840" s="113">
        <v>834</v>
      </c>
      <c r="AI840" s="114">
        <f>(SUM(AE841:$AE$913)+SUM(AF841:$AF$913)-SUM(AD841:$AD$913))*(1+NAER_Rate)^(AH840/12)</f>
        <v>4.5491249877319659E-17</v>
      </c>
      <c r="AJ840" s="115">
        <f t="shared" si="4394"/>
        <v>4.5491249877319659E-17</v>
      </c>
    </row>
    <row r="841" spans="5:36" x14ac:dyDescent="0.35">
      <c r="E841" s="66">
        <f t="shared" si="4085"/>
        <v>70859</v>
      </c>
      <c r="F841">
        <f t="shared" si="4163"/>
        <v>70</v>
      </c>
      <c r="G841">
        <f t="shared" ref="G841:G904" si="4416">G840+1</f>
        <v>835</v>
      </c>
      <c r="H841">
        <f t="shared" ref="H841" si="4417">ROUNDDOWN(YEARFRAC(E841,DOB,1),0)</f>
        <v>134</v>
      </c>
      <c r="I841" s="31">
        <f>IF(H841&lt;=120,VLOOKUP(H841,'Mortality Data'!$B$6:$D$125,2,FALSE),1)</f>
        <v>1</v>
      </c>
      <c r="J841" s="17">
        <f>IF(H841&lt;=120,(1-VLOOKUP(H841,'Mortality Data'!$F$5:$H$125,2,FALSE))^(YEAR(E841)-Mortality_Table_Year),1)</f>
        <v>1</v>
      </c>
      <c r="K841">
        <f>IF(H841&lt;=120,VLOOKUP(H841,'Mortality Data'!$B$5:$D$125,3,FALSE),1)</f>
        <v>1</v>
      </c>
      <c r="L841" s="33">
        <f>IF(H841&lt;=120,(1-VLOOKUP(H841,'Mortality Data'!$F$5:$H$125,3,FALSE))^(YEAR(E841)-Mortality_Table_Year),1)</f>
        <v>1</v>
      </c>
      <c r="M841" s="88">
        <f t="shared" ref="M841" si="4418">MIN(I841*J841*Male_Mortality_Blend+K841*L841*(1-Male_Mortality_Blend),1)</f>
        <v>1</v>
      </c>
      <c r="N841" s="18">
        <f t="shared" si="4397"/>
        <v>1</v>
      </c>
      <c r="O841" s="18">
        <f t="shared" ref="O841:O904" si="4419">O840*(1-M841)^(1/12)</f>
        <v>0</v>
      </c>
      <c r="P841" s="89">
        <f t="shared" si="4410"/>
        <v>0</v>
      </c>
      <c r="Q841" s="88">
        <f t="shared" ref="Q841" si="4420">MIN((I841*J841*Male_Mortality_Blend+K841*L841*(1-Male_Mortality_Blend))*(1-Mortality_Margin),1)</f>
        <v>0.95</v>
      </c>
      <c r="R841" s="18">
        <f>1-(1-Q841)^(1/12)</f>
        <v>0.22092219194555585</v>
      </c>
      <c r="S841" s="18">
        <f t="shared" si="4412"/>
        <v>1.6558533222526788E-24</v>
      </c>
      <c r="T841" s="89">
        <f t="shared" si="4413"/>
        <v>4.6954840929935504E-25</v>
      </c>
      <c r="V841" s="73">
        <f t="shared" si="4399"/>
        <v>0</v>
      </c>
      <c r="W841" s="74">
        <f t="shared" ref="W841" si="4421">V841*Fee_Percent</f>
        <v>0</v>
      </c>
      <c r="X841" s="75">
        <f t="shared" si="4090"/>
        <v>0</v>
      </c>
      <c r="Y841" s="74">
        <f t="shared" si="4401"/>
        <v>1.0217198405085277E-17</v>
      </c>
      <c r="Z841" s="75">
        <f t="shared" si="4402"/>
        <v>0</v>
      </c>
      <c r="AA841" s="82">
        <f t="shared" si="4403"/>
        <v>-1.0217198405085277E-17</v>
      </c>
      <c r="AC841" s="80">
        <f t="shared" ref="AC841" si="4422">AC840/(1+NAER_Rate)^(1/12)</f>
        <v>4.6754647788622955E-2</v>
      </c>
      <c r="AD841" s="82">
        <f t="shared" si="4405"/>
        <v>0</v>
      </c>
      <c r="AE841" s="74">
        <f t="shared" si="4406"/>
        <v>4.7770151281624238E-19</v>
      </c>
      <c r="AF841" s="75">
        <f t="shared" si="4407"/>
        <v>0</v>
      </c>
      <c r="AH841" s="113">
        <v>835</v>
      </c>
      <c r="AI841" s="114">
        <f>(SUM(AE842:$AE$913)+SUM(AF842:$AF$913)-SUM(AD842:$AD$913))*(1+NAER_Rate)^(AH841/12)</f>
        <v>3.5441223144921916E-17</v>
      </c>
      <c r="AJ841" s="115">
        <f t="shared" si="4394"/>
        <v>3.5441223144921916E-17</v>
      </c>
    </row>
    <row r="842" spans="5:36" x14ac:dyDescent="0.35">
      <c r="E842" s="66">
        <f t="shared" ref="E842:E905" si="4423">EOMONTH(E841,1)</f>
        <v>70890</v>
      </c>
      <c r="F842">
        <f t="shared" si="4163"/>
        <v>70</v>
      </c>
      <c r="G842">
        <f t="shared" si="4416"/>
        <v>836</v>
      </c>
      <c r="H842">
        <f t="shared" ref="H842" si="4424">ROUNDDOWN(YEARFRAC(E842,DOB,1),0)</f>
        <v>134</v>
      </c>
      <c r="I842" s="31">
        <f>IF(H842&lt;=120,VLOOKUP(H842,'Mortality Data'!$B$6:$D$125,2,FALSE),1)</f>
        <v>1</v>
      </c>
      <c r="J842" s="17">
        <f>IF(H842&lt;=120,(1-VLOOKUP(H842,'Mortality Data'!$F$5:$H$125,2,FALSE))^(YEAR(E842)-Mortality_Table_Year),1)</f>
        <v>1</v>
      </c>
      <c r="K842">
        <f>IF(H842&lt;=120,VLOOKUP(H842,'Mortality Data'!$B$5:$D$125,3,FALSE),1)</f>
        <v>1</v>
      </c>
      <c r="L842" s="33">
        <f>IF(H842&lt;=120,(1-VLOOKUP(H842,'Mortality Data'!$F$5:$H$125,3,FALSE))^(YEAR(E842)-Mortality_Table_Year),1)</f>
        <v>1</v>
      </c>
      <c r="M842" s="88">
        <f t="shared" ref="M842" si="4425">MIN(I842*J842*Male_Mortality_Blend+K842*L842*(1-Male_Mortality_Blend),1)</f>
        <v>1</v>
      </c>
      <c r="N842" s="18">
        <f t="shared" si="4397"/>
        <v>1</v>
      </c>
      <c r="O842" s="18">
        <f t="shared" si="4419"/>
        <v>0</v>
      </c>
      <c r="P842" s="89">
        <f t="shared" si="4410"/>
        <v>0</v>
      </c>
      <c r="Q842" s="88">
        <f t="shared" ref="Q842" si="4426">MIN((I842*J842*Male_Mortality_Blend+K842*L842*(1-Male_Mortality_Blend))*(1-Mortality_Margin),1)</f>
        <v>0.95</v>
      </c>
      <c r="R842" s="18">
        <f>1-(1-Q842)^(1/12)</f>
        <v>0.22092219194555585</v>
      </c>
      <c r="S842" s="18">
        <f t="shared" si="4412"/>
        <v>1.2900385767602862E-24</v>
      </c>
      <c r="T842" s="89">
        <f t="shared" si="4413"/>
        <v>3.6581474549239261E-25</v>
      </c>
      <c r="V842" s="73">
        <f t="shared" si="4399"/>
        <v>0</v>
      </c>
      <c r="W842" s="74">
        <f t="shared" ref="W842" si="4427">V842*Fee_Percent</f>
        <v>0</v>
      </c>
      <c r="X842" s="75">
        <f t="shared" ref="X842:X905" si="4428">V842+W842</f>
        <v>0</v>
      </c>
      <c r="Y842" s="74">
        <f t="shared" si="4401"/>
        <v>7.9599925378912008E-18</v>
      </c>
      <c r="Z842" s="75">
        <f t="shared" si="4402"/>
        <v>0</v>
      </c>
      <c r="AA842" s="82">
        <f t="shared" si="4403"/>
        <v>-7.9599925378912008E-18</v>
      </c>
      <c r="AC842" s="80">
        <f t="shared" ref="AC842" si="4429">AC841/(1+NAER_Rate)^(1/12)</f>
        <v>4.6583462442932766E-2</v>
      </c>
      <c r="AD842" s="82">
        <f t="shared" si="4405"/>
        <v>0</v>
      </c>
      <c r="AE842" s="74">
        <f t="shared" si="4406"/>
        <v>3.7080401343487982E-19</v>
      </c>
      <c r="AF842" s="75">
        <f t="shared" si="4407"/>
        <v>0</v>
      </c>
      <c r="AH842" s="113">
        <v>836</v>
      </c>
      <c r="AI842" s="114">
        <f>(SUM(AE843:$AE$913)+SUM(AF843:$AF$913)-SUM(AD843:$AD$913))*(1+NAER_Rate)^(AH842/12)</f>
        <v>2.7611470347007279E-17</v>
      </c>
      <c r="AJ842" s="115">
        <f t="shared" si="4394"/>
        <v>2.7611470347007279E-17</v>
      </c>
    </row>
    <row r="843" spans="5:36" x14ac:dyDescent="0.35">
      <c r="E843" s="66">
        <f t="shared" si="4423"/>
        <v>70918</v>
      </c>
      <c r="F843">
        <f t="shared" si="4163"/>
        <v>70</v>
      </c>
      <c r="G843">
        <f t="shared" si="4416"/>
        <v>837</v>
      </c>
      <c r="H843">
        <f t="shared" ref="H843" si="4430">ROUNDDOWN(YEARFRAC(E843,DOB,1),0)</f>
        <v>134</v>
      </c>
      <c r="I843" s="31">
        <f>IF(H843&lt;=120,VLOOKUP(H843,'Mortality Data'!$B$6:$D$125,2,FALSE),1)</f>
        <v>1</v>
      </c>
      <c r="J843" s="17">
        <f>IF(H843&lt;=120,(1-VLOOKUP(H843,'Mortality Data'!$F$5:$H$125,2,FALSE))^(YEAR(E843)-Mortality_Table_Year),1)</f>
        <v>1</v>
      </c>
      <c r="K843">
        <f>IF(H843&lt;=120,VLOOKUP(H843,'Mortality Data'!$B$5:$D$125,3,FALSE),1)</f>
        <v>1</v>
      </c>
      <c r="L843" s="33">
        <f>IF(H843&lt;=120,(1-VLOOKUP(H843,'Mortality Data'!$F$5:$H$125,3,FALSE))^(YEAR(E843)-Mortality_Table_Year),1)</f>
        <v>1</v>
      </c>
      <c r="M843" s="88">
        <f t="shared" ref="M843" si="4431">MIN(I843*J843*Male_Mortality_Blend+K843*L843*(1-Male_Mortality_Blend),1)</f>
        <v>1</v>
      </c>
      <c r="N843" s="18">
        <f t="shared" si="4397"/>
        <v>1</v>
      </c>
      <c r="O843" s="18">
        <f t="shared" si="4419"/>
        <v>0</v>
      </c>
      <c r="P843" s="89">
        <f t="shared" si="4410"/>
        <v>0</v>
      </c>
      <c r="Q843" s="88">
        <f t="shared" ref="Q843" si="4432">MIN((I843*J843*Male_Mortality_Blend+K843*L843*(1-Male_Mortality_Blend))*(1-Mortality_Margin),1)</f>
        <v>0.95</v>
      </c>
      <c r="R843" s="18">
        <f t="shared" ref="R843:R906" si="4433">1-(1-Q843)^(1/12)</f>
        <v>0.22092219194555585</v>
      </c>
      <c r="S843" s="18">
        <f t="shared" si="4412"/>
        <v>1.0050404266880786E-24</v>
      </c>
      <c r="T843" s="89">
        <f t="shared" si="4413"/>
        <v>2.8499815007220758E-25</v>
      </c>
      <c r="V843" s="73">
        <f t="shared" si="4399"/>
        <v>0</v>
      </c>
      <c r="W843" s="74">
        <f t="shared" ref="W843" si="4434">V843*Fee_Percent</f>
        <v>0</v>
      </c>
      <c r="X843" s="75">
        <f t="shared" si="4428"/>
        <v>0</v>
      </c>
      <c r="Y843" s="74">
        <f t="shared" si="4401"/>
        <v>6.2014535385500093E-18</v>
      </c>
      <c r="Z843" s="75">
        <f t="shared" si="4402"/>
        <v>0</v>
      </c>
      <c r="AA843" s="82">
        <f t="shared" si="4403"/>
        <v>-6.2014535385500093E-18</v>
      </c>
      <c r="AC843" s="80">
        <f t="shared" ref="AC843" si="4435">AC842/(1+NAER_Rate)^(1/12)</f>
        <v>4.6412903867498911E-2</v>
      </c>
      <c r="AD843" s="82">
        <f t="shared" si="4405"/>
        <v>0</v>
      </c>
      <c r="AE843" s="74">
        <f t="shared" si="4406"/>
        <v>2.8782746692348256E-19</v>
      </c>
      <c r="AF843" s="75">
        <f t="shared" si="4407"/>
        <v>0</v>
      </c>
      <c r="AH843" s="113">
        <v>837</v>
      </c>
      <c r="AI843" s="114">
        <f>(SUM(AE844:$AE$913)+SUM(AF844:$AF$913)-SUM(AD844:$AD$913))*(1+NAER_Rate)^(AH843/12)</f>
        <v>2.1511483699248792E-17</v>
      </c>
      <c r="AJ843" s="115">
        <f t="shared" si="4394"/>
        <v>2.1511483699248792E-17</v>
      </c>
    </row>
    <row r="844" spans="5:36" x14ac:dyDescent="0.35">
      <c r="E844" s="66">
        <f t="shared" si="4423"/>
        <v>70949</v>
      </c>
      <c r="F844">
        <f t="shared" si="4163"/>
        <v>70</v>
      </c>
      <c r="G844">
        <f t="shared" si="4416"/>
        <v>838</v>
      </c>
      <c r="H844">
        <f t="shared" ref="H844" si="4436">ROUNDDOWN(YEARFRAC(E844,DOB,1),0)</f>
        <v>134</v>
      </c>
      <c r="I844" s="31">
        <f>IF(H844&lt;=120,VLOOKUP(H844,'Mortality Data'!$B$6:$D$125,2,FALSE),1)</f>
        <v>1</v>
      </c>
      <c r="J844" s="17">
        <f>IF(H844&lt;=120,(1-VLOOKUP(H844,'Mortality Data'!$F$5:$H$125,2,FALSE))^(YEAR(E844)-Mortality_Table_Year),1)</f>
        <v>1</v>
      </c>
      <c r="K844">
        <f>IF(H844&lt;=120,VLOOKUP(H844,'Mortality Data'!$B$5:$D$125,3,FALSE),1)</f>
        <v>1</v>
      </c>
      <c r="L844" s="33">
        <f>IF(H844&lt;=120,(1-VLOOKUP(H844,'Mortality Data'!$F$5:$H$125,3,FALSE))^(YEAR(E844)-Mortality_Table_Year),1)</f>
        <v>1</v>
      </c>
      <c r="M844" s="88">
        <f t="shared" ref="M844" si="4437">MIN(I844*J844*Male_Mortality_Blend+K844*L844*(1-Male_Mortality_Blend),1)</f>
        <v>1</v>
      </c>
      <c r="N844" s="18">
        <f t="shared" si="4397"/>
        <v>1</v>
      </c>
      <c r="O844" s="18">
        <f t="shared" si="4419"/>
        <v>0</v>
      </c>
      <c r="P844" s="89">
        <f t="shared" si="4410"/>
        <v>0</v>
      </c>
      <c r="Q844" s="88">
        <f t="shared" ref="Q844" si="4438">MIN((I844*J844*Male_Mortality_Blend+K844*L844*(1-Male_Mortality_Blend))*(1-Mortality_Margin),1)</f>
        <v>0.95</v>
      </c>
      <c r="R844" s="18">
        <f t="shared" si="4433"/>
        <v>0.22092219194555585</v>
      </c>
      <c r="S844" s="18">
        <f t="shared" si="4412"/>
        <v>7.8300469263025157E-25</v>
      </c>
      <c r="T844" s="89">
        <f t="shared" si="4413"/>
        <v>2.2203573405782702E-25</v>
      </c>
      <c r="V844" s="73">
        <f t="shared" si="4399"/>
        <v>0</v>
      </c>
      <c r="W844" s="74">
        <f t="shared" ref="W844" si="4439">V844*Fee_Percent</f>
        <v>0</v>
      </c>
      <c r="X844" s="75">
        <f t="shared" si="4428"/>
        <v>0</v>
      </c>
      <c r="Y844" s="74">
        <f t="shared" si="4401"/>
        <v>4.8314148295650175E-18</v>
      </c>
      <c r="Z844" s="75">
        <f t="shared" si="4402"/>
        <v>0</v>
      </c>
      <c r="AA844" s="82">
        <f t="shared" si="4403"/>
        <v>-4.8314148295650175E-18</v>
      </c>
      <c r="AC844" s="80">
        <f t="shared" ref="AC844" si="4440">AC843/(1+NAER_Rate)^(1/12)</f>
        <v>4.624296976749321E-2</v>
      </c>
      <c r="AD844" s="82">
        <f t="shared" si="4405"/>
        <v>0</v>
      </c>
      <c r="AE844" s="74">
        <f t="shared" si="4406"/>
        <v>2.2341896989779347E-19</v>
      </c>
      <c r="AF844" s="75">
        <f t="shared" si="4407"/>
        <v>0</v>
      </c>
      <c r="AH844" s="113">
        <v>838</v>
      </c>
      <c r="AI844" s="114">
        <f>(SUM(AE845:$AE$913)+SUM(AF845:$AF$913)-SUM(AD845:$AD$913))*(1+NAER_Rate)^(AH844/12)</f>
        <v>1.6759119472199476E-17</v>
      </c>
      <c r="AJ844" s="115">
        <f t="shared" si="4394"/>
        <v>1.6759119472199476E-17</v>
      </c>
    </row>
    <row r="845" spans="5:36" x14ac:dyDescent="0.35">
      <c r="E845" s="66">
        <f t="shared" si="4423"/>
        <v>70979</v>
      </c>
      <c r="F845">
        <f t="shared" si="4163"/>
        <v>70</v>
      </c>
      <c r="G845">
        <f t="shared" si="4416"/>
        <v>839</v>
      </c>
      <c r="H845">
        <f t="shared" ref="H845" si="4441">ROUNDDOWN(YEARFRAC(E845,DOB,1),0)</f>
        <v>134</v>
      </c>
      <c r="I845" s="31">
        <f>IF(H845&lt;=120,VLOOKUP(H845,'Mortality Data'!$B$6:$D$125,2,FALSE),1)</f>
        <v>1</v>
      </c>
      <c r="J845" s="17">
        <f>IF(H845&lt;=120,(1-VLOOKUP(H845,'Mortality Data'!$F$5:$H$125,2,FALSE))^(YEAR(E845)-Mortality_Table_Year),1)</f>
        <v>1</v>
      </c>
      <c r="K845">
        <f>IF(H845&lt;=120,VLOOKUP(H845,'Mortality Data'!$B$5:$D$125,3,FALSE),1)</f>
        <v>1</v>
      </c>
      <c r="L845" s="33">
        <f>IF(H845&lt;=120,(1-VLOOKUP(H845,'Mortality Data'!$F$5:$H$125,3,FALSE))^(YEAR(E845)-Mortality_Table_Year),1)</f>
        <v>1</v>
      </c>
      <c r="M845" s="88">
        <f t="shared" ref="M845" si="4442">MIN(I845*J845*Male_Mortality_Blend+K845*L845*(1-Male_Mortality_Blend),1)</f>
        <v>1</v>
      </c>
      <c r="N845" s="18">
        <f t="shared" si="4397"/>
        <v>1</v>
      </c>
      <c r="O845" s="18">
        <f t="shared" si="4419"/>
        <v>0</v>
      </c>
      <c r="P845" s="89">
        <f t="shared" si="4410"/>
        <v>0</v>
      </c>
      <c r="Q845" s="88">
        <f t="shared" ref="Q845" si="4443">MIN((I845*J845*Male_Mortality_Blend+K845*L845*(1-Male_Mortality_Blend))*(1-Mortality_Margin),1)</f>
        <v>0.95</v>
      </c>
      <c r="R845" s="18">
        <f t="shared" si="4433"/>
        <v>0.22092219194555585</v>
      </c>
      <c r="S845" s="18">
        <f t="shared" si="4412"/>
        <v>6.1002157963072022E-25</v>
      </c>
      <c r="T845" s="89">
        <f t="shared" si="4413"/>
        <v>1.7298311299953135E-25</v>
      </c>
      <c r="V845" s="73">
        <f t="shared" si="4399"/>
        <v>0</v>
      </c>
      <c r="W845" s="74">
        <f t="shared" ref="W845" si="4444">V845*Fee_Percent</f>
        <v>0</v>
      </c>
      <c r="X845" s="75">
        <f t="shared" si="4428"/>
        <v>0</v>
      </c>
      <c r="Y845" s="74">
        <f t="shared" si="4401"/>
        <v>3.7640480752192499E-18</v>
      </c>
      <c r="Z845" s="75">
        <f t="shared" si="4402"/>
        <v>0</v>
      </c>
      <c r="AA845" s="82">
        <f t="shared" si="4403"/>
        <v>-3.7640480752192499E-18</v>
      </c>
      <c r="AC845" s="80">
        <f t="shared" ref="AC845" si="4445">AC844/(1+NAER_Rate)^(1/12)</f>
        <v>4.6073657856489668E-2</v>
      </c>
      <c r="AD845" s="82">
        <f t="shared" si="4405"/>
        <v>0</v>
      </c>
      <c r="AE845" s="74">
        <f t="shared" si="4406"/>
        <v>1.7342346317303021E-19</v>
      </c>
      <c r="AF845" s="75">
        <f t="shared" si="4407"/>
        <v>0</v>
      </c>
      <c r="AH845" s="113">
        <v>839</v>
      </c>
      <c r="AI845" s="114">
        <f>(SUM(AE846:$AE$913)+SUM(AF846:$AF$913)-SUM(AD846:$AD$913))*(1+NAER_Rate)^(AH845/12)</f>
        <v>1.3056657966759993E-17</v>
      </c>
      <c r="AJ845" s="115">
        <f t="shared" si="4394"/>
        <v>1.3056657966759993E-17</v>
      </c>
    </row>
    <row r="846" spans="5:36" x14ac:dyDescent="0.35">
      <c r="E846" s="66">
        <f t="shared" si="4423"/>
        <v>71010</v>
      </c>
      <c r="F846">
        <f t="shared" si="4163"/>
        <v>70</v>
      </c>
      <c r="G846">
        <f t="shared" si="4416"/>
        <v>840</v>
      </c>
      <c r="H846">
        <f t="shared" ref="H846" si="4446">ROUNDDOWN(YEARFRAC(E846,DOB,1),0)</f>
        <v>134</v>
      </c>
      <c r="I846" s="31">
        <f>IF(H846&lt;=120,VLOOKUP(H846,'Mortality Data'!$B$6:$D$125,2,FALSE),1)</f>
        <v>1</v>
      </c>
      <c r="J846" s="17">
        <f>IF(H846&lt;=120,(1-VLOOKUP(H846,'Mortality Data'!$F$5:$H$125,2,FALSE))^(YEAR(E846)-Mortality_Table_Year),1)</f>
        <v>1</v>
      </c>
      <c r="K846">
        <f>IF(H846&lt;=120,VLOOKUP(H846,'Mortality Data'!$B$5:$D$125,3,FALSE),1)</f>
        <v>1</v>
      </c>
      <c r="L846" s="33">
        <f>IF(H846&lt;=120,(1-VLOOKUP(H846,'Mortality Data'!$F$5:$H$125,3,FALSE))^(YEAR(E846)-Mortality_Table_Year),1)</f>
        <v>1</v>
      </c>
      <c r="M846" s="88">
        <f t="shared" ref="M846" si="4447">MIN(I846*J846*Male_Mortality_Blend+K846*L846*(1-Male_Mortality_Blend),1)</f>
        <v>1</v>
      </c>
      <c r="N846" s="18">
        <f t="shared" si="4397"/>
        <v>1</v>
      </c>
      <c r="O846" s="18">
        <f t="shared" si="4419"/>
        <v>0</v>
      </c>
      <c r="P846" s="89">
        <f t="shared" si="4410"/>
        <v>0</v>
      </c>
      <c r="Q846" s="88">
        <f t="shared" ref="Q846" si="4448">MIN((I846*J846*Male_Mortality_Blend+K846*L846*(1-Male_Mortality_Blend))*(1-Mortality_Margin),1)</f>
        <v>0.95</v>
      </c>
      <c r="R846" s="18">
        <f t="shared" si="4433"/>
        <v>0.22092219194555585</v>
      </c>
      <c r="S846" s="18">
        <f t="shared" si="4412"/>
        <v>4.7525427512461104E-25</v>
      </c>
      <c r="T846" s="89">
        <f t="shared" si="4413"/>
        <v>1.3476730450610918E-25</v>
      </c>
      <c r="V846" s="73">
        <f t="shared" si="4399"/>
        <v>0</v>
      </c>
      <c r="W846" s="74">
        <f t="shared" ref="W846" si="4449">V846*Fee_Percent</f>
        <v>0</v>
      </c>
      <c r="X846" s="75">
        <f t="shared" si="4428"/>
        <v>0</v>
      </c>
      <c r="Y846" s="74">
        <f t="shared" si="4401"/>
        <v>2.9324863238533626E-18</v>
      </c>
      <c r="Z846" s="75">
        <f t="shared" si="4402"/>
        <v>0</v>
      </c>
      <c r="AA846" s="82">
        <f t="shared" si="4403"/>
        <v>-2.9324863238533626E-18</v>
      </c>
      <c r="AC846" s="80">
        <f t="shared" ref="AC846" si="4450">AC845/(1+NAER_Rate)^(1/12)</f>
        <v>4.5904965856433715E-2</v>
      </c>
      <c r="AD846" s="82">
        <f t="shared" si="4405"/>
        <v>0</v>
      </c>
      <c r="AE846" s="74">
        <f t="shared" si="4406"/>
        <v>1.3461568457094743E-19</v>
      </c>
      <c r="AF846" s="75">
        <f t="shared" si="4407"/>
        <v>0</v>
      </c>
      <c r="AH846" s="113">
        <v>840</v>
      </c>
      <c r="AI846" s="114">
        <f>(SUM(AE847:$AE$913)+SUM(AF847:$AF$913)-SUM(AD847:$AD$913))*(1+NAER_Rate)^(AH846/12)</f>
        <v>1.0172152372341353E-17</v>
      </c>
      <c r="AJ846" s="115">
        <f t="shared" si="4394"/>
        <v>1.0172152372341353E-17</v>
      </c>
    </row>
    <row r="847" spans="5:36" x14ac:dyDescent="0.35">
      <c r="E847" s="66">
        <f t="shared" si="4423"/>
        <v>71040</v>
      </c>
      <c r="F847">
        <f t="shared" si="4163"/>
        <v>71</v>
      </c>
      <c r="G847">
        <f t="shared" si="4416"/>
        <v>841</v>
      </c>
      <c r="H847">
        <f t="shared" ref="H847" si="4451">ROUNDDOWN(YEARFRAC(E847,DOB,1),0)</f>
        <v>134</v>
      </c>
      <c r="I847" s="31">
        <f>IF(H847&lt;=120,VLOOKUP(H847,'Mortality Data'!$B$6:$D$125,2,FALSE),1)</f>
        <v>1</v>
      </c>
      <c r="J847" s="17">
        <f>IF(H847&lt;=120,(1-VLOOKUP(H847,'Mortality Data'!$F$5:$H$125,2,FALSE))^(YEAR(E847)-Mortality_Table_Year),1)</f>
        <v>1</v>
      </c>
      <c r="K847">
        <f>IF(H847&lt;=120,VLOOKUP(H847,'Mortality Data'!$B$5:$D$125,3,FALSE),1)</f>
        <v>1</v>
      </c>
      <c r="L847" s="33">
        <f>IF(H847&lt;=120,(1-VLOOKUP(H847,'Mortality Data'!$F$5:$H$125,3,FALSE))^(YEAR(E847)-Mortality_Table_Year),1)</f>
        <v>1</v>
      </c>
      <c r="M847" s="88">
        <f t="shared" ref="M847" si="4452">MIN(I847*J847*Male_Mortality_Blend+K847*L847*(1-Male_Mortality_Blend),1)</f>
        <v>1</v>
      </c>
      <c r="N847" s="18">
        <f t="shared" si="4397"/>
        <v>1</v>
      </c>
      <c r="O847" s="18">
        <f t="shared" si="4419"/>
        <v>0</v>
      </c>
      <c r="P847" s="89">
        <f t="shared" si="4410"/>
        <v>0</v>
      </c>
      <c r="Q847" s="88">
        <f t="shared" ref="Q847" si="4453">MIN((I847*J847*Male_Mortality_Blend+K847*L847*(1-Male_Mortality_Blend))*(1-Mortality_Margin),1)</f>
        <v>0.95</v>
      </c>
      <c r="R847" s="18">
        <f t="shared" si="4433"/>
        <v>0.22092219194555585</v>
      </c>
      <c r="S847" s="18">
        <f t="shared" si="4412"/>
        <v>3.7026005893258573E-25</v>
      </c>
      <c r="T847" s="89">
        <f t="shared" si="4413"/>
        <v>1.0499421619202531E-25</v>
      </c>
      <c r="V847" s="73">
        <f t="shared" si="4399"/>
        <v>0</v>
      </c>
      <c r="W847" s="74">
        <f t="shared" ref="W847" si="4454">V847*Fee_Percent</f>
        <v>0</v>
      </c>
      <c r="X847" s="75">
        <f t="shared" si="4428"/>
        <v>0</v>
      </c>
      <c r="Y847" s="74">
        <f t="shared" si="4401"/>
        <v>2.2846350173373127E-18</v>
      </c>
      <c r="Z847" s="75">
        <f t="shared" si="4402"/>
        <v>0</v>
      </c>
      <c r="AA847" s="82">
        <f t="shared" si="4403"/>
        <v>-2.2846350173373127E-18</v>
      </c>
      <c r="AC847" s="80">
        <f t="shared" ref="AC847" si="4455">AC846/(1+NAER_Rate)^(1/12)</f>
        <v>4.573689149761153E-2</v>
      </c>
      <c r="AD847" s="82">
        <f t="shared" si="4405"/>
        <v>0</v>
      </c>
      <c r="AE847" s="74">
        <f t="shared" si="4406"/>
        <v>1.044921038996005E-19</v>
      </c>
      <c r="AF847" s="75">
        <f t="shared" si="4407"/>
        <v>0</v>
      </c>
      <c r="AH847" s="113">
        <v>841</v>
      </c>
      <c r="AI847" s="114">
        <f>(SUM(AE848:$AE$913)+SUM(AF848:$AF$913)-SUM(AD848:$AD$913))*(1+NAER_Rate)^(AH847/12)</f>
        <v>7.924898076164805E-18</v>
      </c>
      <c r="AJ847" s="115">
        <f t="shared" si="4394"/>
        <v>7.924898076164805E-18</v>
      </c>
    </row>
    <row r="848" spans="5:36" x14ac:dyDescent="0.35">
      <c r="E848" s="66">
        <f t="shared" si="4423"/>
        <v>71071</v>
      </c>
      <c r="F848">
        <f t="shared" si="4163"/>
        <v>71</v>
      </c>
      <c r="G848">
        <f t="shared" si="4416"/>
        <v>842</v>
      </c>
      <c r="H848">
        <f t="shared" ref="H848" si="4456">ROUNDDOWN(YEARFRAC(E848,DOB,1),0)</f>
        <v>134</v>
      </c>
      <c r="I848" s="31">
        <f>IF(H848&lt;=120,VLOOKUP(H848,'Mortality Data'!$B$6:$D$125,2,FALSE),1)</f>
        <v>1</v>
      </c>
      <c r="J848" s="17">
        <f>IF(H848&lt;=120,(1-VLOOKUP(H848,'Mortality Data'!$F$5:$H$125,2,FALSE))^(YEAR(E848)-Mortality_Table_Year),1)</f>
        <v>1</v>
      </c>
      <c r="K848">
        <f>IF(H848&lt;=120,VLOOKUP(H848,'Mortality Data'!$B$5:$D$125,3,FALSE),1)</f>
        <v>1</v>
      </c>
      <c r="L848" s="33">
        <f>IF(H848&lt;=120,(1-VLOOKUP(H848,'Mortality Data'!$F$5:$H$125,3,FALSE))^(YEAR(E848)-Mortality_Table_Year),1)</f>
        <v>1</v>
      </c>
      <c r="M848" s="88">
        <f t="shared" ref="M848" si="4457">MIN(I848*J848*Male_Mortality_Blend+K848*L848*(1-Male_Mortality_Blend),1)</f>
        <v>1</v>
      </c>
      <c r="N848" s="18">
        <f t="shared" si="4397"/>
        <v>1</v>
      </c>
      <c r="O848" s="18">
        <f t="shared" si="4419"/>
        <v>0</v>
      </c>
      <c r="P848" s="89">
        <f t="shared" si="4410"/>
        <v>0</v>
      </c>
      <c r="Q848" s="88">
        <f t="shared" ref="Q848" si="4458">MIN((I848*J848*Male_Mortality_Blend+K848*L848*(1-Male_Mortality_Blend))*(1-Mortality_Margin),1)</f>
        <v>0.95</v>
      </c>
      <c r="R848" s="18">
        <f t="shared" si="4433"/>
        <v>0.22092219194555585</v>
      </c>
      <c r="S848" s="18">
        <f t="shared" si="4412"/>
        <v>2.8846139512330821E-25</v>
      </c>
      <c r="T848" s="89">
        <f t="shared" si="4413"/>
        <v>8.1798663809277518E-26</v>
      </c>
      <c r="V848" s="73">
        <f t="shared" si="4399"/>
        <v>0</v>
      </c>
      <c r="W848" s="74">
        <f t="shared" ref="W848" si="4459">V848*Fee_Percent</f>
        <v>0</v>
      </c>
      <c r="X848" s="75">
        <f t="shared" si="4428"/>
        <v>0</v>
      </c>
      <c r="Y848" s="74">
        <f t="shared" si="4401"/>
        <v>1.7799084415115808E-18</v>
      </c>
      <c r="Z848" s="75">
        <f t="shared" si="4402"/>
        <v>0</v>
      </c>
      <c r="AA848" s="82">
        <f t="shared" si="4403"/>
        <v>-1.7799084415115808E-18</v>
      </c>
      <c r="AC848" s="80">
        <f t="shared" ref="AC848" si="4460">AC847/(1+NAER_Rate)^(1/12)</f>
        <v>4.5569432518619536E-2</v>
      </c>
      <c r="AD848" s="82">
        <f t="shared" si="4405"/>
        <v>0</v>
      </c>
      <c r="AE848" s="74">
        <f t="shared" si="4406"/>
        <v>8.1109417614783254E-20</v>
      </c>
      <c r="AF848" s="75">
        <f t="shared" si="4407"/>
        <v>0</v>
      </c>
      <c r="AH848" s="113">
        <v>842</v>
      </c>
      <c r="AI848" s="114">
        <f>(SUM(AE849:$AE$913)+SUM(AF849:$AF$913)-SUM(AD849:$AD$913))*(1+NAER_Rate)^(AH848/12)</f>
        <v>6.1741121246011559E-18</v>
      </c>
      <c r="AJ848" s="115">
        <f t="shared" si="4394"/>
        <v>6.1741121246011559E-18</v>
      </c>
    </row>
    <row r="849" spans="5:36" x14ac:dyDescent="0.35">
      <c r="E849" s="66">
        <f t="shared" si="4423"/>
        <v>71102</v>
      </c>
      <c r="F849">
        <f t="shared" si="4163"/>
        <v>71</v>
      </c>
      <c r="G849">
        <f t="shared" si="4416"/>
        <v>843</v>
      </c>
      <c r="H849">
        <f t="shared" ref="H849" si="4461">ROUNDDOWN(YEARFRAC(E849,DOB,1),0)</f>
        <v>134</v>
      </c>
      <c r="I849" s="31">
        <f>IF(H849&lt;=120,VLOOKUP(H849,'Mortality Data'!$B$6:$D$125,2,FALSE),1)</f>
        <v>1</v>
      </c>
      <c r="J849" s="17">
        <f>IF(H849&lt;=120,(1-VLOOKUP(H849,'Mortality Data'!$F$5:$H$125,2,FALSE))^(YEAR(E849)-Mortality_Table_Year),1)</f>
        <v>1</v>
      </c>
      <c r="K849">
        <f>IF(H849&lt;=120,VLOOKUP(H849,'Mortality Data'!$B$5:$D$125,3,FALSE),1)</f>
        <v>1</v>
      </c>
      <c r="L849" s="33">
        <f>IF(H849&lt;=120,(1-VLOOKUP(H849,'Mortality Data'!$F$5:$H$125,3,FALSE))^(YEAR(E849)-Mortality_Table_Year),1)</f>
        <v>1</v>
      </c>
      <c r="M849" s="88">
        <f t="shared" ref="M849" si="4462">MIN(I849*J849*Male_Mortality_Blend+K849*L849*(1-Male_Mortality_Blend),1)</f>
        <v>1</v>
      </c>
      <c r="N849" s="18">
        <f t="shared" si="4397"/>
        <v>1</v>
      </c>
      <c r="O849" s="18">
        <f t="shared" si="4419"/>
        <v>0</v>
      </c>
      <c r="P849" s="89">
        <f t="shared" si="4410"/>
        <v>0</v>
      </c>
      <c r="Q849" s="88">
        <f t="shared" ref="Q849" si="4463">MIN((I849*J849*Male_Mortality_Blend+K849*L849*(1-Male_Mortality_Blend))*(1-Mortality_Margin),1)</f>
        <v>0.95</v>
      </c>
      <c r="R849" s="18">
        <f t="shared" si="4433"/>
        <v>0.22092219194555585</v>
      </c>
      <c r="S849" s="18">
        <f t="shared" si="4412"/>
        <v>2.2473387142099391E-25</v>
      </c>
      <c r="T849" s="89">
        <f t="shared" si="4413"/>
        <v>6.3727523702314304E-26</v>
      </c>
      <c r="V849" s="73">
        <f t="shared" si="4399"/>
        <v>0</v>
      </c>
      <c r="W849" s="74">
        <f t="shared" ref="W849" si="4464">V849*Fee_Percent</f>
        <v>0</v>
      </c>
      <c r="X849" s="75">
        <f t="shared" si="4428"/>
        <v>0</v>
      </c>
      <c r="Y849" s="74">
        <f t="shared" si="4401"/>
        <v>1.3866871671504442E-18</v>
      </c>
      <c r="Z849" s="75">
        <f t="shared" si="4402"/>
        <v>0</v>
      </c>
      <c r="AA849" s="82">
        <f t="shared" si="4403"/>
        <v>-1.3866871671504442E-18</v>
      </c>
      <c r="AC849" s="80">
        <f t="shared" ref="AC849" si="4465">AC848/(1+NAER_Rate)^(1/12)</f>
        <v>4.5402586666333941E-2</v>
      </c>
      <c r="AD849" s="82">
        <f t="shared" si="4405"/>
        <v>0</v>
      </c>
      <c r="AE849" s="74">
        <f t="shared" si="4406"/>
        <v>6.2959184285641147E-20</v>
      </c>
      <c r="AF849" s="75">
        <f t="shared" si="4407"/>
        <v>0</v>
      </c>
      <c r="AH849" s="113">
        <v>843</v>
      </c>
      <c r="AI849" s="114">
        <f>(SUM(AE850:$AE$913)+SUM(AF850:$AF$913)-SUM(AD850:$AD$913))*(1+NAER_Rate)^(AH849/12)</f>
        <v>4.8101136427256506E-18</v>
      </c>
      <c r="AJ849" s="115">
        <f t="shared" si="4394"/>
        <v>4.8101136427256506E-18</v>
      </c>
    </row>
    <row r="850" spans="5:36" x14ac:dyDescent="0.35">
      <c r="E850" s="66">
        <f t="shared" si="4423"/>
        <v>71132</v>
      </c>
      <c r="F850">
        <f t="shared" si="4163"/>
        <v>71</v>
      </c>
      <c r="G850">
        <f t="shared" si="4416"/>
        <v>844</v>
      </c>
      <c r="H850">
        <f t="shared" ref="H850" si="4466">ROUNDDOWN(YEARFRAC(E850,DOB,1),0)</f>
        <v>134</v>
      </c>
      <c r="I850" s="31">
        <f>IF(H850&lt;=120,VLOOKUP(H850,'Mortality Data'!$B$6:$D$125,2,FALSE),1)</f>
        <v>1</v>
      </c>
      <c r="J850" s="17">
        <f>IF(H850&lt;=120,(1-VLOOKUP(H850,'Mortality Data'!$F$5:$H$125,2,FALSE))^(YEAR(E850)-Mortality_Table_Year),1)</f>
        <v>1</v>
      </c>
      <c r="K850">
        <f>IF(H850&lt;=120,VLOOKUP(H850,'Mortality Data'!$B$5:$D$125,3,FALSE),1)</f>
        <v>1</v>
      </c>
      <c r="L850" s="33">
        <f>IF(H850&lt;=120,(1-VLOOKUP(H850,'Mortality Data'!$F$5:$H$125,3,FALSE))^(YEAR(E850)-Mortality_Table_Year),1)</f>
        <v>1</v>
      </c>
      <c r="M850" s="88">
        <f t="shared" ref="M850" si="4467">MIN(I850*J850*Male_Mortality_Blend+K850*L850*(1-Male_Mortality_Blend),1)</f>
        <v>1</v>
      </c>
      <c r="N850" s="18">
        <f t="shared" si="4397"/>
        <v>1</v>
      </c>
      <c r="O850" s="18">
        <f t="shared" si="4419"/>
        <v>0</v>
      </c>
      <c r="P850" s="89">
        <f t="shared" si="4410"/>
        <v>0</v>
      </c>
      <c r="Q850" s="88">
        <f t="shared" ref="Q850" si="4468">MIN((I850*J850*Male_Mortality_Blend+K850*L850*(1-Male_Mortality_Blend))*(1-Mortality_Margin),1)</f>
        <v>0.95</v>
      </c>
      <c r="R850" s="18">
        <f t="shared" si="4433"/>
        <v>0.22092219194555585</v>
      </c>
      <c r="S850" s="18">
        <f t="shared" si="4412"/>
        <v>1.7508517194225723E-25</v>
      </c>
      <c r="T850" s="89">
        <f t="shared" si="4413"/>
        <v>4.9648699478736685E-26</v>
      </c>
      <c r="V850" s="73">
        <f t="shared" si="4399"/>
        <v>0</v>
      </c>
      <c r="W850" s="74">
        <f t="shared" ref="W850" si="4469">V850*Fee_Percent</f>
        <v>0</v>
      </c>
      <c r="X850" s="75">
        <f t="shared" si="4428"/>
        <v>0</v>
      </c>
      <c r="Y850" s="74">
        <f t="shared" si="4401"/>
        <v>1.0803371986407948E-18</v>
      </c>
      <c r="Z850" s="75">
        <f t="shared" si="4402"/>
        <v>0</v>
      </c>
      <c r="AA850" s="82">
        <f t="shared" si="4403"/>
        <v>-1.0803371986407948E-18</v>
      </c>
      <c r="AC850" s="80">
        <f t="shared" ref="AC850" si="4470">AC849/(1+NAER_Rate)^(1/12)</f>
        <v>4.5236351695880452E-2</v>
      </c>
      <c r="AD850" s="82">
        <f t="shared" si="4405"/>
        <v>0</v>
      </c>
      <c r="AE850" s="74">
        <f t="shared" si="4406"/>
        <v>4.8870513467857257E-20</v>
      </c>
      <c r="AF850" s="75">
        <f t="shared" si="4407"/>
        <v>0</v>
      </c>
      <c r="AH850" s="113">
        <v>844</v>
      </c>
      <c r="AI850" s="114">
        <f>(SUM(AE851:$AE$913)+SUM(AF851:$AF$913)-SUM(AD851:$AD$913))*(1+NAER_Rate)^(AH850/12)</f>
        <v>3.7474526949163943E-18</v>
      </c>
      <c r="AJ850" s="115">
        <f t="shared" si="4394"/>
        <v>3.7474526949163943E-18</v>
      </c>
    </row>
    <row r="851" spans="5:36" x14ac:dyDescent="0.35">
      <c r="E851" s="66">
        <f t="shared" si="4423"/>
        <v>71163</v>
      </c>
      <c r="F851">
        <f t="shared" si="4163"/>
        <v>71</v>
      </c>
      <c r="G851">
        <f t="shared" si="4416"/>
        <v>845</v>
      </c>
      <c r="H851">
        <f t="shared" ref="H851" si="4471">ROUNDDOWN(YEARFRAC(E851,DOB,1),0)</f>
        <v>134</v>
      </c>
      <c r="I851" s="31">
        <f>IF(H851&lt;=120,VLOOKUP(H851,'Mortality Data'!$B$6:$D$125,2,FALSE),1)</f>
        <v>1</v>
      </c>
      <c r="J851" s="17">
        <f>IF(H851&lt;=120,(1-VLOOKUP(H851,'Mortality Data'!$F$5:$H$125,2,FALSE))^(YEAR(E851)-Mortality_Table_Year),1)</f>
        <v>1</v>
      </c>
      <c r="K851">
        <f>IF(H851&lt;=120,VLOOKUP(H851,'Mortality Data'!$B$5:$D$125,3,FALSE),1)</f>
        <v>1</v>
      </c>
      <c r="L851" s="33">
        <f>IF(H851&lt;=120,(1-VLOOKUP(H851,'Mortality Data'!$F$5:$H$125,3,FALSE))^(YEAR(E851)-Mortality_Table_Year),1)</f>
        <v>1</v>
      </c>
      <c r="M851" s="88">
        <f t="shared" ref="M851" si="4472">MIN(I851*J851*Male_Mortality_Blend+K851*L851*(1-Male_Mortality_Blend),1)</f>
        <v>1</v>
      </c>
      <c r="N851" s="18">
        <f t="shared" si="4397"/>
        <v>1</v>
      </c>
      <c r="O851" s="18">
        <f t="shared" si="4419"/>
        <v>0</v>
      </c>
      <c r="P851" s="89">
        <f t="shared" si="4410"/>
        <v>0</v>
      </c>
      <c r="Q851" s="88">
        <f t="shared" ref="Q851" si="4473">MIN((I851*J851*Male_Mortality_Blend+K851*L851*(1-Male_Mortality_Blend))*(1-Mortality_Margin),1)</f>
        <v>0.95</v>
      </c>
      <c r="R851" s="18">
        <f t="shared" si="4433"/>
        <v>0.22092219194555585</v>
      </c>
      <c r="S851" s="18">
        <f t="shared" si="4412"/>
        <v>1.3640497197960923E-25</v>
      </c>
      <c r="T851" s="89">
        <f t="shared" si="4413"/>
        <v>3.8680199962647993E-26</v>
      </c>
      <c r="V851" s="73">
        <f t="shared" si="4399"/>
        <v>0</v>
      </c>
      <c r="W851" s="74">
        <f t="shared" ref="W851" si="4474">V851*Fee_Percent</f>
        <v>0</v>
      </c>
      <c r="X851" s="75">
        <f t="shared" si="4428"/>
        <v>0</v>
      </c>
      <c r="Y851" s="74">
        <f t="shared" si="4401"/>
        <v>8.4166673667674903E-19</v>
      </c>
      <c r="Z851" s="75">
        <f t="shared" si="4402"/>
        <v>0</v>
      </c>
      <c r="AA851" s="82">
        <f t="shared" si="4403"/>
        <v>-8.4166673667674903E-19</v>
      </c>
      <c r="AC851" s="80">
        <f t="shared" ref="AC851" si="4475">AC850/(1+NAER_Rate)^(1/12)</f>
        <v>4.5070725370604046E-2</v>
      </c>
      <c r="AD851" s="82">
        <f t="shared" si="4405"/>
        <v>0</v>
      </c>
      <c r="AE851" s="74">
        <f t="shared" si="4406"/>
        <v>3.793453034233027E-20</v>
      </c>
      <c r="AF851" s="75">
        <f t="shared" si="4407"/>
        <v>0</v>
      </c>
      <c r="AH851" s="113">
        <v>845</v>
      </c>
      <c r="AI851" s="114">
        <f>(SUM(AE852:$AE$913)+SUM(AF852:$AF$913)-SUM(AD852:$AD$913))*(1+NAER_Rate)^(AH851/12)</f>
        <v>2.9195571326306825E-18</v>
      </c>
      <c r="AJ851" s="115">
        <f t="shared" si="4394"/>
        <v>2.9195571326306825E-18</v>
      </c>
    </row>
    <row r="852" spans="5:36" x14ac:dyDescent="0.35">
      <c r="E852" s="66">
        <f t="shared" si="4423"/>
        <v>71193</v>
      </c>
      <c r="F852">
        <f t="shared" si="4163"/>
        <v>71</v>
      </c>
      <c r="G852">
        <f t="shared" si="4416"/>
        <v>846</v>
      </c>
      <c r="H852">
        <f t="shared" ref="H852" si="4476">ROUNDDOWN(YEARFRAC(E852,DOB,1),0)</f>
        <v>134</v>
      </c>
      <c r="I852" s="31">
        <f>IF(H852&lt;=120,VLOOKUP(H852,'Mortality Data'!$B$6:$D$125,2,FALSE),1)</f>
        <v>1</v>
      </c>
      <c r="J852" s="17">
        <f>IF(H852&lt;=120,(1-VLOOKUP(H852,'Mortality Data'!$F$5:$H$125,2,FALSE))^(YEAR(E852)-Mortality_Table_Year),1)</f>
        <v>1</v>
      </c>
      <c r="K852">
        <f>IF(H852&lt;=120,VLOOKUP(H852,'Mortality Data'!$B$5:$D$125,3,FALSE),1)</f>
        <v>1</v>
      </c>
      <c r="L852" s="33">
        <f>IF(H852&lt;=120,(1-VLOOKUP(H852,'Mortality Data'!$F$5:$H$125,3,FALSE))^(YEAR(E852)-Mortality_Table_Year),1)</f>
        <v>1</v>
      </c>
      <c r="M852" s="88">
        <f t="shared" ref="M852" si="4477">MIN(I852*J852*Male_Mortality_Blend+K852*L852*(1-Male_Mortality_Blend),1)</f>
        <v>1</v>
      </c>
      <c r="N852" s="18">
        <f t="shared" si="4397"/>
        <v>1</v>
      </c>
      <c r="O852" s="18">
        <f t="shared" si="4419"/>
        <v>0</v>
      </c>
      <c r="P852" s="89">
        <f t="shared" si="4410"/>
        <v>0</v>
      </c>
      <c r="Q852" s="88">
        <f t="shared" ref="Q852" si="4478">MIN((I852*J852*Male_Mortality_Blend+K852*L852*(1-Male_Mortality_Blend))*(1-Mortality_Margin),1)</f>
        <v>0.95</v>
      </c>
      <c r="R852" s="18">
        <f t="shared" si="4433"/>
        <v>0.22092219194555585</v>
      </c>
      <c r="S852" s="18">
        <f t="shared" si="4412"/>
        <v>1.0627008657760184E-25</v>
      </c>
      <c r="T852" s="89">
        <f t="shared" si="4413"/>
        <v>3.0134885402007395E-26</v>
      </c>
      <c r="V852" s="73">
        <f t="shared" si="4399"/>
        <v>0</v>
      </c>
      <c r="W852" s="74">
        <f t="shared" ref="W852" si="4479">V852*Fee_Percent</f>
        <v>0</v>
      </c>
      <c r="X852" s="75">
        <f t="shared" si="4428"/>
        <v>0</v>
      </c>
      <c r="Y852" s="74">
        <f t="shared" si="4401"/>
        <v>6.5572387632245867E-19</v>
      </c>
      <c r="Z852" s="75">
        <f t="shared" si="4402"/>
        <v>0</v>
      </c>
      <c r="AA852" s="82">
        <f t="shared" si="4403"/>
        <v>-6.5572387632245867E-19</v>
      </c>
      <c r="AC852" s="80">
        <f t="shared" ref="AC852" si="4480">AC851/(1+NAER_Rate)^(1/12)</f>
        <v>4.4905705462038897E-2</v>
      </c>
      <c r="AD852" s="82">
        <f t="shared" si="4405"/>
        <v>0</v>
      </c>
      <c r="AE852" s="74">
        <f t="shared" si="4406"/>
        <v>2.9445743254562748E-20</v>
      </c>
      <c r="AF852" s="75">
        <f t="shared" si="4407"/>
        <v>0</v>
      </c>
      <c r="AH852" s="113">
        <v>846</v>
      </c>
      <c r="AI852" s="114">
        <f>(SUM(AE853:$AE$913)+SUM(AF853:$AF$913)-SUM(AD853:$AD$913))*(1+NAER_Rate)^(AH852/12)</f>
        <v>2.2745620723043808E-18</v>
      </c>
      <c r="AJ852" s="115">
        <f t="shared" si="4394"/>
        <v>2.2745620723043808E-18</v>
      </c>
    </row>
    <row r="853" spans="5:36" x14ac:dyDescent="0.35">
      <c r="E853" s="66">
        <f t="shared" si="4423"/>
        <v>71224</v>
      </c>
      <c r="F853">
        <f t="shared" si="4163"/>
        <v>71</v>
      </c>
      <c r="G853">
        <f t="shared" si="4416"/>
        <v>847</v>
      </c>
      <c r="H853">
        <f t="shared" ref="H853" si="4481">ROUNDDOWN(YEARFRAC(E853,DOB,1),0)</f>
        <v>135</v>
      </c>
      <c r="I853" s="31">
        <f>IF(H853&lt;=120,VLOOKUP(H853,'Mortality Data'!$B$6:$D$125,2,FALSE),1)</f>
        <v>1</v>
      </c>
      <c r="J853" s="17">
        <f>IF(H853&lt;=120,(1-VLOOKUP(H853,'Mortality Data'!$F$5:$H$125,2,FALSE))^(YEAR(E853)-Mortality_Table_Year),1)</f>
        <v>1</v>
      </c>
      <c r="K853">
        <f>IF(H853&lt;=120,VLOOKUP(H853,'Mortality Data'!$B$5:$D$125,3,FALSE),1)</f>
        <v>1</v>
      </c>
      <c r="L853" s="33">
        <f>IF(H853&lt;=120,(1-VLOOKUP(H853,'Mortality Data'!$F$5:$H$125,3,FALSE))^(YEAR(E853)-Mortality_Table_Year),1)</f>
        <v>1</v>
      </c>
      <c r="M853" s="88">
        <f t="shared" ref="M853" si="4482">MIN(I853*J853*Male_Mortality_Blend+K853*L853*(1-Male_Mortality_Blend),1)</f>
        <v>1</v>
      </c>
      <c r="N853" s="18">
        <f t="shared" si="4397"/>
        <v>1</v>
      </c>
      <c r="O853" s="18">
        <f t="shared" si="4419"/>
        <v>0</v>
      </c>
      <c r="P853" s="89">
        <f t="shared" si="4410"/>
        <v>0</v>
      </c>
      <c r="Q853" s="88">
        <f t="shared" ref="Q853" si="4483">MIN((I853*J853*Male_Mortality_Blend+K853*L853*(1-Male_Mortality_Blend))*(1-Mortality_Margin),1)</f>
        <v>0.95</v>
      </c>
      <c r="R853" s="18">
        <f t="shared" si="4433"/>
        <v>0.22092219194555585</v>
      </c>
      <c r="S853" s="18">
        <f t="shared" si="4412"/>
        <v>8.2792666112634045E-26</v>
      </c>
      <c r="T853" s="89">
        <f t="shared" si="4413"/>
        <v>2.3477420464967793E-26</v>
      </c>
      <c r="V853" s="73">
        <f t="shared" si="4399"/>
        <v>0</v>
      </c>
      <c r="W853" s="74">
        <f t="shared" ref="W853" si="4484">V853*Fee_Percent</f>
        <v>0</v>
      </c>
      <c r="X853" s="75">
        <f t="shared" si="4428"/>
        <v>0</v>
      </c>
      <c r="Y853" s="74">
        <f t="shared" si="4401"/>
        <v>5.1085992025426457E-19</v>
      </c>
      <c r="Z853" s="75">
        <f t="shared" si="4402"/>
        <v>0</v>
      </c>
      <c r="AA853" s="82">
        <f t="shared" si="4403"/>
        <v>-5.1085992025426457E-19</v>
      </c>
      <c r="AC853" s="80">
        <f t="shared" ref="AC853" si="4485">AC852/(1+NAER_Rate)^(1/12)</f>
        <v>4.4741289749878378E-2</v>
      </c>
      <c r="AD853" s="82">
        <f t="shared" si="4405"/>
        <v>0</v>
      </c>
      <c r="AE853" s="74">
        <f t="shared" si="4406"/>
        <v>2.2856531713695814E-20</v>
      </c>
      <c r="AF853" s="75">
        <f t="shared" si="4407"/>
        <v>0</v>
      </c>
      <c r="AH853" s="113">
        <v>847</v>
      </c>
      <c r="AI853" s="114">
        <f>(SUM(AE854:$AE$913)+SUM(AF854:$AF$913)-SUM(AD854:$AD$913))*(1+NAER_Rate)^(AH853/12)</f>
        <v>1.7720607341353361E-18</v>
      </c>
      <c r="AJ853" s="115">
        <f t="shared" si="4394"/>
        <v>1.7720607341353361E-18</v>
      </c>
    </row>
    <row r="854" spans="5:36" x14ac:dyDescent="0.35">
      <c r="E854" s="66">
        <f t="shared" si="4423"/>
        <v>71255</v>
      </c>
      <c r="F854">
        <f t="shared" si="4163"/>
        <v>71</v>
      </c>
      <c r="G854">
        <f t="shared" si="4416"/>
        <v>848</v>
      </c>
      <c r="H854">
        <f t="shared" ref="H854" si="4486">ROUNDDOWN(YEARFRAC(E854,DOB,1),0)</f>
        <v>135</v>
      </c>
      <c r="I854" s="31">
        <f>IF(H854&lt;=120,VLOOKUP(H854,'Mortality Data'!$B$6:$D$125,2,FALSE),1)</f>
        <v>1</v>
      </c>
      <c r="J854" s="17">
        <f>IF(H854&lt;=120,(1-VLOOKUP(H854,'Mortality Data'!$F$5:$H$125,2,FALSE))^(YEAR(E854)-Mortality_Table_Year),1)</f>
        <v>1</v>
      </c>
      <c r="K854">
        <f>IF(H854&lt;=120,VLOOKUP(H854,'Mortality Data'!$B$5:$D$125,3,FALSE),1)</f>
        <v>1</v>
      </c>
      <c r="L854" s="33">
        <f>IF(H854&lt;=120,(1-VLOOKUP(H854,'Mortality Data'!$F$5:$H$125,3,FALSE))^(YEAR(E854)-Mortality_Table_Year),1)</f>
        <v>1</v>
      </c>
      <c r="M854" s="88">
        <f t="shared" ref="M854" si="4487">MIN(I854*J854*Male_Mortality_Blend+K854*L854*(1-Male_Mortality_Blend),1)</f>
        <v>1</v>
      </c>
      <c r="N854" s="18">
        <f t="shared" si="4397"/>
        <v>1</v>
      </c>
      <c r="O854" s="18">
        <f t="shared" si="4419"/>
        <v>0</v>
      </c>
      <c r="P854" s="89">
        <f t="shared" si="4410"/>
        <v>0</v>
      </c>
      <c r="Q854" s="88">
        <f t="shared" ref="Q854" si="4488">MIN((I854*J854*Male_Mortality_Blend+K854*L854*(1-Male_Mortality_Blend))*(1-Mortality_Margin),1)</f>
        <v>0.95</v>
      </c>
      <c r="R854" s="18">
        <f t="shared" si="4433"/>
        <v>0.22092219194555585</v>
      </c>
      <c r="S854" s="18">
        <f t="shared" si="4412"/>
        <v>6.4501928838014384E-26</v>
      </c>
      <c r="T854" s="89">
        <f t="shared" si="4413"/>
        <v>1.829073727461966E-26</v>
      </c>
      <c r="V854" s="73">
        <f t="shared" si="4399"/>
        <v>0</v>
      </c>
      <c r="W854" s="74">
        <f t="shared" ref="W854" si="4489">V854*Fee_Percent</f>
        <v>0</v>
      </c>
      <c r="X854" s="75">
        <f t="shared" si="4428"/>
        <v>0</v>
      </c>
      <c r="Y854" s="74">
        <f t="shared" si="4401"/>
        <v>3.979996268945605E-19</v>
      </c>
      <c r="Z854" s="75">
        <f t="shared" si="4402"/>
        <v>0</v>
      </c>
      <c r="AA854" s="82">
        <f t="shared" si="4403"/>
        <v>-3.979996268945605E-19</v>
      </c>
      <c r="AC854" s="80">
        <f t="shared" ref="AC854" si="4490">AC853/(1+NAER_Rate)^(1/12)</f>
        <v>4.4577476021945187E-2</v>
      </c>
      <c r="AD854" s="82">
        <f t="shared" si="4405"/>
        <v>0</v>
      </c>
      <c r="AE854" s="74">
        <f t="shared" si="4406"/>
        <v>1.7741818824635403E-20</v>
      </c>
      <c r="AF854" s="75">
        <f t="shared" si="4407"/>
        <v>0</v>
      </c>
      <c r="AH854" s="113">
        <v>848</v>
      </c>
      <c r="AI854" s="114">
        <f>(SUM(AE855:$AE$913)+SUM(AF855:$AF$913)-SUM(AD855:$AD$913))*(1+NAER_Rate)^(AH854/12)</f>
        <v>1.3805730926847518E-18</v>
      </c>
      <c r="AJ854" s="115">
        <f t="shared" si="4394"/>
        <v>1.3805730926847518E-18</v>
      </c>
    </row>
    <row r="855" spans="5:36" x14ac:dyDescent="0.35">
      <c r="E855" s="66">
        <f t="shared" si="4423"/>
        <v>71283</v>
      </c>
      <c r="F855">
        <f t="shared" si="4163"/>
        <v>71</v>
      </c>
      <c r="G855">
        <f t="shared" si="4416"/>
        <v>849</v>
      </c>
      <c r="H855">
        <f t="shared" ref="H855" si="4491">ROUNDDOWN(YEARFRAC(E855,DOB,1),0)</f>
        <v>135</v>
      </c>
      <c r="I855" s="31">
        <f>IF(H855&lt;=120,VLOOKUP(H855,'Mortality Data'!$B$6:$D$125,2,FALSE),1)</f>
        <v>1</v>
      </c>
      <c r="J855" s="17">
        <f>IF(H855&lt;=120,(1-VLOOKUP(H855,'Mortality Data'!$F$5:$H$125,2,FALSE))^(YEAR(E855)-Mortality_Table_Year),1)</f>
        <v>1</v>
      </c>
      <c r="K855">
        <f>IF(H855&lt;=120,VLOOKUP(H855,'Mortality Data'!$B$5:$D$125,3,FALSE),1)</f>
        <v>1</v>
      </c>
      <c r="L855" s="33">
        <f>IF(H855&lt;=120,(1-VLOOKUP(H855,'Mortality Data'!$F$5:$H$125,3,FALSE))^(YEAR(E855)-Mortality_Table_Year),1)</f>
        <v>1</v>
      </c>
      <c r="M855" s="88">
        <f t="shared" ref="M855" si="4492">MIN(I855*J855*Male_Mortality_Blend+K855*L855*(1-Male_Mortality_Blend),1)</f>
        <v>1</v>
      </c>
      <c r="N855" s="18">
        <f t="shared" si="4397"/>
        <v>1</v>
      </c>
      <c r="O855" s="18">
        <f t="shared" si="4419"/>
        <v>0</v>
      </c>
      <c r="P855" s="89">
        <f t="shared" si="4410"/>
        <v>0</v>
      </c>
      <c r="Q855" s="88">
        <f t="shared" ref="Q855" si="4493">MIN((I855*J855*Male_Mortality_Blend+K855*L855*(1-Male_Mortality_Blend))*(1-Mortality_Margin),1)</f>
        <v>0.95</v>
      </c>
      <c r="R855" s="18">
        <f t="shared" si="4433"/>
        <v>0.22092219194555585</v>
      </c>
      <c r="S855" s="18">
        <f t="shared" si="4412"/>
        <v>5.0252021334403985E-26</v>
      </c>
      <c r="T855" s="89">
        <f t="shared" si="4413"/>
        <v>1.42499075036104E-26</v>
      </c>
      <c r="V855" s="73">
        <f t="shared" si="4399"/>
        <v>0</v>
      </c>
      <c r="W855" s="74">
        <f t="shared" ref="W855" si="4494">V855*Fee_Percent</f>
        <v>0</v>
      </c>
      <c r="X855" s="75">
        <f t="shared" si="4428"/>
        <v>0</v>
      </c>
      <c r="Y855" s="74">
        <f t="shared" si="4401"/>
        <v>3.1007267692750081E-19</v>
      </c>
      <c r="Z855" s="75">
        <f t="shared" si="4402"/>
        <v>0</v>
      </c>
      <c r="AA855" s="82">
        <f t="shared" si="4403"/>
        <v>-3.1007267692750081E-19</v>
      </c>
      <c r="AC855" s="80">
        <f t="shared" ref="AC855" si="4495">AC854/(1+NAER_Rate)^(1/12)</f>
        <v>4.441426207416159E-2</v>
      </c>
      <c r="AD855" s="82">
        <f t="shared" si="4405"/>
        <v>0</v>
      </c>
      <c r="AE855" s="74">
        <f t="shared" si="4406"/>
        <v>1.3771649135094858E-20</v>
      </c>
      <c r="AF855" s="75">
        <f t="shared" si="4407"/>
        <v>0</v>
      </c>
      <c r="AH855" s="113">
        <v>849</v>
      </c>
      <c r="AI855" s="114">
        <f>(SUM(AE856:$AE$913)+SUM(AF856:$AF$913)-SUM(AD856:$AD$913))*(1+NAER_Rate)^(AH855/12)</f>
        <v>1.0755737587362609E-18</v>
      </c>
      <c r="AJ855" s="115">
        <f t="shared" si="4394"/>
        <v>1.0755737587362609E-18</v>
      </c>
    </row>
    <row r="856" spans="5:36" x14ac:dyDescent="0.35">
      <c r="E856" s="66">
        <f t="shared" si="4423"/>
        <v>71314</v>
      </c>
      <c r="F856">
        <f t="shared" si="4163"/>
        <v>71</v>
      </c>
      <c r="G856">
        <f t="shared" si="4416"/>
        <v>850</v>
      </c>
      <c r="H856">
        <f t="shared" ref="H856" si="4496">ROUNDDOWN(YEARFRAC(E856,DOB,1),0)</f>
        <v>135</v>
      </c>
      <c r="I856" s="31">
        <f>IF(H856&lt;=120,VLOOKUP(H856,'Mortality Data'!$B$6:$D$125,2,FALSE),1)</f>
        <v>1</v>
      </c>
      <c r="J856" s="17">
        <f>IF(H856&lt;=120,(1-VLOOKUP(H856,'Mortality Data'!$F$5:$H$125,2,FALSE))^(YEAR(E856)-Mortality_Table_Year),1)</f>
        <v>1</v>
      </c>
      <c r="K856">
        <f>IF(H856&lt;=120,VLOOKUP(H856,'Mortality Data'!$B$5:$D$125,3,FALSE),1)</f>
        <v>1</v>
      </c>
      <c r="L856" s="33">
        <f>IF(H856&lt;=120,(1-VLOOKUP(H856,'Mortality Data'!$F$5:$H$125,3,FALSE))^(YEAR(E856)-Mortality_Table_Year),1)</f>
        <v>1</v>
      </c>
      <c r="M856" s="88">
        <f t="shared" ref="M856" si="4497">MIN(I856*J856*Male_Mortality_Blend+K856*L856*(1-Male_Mortality_Blend),1)</f>
        <v>1</v>
      </c>
      <c r="N856" s="18">
        <f t="shared" si="4397"/>
        <v>1</v>
      </c>
      <c r="O856" s="18">
        <f t="shared" si="4419"/>
        <v>0</v>
      </c>
      <c r="P856" s="89">
        <f t="shared" si="4410"/>
        <v>0</v>
      </c>
      <c r="Q856" s="88">
        <f t="shared" ref="Q856" si="4498">MIN((I856*J856*Male_Mortality_Blend+K856*L856*(1-Male_Mortality_Blend))*(1-Mortality_Margin),1)</f>
        <v>0.95</v>
      </c>
      <c r="R856" s="18">
        <f t="shared" si="4433"/>
        <v>0.22092219194555585</v>
      </c>
      <c r="S856" s="18">
        <f t="shared" si="4412"/>
        <v>3.9150234631512619E-26</v>
      </c>
      <c r="T856" s="89">
        <f t="shared" si="4413"/>
        <v>1.1101786702891366E-26</v>
      </c>
      <c r="V856" s="73">
        <f t="shared" si="4399"/>
        <v>0</v>
      </c>
      <c r="W856" s="74">
        <f t="shared" ref="W856" si="4499">V856*Fee_Percent</f>
        <v>0</v>
      </c>
      <c r="X856" s="75">
        <f t="shared" si="4428"/>
        <v>0</v>
      </c>
      <c r="Y856" s="74">
        <f t="shared" si="4401"/>
        <v>2.4157074147825112E-19</v>
      </c>
      <c r="Z856" s="75">
        <f t="shared" si="4402"/>
        <v>0</v>
      </c>
      <c r="AA856" s="82">
        <f t="shared" si="4403"/>
        <v>-2.4157074147825112E-19</v>
      </c>
      <c r="AC856" s="80">
        <f t="shared" ref="AC856" si="4500">AC855/(1+NAER_Rate)^(1/12)</f>
        <v>4.4251645710519767E-2</v>
      </c>
      <c r="AD856" s="82">
        <f t="shared" si="4405"/>
        <v>0</v>
      </c>
      <c r="AE856" s="74">
        <f t="shared" si="4406"/>
        <v>1.0689902865923131E-20</v>
      </c>
      <c r="AF856" s="75">
        <f t="shared" si="4407"/>
        <v>0</v>
      </c>
      <c r="AH856" s="113">
        <v>850</v>
      </c>
      <c r="AI856" s="114">
        <f>(SUM(AE857:$AE$913)+SUM(AF857:$AF$913)-SUM(AD857:$AD$913))*(1+NAER_Rate)^(AH856/12)</f>
        <v>8.3795554581749536E-19</v>
      </c>
      <c r="AJ856" s="115">
        <f t="shared" si="4394"/>
        <v>8.3795554581749536E-19</v>
      </c>
    </row>
    <row r="857" spans="5:36" x14ac:dyDescent="0.35">
      <c r="E857" s="66">
        <f t="shared" si="4423"/>
        <v>71344</v>
      </c>
      <c r="F857">
        <f t="shared" ref="F857:F913" si="4501">F845+1</f>
        <v>71</v>
      </c>
      <c r="G857">
        <f t="shared" si="4416"/>
        <v>851</v>
      </c>
      <c r="H857">
        <f t="shared" ref="H857" si="4502">ROUNDDOWN(YEARFRAC(E857,DOB,1),0)</f>
        <v>135</v>
      </c>
      <c r="I857" s="31">
        <f>IF(H857&lt;=120,VLOOKUP(H857,'Mortality Data'!$B$6:$D$125,2,FALSE),1)</f>
        <v>1</v>
      </c>
      <c r="J857" s="17">
        <f>IF(H857&lt;=120,(1-VLOOKUP(H857,'Mortality Data'!$F$5:$H$125,2,FALSE))^(YEAR(E857)-Mortality_Table_Year),1)</f>
        <v>1</v>
      </c>
      <c r="K857">
        <f>IF(H857&lt;=120,VLOOKUP(H857,'Mortality Data'!$B$5:$D$125,3,FALSE),1)</f>
        <v>1</v>
      </c>
      <c r="L857" s="33">
        <f>IF(H857&lt;=120,(1-VLOOKUP(H857,'Mortality Data'!$F$5:$H$125,3,FALSE))^(YEAR(E857)-Mortality_Table_Year),1)</f>
        <v>1</v>
      </c>
      <c r="M857" s="88">
        <f t="shared" ref="M857" si="4503">MIN(I857*J857*Male_Mortality_Blend+K857*L857*(1-Male_Mortality_Blend),1)</f>
        <v>1</v>
      </c>
      <c r="N857" s="18">
        <f t="shared" si="4397"/>
        <v>1</v>
      </c>
      <c r="O857" s="18">
        <f t="shared" si="4419"/>
        <v>0</v>
      </c>
      <c r="P857" s="89">
        <f t="shared" si="4410"/>
        <v>0</v>
      </c>
      <c r="Q857" s="88">
        <f t="shared" ref="Q857" si="4504">MIN((I857*J857*Male_Mortality_Blend+K857*L857*(1-Male_Mortality_Blend))*(1-Mortality_Margin),1)</f>
        <v>0.95</v>
      </c>
      <c r="R857" s="18">
        <f t="shared" si="4433"/>
        <v>0.22092219194555585</v>
      </c>
      <c r="S857" s="18">
        <f t="shared" si="4412"/>
        <v>3.0501078981536039E-26</v>
      </c>
      <c r="T857" s="89">
        <f t="shared" si="4413"/>
        <v>8.6491556499765802E-27</v>
      </c>
      <c r="V857" s="73">
        <f t="shared" si="4399"/>
        <v>0</v>
      </c>
      <c r="W857" s="74">
        <f t="shared" ref="W857" si="4505">V857*Fee_Percent</f>
        <v>0</v>
      </c>
      <c r="X857" s="75">
        <f t="shared" si="4428"/>
        <v>0</v>
      </c>
      <c r="Y857" s="74">
        <f t="shared" si="4401"/>
        <v>1.8820240376096268E-19</v>
      </c>
      <c r="Z857" s="75">
        <f t="shared" si="4402"/>
        <v>0</v>
      </c>
      <c r="AA857" s="82">
        <f t="shared" si="4403"/>
        <v>-1.8820240376096268E-19</v>
      </c>
      <c r="AC857" s="80">
        <f t="shared" ref="AC857" si="4506">AC856/(1+NAER_Rate)^(1/12)</f>
        <v>4.4089624743052266E-2</v>
      </c>
      <c r="AD857" s="82">
        <f t="shared" si="4405"/>
        <v>0</v>
      </c>
      <c r="AE857" s="74">
        <f t="shared" si="4406"/>
        <v>8.2977733575612527E-21</v>
      </c>
      <c r="AF857" s="75">
        <f t="shared" si="4407"/>
        <v>0</v>
      </c>
      <c r="AH857" s="113">
        <v>851</v>
      </c>
      <c r="AI857" s="114">
        <f>(SUM(AE858:$AE$913)+SUM(AF858:$AF$913)-SUM(AD858:$AD$913))*(1+NAER_Rate)^(AH857/12)</f>
        <v>6.5283246897346593E-19</v>
      </c>
      <c r="AJ857" s="115">
        <f t="shared" si="4394"/>
        <v>6.5283246897346593E-19</v>
      </c>
    </row>
    <row r="858" spans="5:36" x14ac:dyDescent="0.35">
      <c r="E858" s="66">
        <f t="shared" si="4423"/>
        <v>71375</v>
      </c>
      <c r="F858">
        <f t="shared" si="4501"/>
        <v>71</v>
      </c>
      <c r="G858">
        <f t="shared" si="4416"/>
        <v>852</v>
      </c>
      <c r="H858">
        <f t="shared" ref="H858" si="4507">ROUNDDOWN(YEARFRAC(E858,DOB,1),0)</f>
        <v>135</v>
      </c>
      <c r="I858" s="31">
        <f>IF(H858&lt;=120,VLOOKUP(H858,'Mortality Data'!$B$6:$D$125,2,FALSE),1)</f>
        <v>1</v>
      </c>
      <c r="J858" s="17">
        <f>IF(H858&lt;=120,(1-VLOOKUP(H858,'Mortality Data'!$F$5:$H$125,2,FALSE))^(YEAR(E858)-Mortality_Table_Year),1)</f>
        <v>1</v>
      </c>
      <c r="K858">
        <f>IF(H858&lt;=120,VLOOKUP(H858,'Mortality Data'!$B$5:$D$125,3,FALSE),1)</f>
        <v>1</v>
      </c>
      <c r="L858" s="33">
        <f>IF(H858&lt;=120,(1-VLOOKUP(H858,'Mortality Data'!$F$5:$H$125,3,FALSE))^(YEAR(E858)-Mortality_Table_Year),1)</f>
        <v>1</v>
      </c>
      <c r="M858" s="88">
        <f t="shared" ref="M858" si="4508">MIN(I858*J858*Male_Mortality_Blend+K858*L858*(1-Male_Mortality_Blend),1)</f>
        <v>1</v>
      </c>
      <c r="N858" s="18">
        <f t="shared" si="4397"/>
        <v>1</v>
      </c>
      <c r="O858" s="18">
        <f t="shared" si="4419"/>
        <v>0</v>
      </c>
      <c r="P858" s="89">
        <f t="shared" si="4410"/>
        <v>0</v>
      </c>
      <c r="Q858" s="88">
        <f t="shared" ref="Q858" si="4509">MIN((I858*J858*Male_Mortality_Blend+K858*L858*(1-Male_Mortality_Blend))*(1-Mortality_Margin),1)</f>
        <v>0.95</v>
      </c>
      <c r="R858" s="18">
        <f t="shared" si="4433"/>
        <v>0.22092219194555585</v>
      </c>
      <c r="S858" s="18">
        <f t="shared" si="4412"/>
        <v>2.3762713756230576E-26</v>
      </c>
      <c r="T858" s="89">
        <f t="shared" si="4413"/>
        <v>6.7383652253054624E-27</v>
      </c>
      <c r="V858" s="73">
        <f t="shared" si="4399"/>
        <v>0</v>
      </c>
      <c r="W858" s="74">
        <f t="shared" ref="W858" si="4510">V858*Fee_Percent</f>
        <v>0</v>
      </c>
      <c r="X858" s="75">
        <f t="shared" si="4428"/>
        <v>0</v>
      </c>
      <c r="Y858" s="74">
        <f t="shared" si="4401"/>
        <v>1.4662431619266828E-19</v>
      </c>
      <c r="Z858" s="75">
        <f t="shared" si="4402"/>
        <v>0</v>
      </c>
      <c r="AA858" s="82">
        <f t="shared" si="4403"/>
        <v>-1.4662431619266828E-19</v>
      </c>
      <c r="AC858" s="80">
        <f t="shared" ref="AC858" si="4511">AC857/(1+NAER_Rate)^(1/12)</f>
        <v>4.3928196991802546E-2</v>
      </c>
      <c r="AD858" s="82">
        <f t="shared" si="4405"/>
        <v>0</v>
      </c>
      <c r="AE858" s="74">
        <f t="shared" si="4406"/>
        <v>6.4409418454998757E-21</v>
      </c>
      <c r="AF858" s="75">
        <f t="shared" si="4407"/>
        <v>0</v>
      </c>
      <c r="AH858" s="113">
        <v>852</v>
      </c>
      <c r="AI858" s="114">
        <f>(SUM(AE859:$AE$913)+SUM(AF859:$AF$913)-SUM(AD859:$AD$913))*(1+NAER_Rate)^(AH858/12)</f>
        <v>5.086071876747009E-19</v>
      </c>
      <c r="AJ858" s="115">
        <f t="shared" si="4394"/>
        <v>5.086071876747009E-19</v>
      </c>
    </row>
    <row r="859" spans="5:36" x14ac:dyDescent="0.35">
      <c r="E859" s="66">
        <f t="shared" si="4423"/>
        <v>71405</v>
      </c>
      <c r="F859">
        <f t="shared" si="4501"/>
        <v>72</v>
      </c>
      <c r="G859">
        <f t="shared" si="4416"/>
        <v>853</v>
      </c>
      <c r="H859">
        <f t="shared" ref="H859" si="4512">ROUNDDOWN(YEARFRAC(E859,DOB,1),0)</f>
        <v>135</v>
      </c>
      <c r="I859" s="31">
        <f>IF(H859&lt;=120,VLOOKUP(H859,'Mortality Data'!$B$6:$D$125,2,FALSE),1)</f>
        <v>1</v>
      </c>
      <c r="J859" s="17">
        <f>IF(H859&lt;=120,(1-VLOOKUP(H859,'Mortality Data'!$F$5:$H$125,2,FALSE))^(YEAR(E859)-Mortality_Table_Year),1)</f>
        <v>1</v>
      </c>
      <c r="K859">
        <f>IF(H859&lt;=120,VLOOKUP(H859,'Mortality Data'!$B$5:$D$125,3,FALSE),1)</f>
        <v>1</v>
      </c>
      <c r="L859" s="33">
        <f>IF(H859&lt;=120,(1-VLOOKUP(H859,'Mortality Data'!$F$5:$H$125,3,FALSE))^(YEAR(E859)-Mortality_Table_Year),1)</f>
        <v>1</v>
      </c>
      <c r="M859" s="88">
        <f t="shared" ref="M859" si="4513">MIN(I859*J859*Male_Mortality_Blend+K859*L859*(1-Male_Mortality_Blend),1)</f>
        <v>1</v>
      </c>
      <c r="N859" s="18">
        <f t="shared" si="4397"/>
        <v>1</v>
      </c>
      <c r="O859" s="18">
        <f t="shared" si="4419"/>
        <v>0</v>
      </c>
      <c r="P859" s="89">
        <f t="shared" si="4410"/>
        <v>0</v>
      </c>
      <c r="Q859" s="88">
        <f t="shared" ref="Q859" si="4514">MIN((I859*J859*Male_Mortality_Blend+K859*L859*(1-Male_Mortality_Blend))*(1-Mortality_Margin),1)</f>
        <v>0.95</v>
      </c>
      <c r="R859" s="18">
        <f t="shared" si="4433"/>
        <v>0.22092219194555585</v>
      </c>
      <c r="S859" s="18">
        <f t="shared" si="4412"/>
        <v>1.8513002946629305E-26</v>
      </c>
      <c r="T859" s="89">
        <f t="shared" si="4413"/>
        <v>5.2497108096012711E-27</v>
      </c>
      <c r="V859" s="73">
        <f t="shared" si="4399"/>
        <v>0</v>
      </c>
      <c r="W859" s="74">
        <f t="shared" ref="W859" si="4515">V859*Fee_Percent</f>
        <v>0</v>
      </c>
      <c r="X859" s="75">
        <f t="shared" si="4428"/>
        <v>0</v>
      </c>
      <c r="Y859" s="74">
        <f t="shared" si="4401"/>
        <v>1.1423175086686575E-19</v>
      </c>
      <c r="Z859" s="75">
        <f t="shared" si="4402"/>
        <v>0</v>
      </c>
      <c r="AA859" s="82">
        <f t="shared" si="4403"/>
        <v>-1.1423175086686575E-19</v>
      </c>
      <c r="AC859" s="80">
        <f t="shared" ref="AC859" si="4516">AC858/(1+NAER_Rate)^(1/12)</f>
        <v>4.3767360284795671E-2</v>
      </c>
      <c r="AD859" s="82">
        <f t="shared" si="4405"/>
        <v>0</v>
      </c>
      <c r="AE859" s="74">
        <f t="shared" si="4406"/>
        <v>4.9996221961531334E-21</v>
      </c>
      <c r="AF859" s="75">
        <f t="shared" si="4407"/>
        <v>0</v>
      </c>
      <c r="AH859" s="113">
        <v>853</v>
      </c>
      <c r="AI859" s="114">
        <f>(SUM(AE860:$AE$913)+SUM(AF860:$AF$913)-SUM(AD860:$AD$913))*(1+NAER_Rate)^(AH859/12)</f>
        <v>3.9624447128224241E-19</v>
      </c>
      <c r="AJ859" s="115">
        <f t="shared" si="4394"/>
        <v>3.9624447128224241E-19</v>
      </c>
    </row>
    <row r="860" spans="5:36" x14ac:dyDescent="0.35">
      <c r="E860" s="66">
        <f t="shared" si="4423"/>
        <v>71436</v>
      </c>
      <c r="F860">
        <f t="shared" si="4501"/>
        <v>72</v>
      </c>
      <c r="G860">
        <f t="shared" si="4416"/>
        <v>854</v>
      </c>
      <c r="H860">
        <f t="shared" ref="H860" si="4517">ROUNDDOWN(YEARFRAC(E860,DOB,1),0)</f>
        <v>135</v>
      </c>
      <c r="I860" s="31">
        <f>IF(H860&lt;=120,VLOOKUP(H860,'Mortality Data'!$B$6:$D$125,2,FALSE),1)</f>
        <v>1</v>
      </c>
      <c r="J860" s="17">
        <f>IF(H860&lt;=120,(1-VLOOKUP(H860,'Mortality Data'!$F$5:$H$125,2,FALSE))^(YEAR(E860)-Mortality_Table_Year),1)</f>
        <v>1</v>
      </c>
      <c r="K860">
        <f>IF(H860&lt;=120,VLOOKUP(H860,'Mortality Data'!$B$5:$D$125,3,FALSE),1)</f>
        <v>1</v>
      </c>
      <c r="L860" s="33">
        <f>IF(H860&lt;=120,(1-VLOOKUP(H860,'Mortality Data'!$F$5:$H$125,3,FALSE))^(YEAR(E860)-Mortality_Table_Year),1)</f>
        <v>1</v>
      </c>
      <c r="M860" s="88">
        <f t="shared" ref="M860" si="4518">MIN(I860*J860*Male_Mortality_Blend+K860*L860*(1-Male_Mortality_Blend),1)</f>
        <v>1</v>
      </c>
      <c r="N860" s="18">
        <f t="shared" si="4397"/>
        <v>1</v>
      </c>
      <c r="O860" s="18">
        <f t="shared" si="4419"/>
        <v>0</v>
      </c>
      <c r="P860" s="89">
        <f t="shared" si="4410"/>
        <v>0</v>
      </c>
      <c r="Q860" s="88">
        <f t="shared" ref="Q860" si="4519">MIN((I860*J860*Male_Mortality_Blend+K860*L860*(1-Male_Mortality_Blend))*(1-Mortality_Margin),1)</f>
        <v>0.95</v>
      </c>
      <c r="R860" s="18">
        <f t="shared" si="4433"/>
        <v>0.22092219194555585</v>
      </c>
      <c r="S860" s="18">
        <f t="shared" si="4412"/>
        <v>1.4423069756165425E-26</v>
      </c>
      <c r="T860" s="89">
        <f t="shared" si="4413"/>
        <v>4.0899331904638805E-27</v>
      </c>
      <c r="V860" s="73">
        <f t="shared" si="4399"/>
        <v>0</v>
      </c>
      <c r="W860" s="74">
        <f t="shared" ref="W860" si="4520">V860*Fee_Percent</f>
        <v>0</v>
      </c>
      <c r="X860" s="75">
        <f t="shared" si="4428"/>
        <v>0</v>
      </c>
      <c r="Y860" s="74">
        <f t="shared" si="4401"/>
        <v>8.8995422075579117E-20</v>
      </c>
      <c r="Z860" s="75">
        <f t="shared" si="4402"/>
        <v>0</v>
      </c>
      <c r="AA860" s="82">
        <f t="shared" si="4403"/>
        <v>-8.8995422075579117E-20</v>
      </c>
      <c r="AC860" s="80">
        <f t="shared" ref="AC860" si="4521">AC859/(1+NAER_Rate)^(1/12)</f>
        <v>4.3607112458009072E-2</v>
      </c>
      <c r="AD860" s="82">
        <f t="shared" si="4405"/>
        <v>0</v>
      </c>
      <c r="AE860" s="74">
        <f t="shared" si="4406"/>
        <v>3.8808333786977615E-21</v>
      </c>
      <c r="AF860" s="75">
        <f t="shared" si="4407"/>
        <v>0</v>
      </c>
      <c r="AH860" s="113">
        <v>854</v>
      </c>
      <c r="AI860" s="114">
        <f>(SUM(AE861:$AE$913)+SUM(AF861:$AF$913)-SUM(AD861:$AD$913))*(1+NAER_Rate)^(AH860/12)</f>
        <v>3.0870517211460985E-19</v>
      </c>
      <c r="AJ860" s="115">
        <f t="shared" si="4394"/>
        <v>3.0870517211460985E-19</v>
      </c>
    </row>
    <row r="861" spans="5:36" x14ac:dyDescent="0.35">
      <c r="E861" s="66">
        <f t="shared" si="4423"/>
        <v>71467</v>
      </c>
      <c r="F861">
        <f t="shared" si="4501"/>
        <v>72</v>
      </c>
      <c r="G861">
        <f t="shared" si="4416"/>
        <v>855</v>
      </c>
      <c r="H861">
        <f t="shared" ref="H861" si="4522">ROUNDDOWN(YEARFRAC(E861,DOB,1),0)</f>
        <v>135</v>
      </c>
      <c r="I861" s="31">
        <f>IF(H861&lt;=120,VLOOKUP(H861,'Mortality Data'!$B$6:$D$125,2,FALSE),1)</f>
        <v>1</v>
      </c>
      <c r="J861" s="17">
        <f>IF(H861&lt;=120,(1-VLOOKUP(H861,'Mortality Data'!$F$5:$H$125,2,FALSE))^(YEAR(E861)-Mortality_Table_Year),1)</f>
        <v>1</v>
      </c>
      <c r="K861">
        <f>IF(H861&lt;=120,VLOOKUP(H861,'Mortality Data'!$B$5:$D$125,3,FALSE),1)</f>
        <v>1</v>
      </c>
      <c r="L861" s="33">
        <f>IF(H861&lt;=120,(1-VLOOKUP(H861,'Mortality Data'!$F$5:$H$125,3,FALSE))^(YEAR(E861)-Mortality_Table_Year),1)</f>
        <v>1</v>
      </c>
      <c r="M861" s="88">
        <f t="shared" ref="M861" si="4523">MIN(I861*J861*Male_Mortality_Blend+K861*L861*(1-Male_Mortality_Blend),1)</f>
        <v>1</v>
      </c>
      <c r="N861" s="18">
        <f t="shared" si="4397"/>
        <v>1</v>
      </c>
      <c r="O861" s="18">
        <f t="shared" si="4419"/>
        <v>0</v>
      </c>
      <c r="P861" s="89">
        <f t="shared" si="4410"/>
        <v>0</v>
      </c>
      <c r="Q861" s="88">
        <f t="shared" ref="Q861" si="4524">MIN((I861*J861*Male_Mortality_Blend+K861*L861*(1-Male_Mortality_Blend))*(1-Mortality_Margin),1)</f>
        <v>0.95</v>
      </c>
      <c r="R861" s="18">
        <f t="shared" si="4433"/>
        <v>0.22092219194555585</v>
      </c>
      <c r="S861" s="18">
        <f t="shared" si="4412"/>
        <v>1.1236693571049705E-26</v>
      </c>
      <c r="T861" s="89">
        <f t="shared" si="4413"/>
        <v>3.1863761851157198E-27</v>
      </c>
      <c r="V861" s="73">
        <f t="shared" si="4399"/>
        <v>0</v>
      </c>
      <c r="W861" s="74">
        <f t="shared" ref="W861" si="4525">V861*Fee_Percent</f>
        <v>0</v>
      </c>
      <c r="X861" s="75">
        <f t="shared" si="4428"/>
        <v>0</v>
      </c>
      <c r="Y861" s="74">
        <f t="shared" si="4401"/>
        <v>6.9334358357522274E-20</v>
      </c>
      <c r="Z861" s="75">
        <f t="shared" si="4402"/>
        <v>0</v>
      </c>
      <c r="AA861" s="82">
        <f t="shared" si="4403"/>
        <v>-6.9334358357522274E-20</v>
      </c>
      <c r="AC861" s="80">
        <f t="shared" ref="AC861" si="4526">AC860/(1+NAER_Rate)^(1/12)</f>
        <v>4.3447451355343433E-2</v>
      </c>
      <c r="AD861" s="82">
        <f t="shared" si="4405"/>
        <v>0</v>
      </c>
      <c r="AE861" s="74">
        <f t="shared" si="4406"/>
        <v>3.0124011619923985E-21</v>
      </c>
      <c r="AF861" s="75">
        <f t="shared" si="4407"/>
        <v>0</v>
      </c>
      <c r="AH861" s="113">
        <v>855</v>
      </c>
      <c r="AI861" s="114">
        <f>(SUM(AE862:$AE$913)+SUM(AF862:$AF$913)-SUM(AD862:$AD$913))*(1+NAER_Rate)^(AH861/12)</f>
        <v>2.405052464255431E-19</v>
      </c>
      <c r="AJ861" s="115">
        <f t="shared" si="4394"/>
        <v>2.405052464255431E-19</v>
      </c>
    </row>
    <row r="862" spans="5:36" x14ac:dyDescent="0.35">
      <c r="E862" s="66">
        <f t="shared" si="4423"/>
        <v>71497</v>
      </c>
      <c r="F862">
        <f t="shared" si="4501"/>
        <v>72</v>
      </c>
      <c r="G862">
        <f t="shared" si="4416"/>
        <v>856</v>
      </c>
      <c r="H862">
        <f t="shared" ref="H862" si="4527">ROUNDDOWN(YEARFRAC(E862,DOB,1),0)</f>
        <v>135</v>
      </c>
      <c r="I862" s="31">
        <f>IF(H862&lt;=120,VLOOKUP(H862,'Mortality Data'!$B$6:$D$125,2,FALSE),1)</f>
        <v>1</v>
      </c>
      <c r="J862" s="17">
        <f>IF(H862&lt;=120,(1-VLOOKUP(H862,'Mortality Data'!$F$5:$H$125,2,FALSE))^(YEAR(E862)-Mortality_Table_Year),1)</f>
        <v>1</v>
      </c>
      <c r="K862">
        <f>IF(H862&lt;=120,VLOOKUP(H862,'Mortality Data'!$B$5:$D$125,3,FALSE),1)</f>
        <v>1</v>
      </c>
      <c r="L862" s="33">
        <f>IF(H862&lt;=120,(1-VLOOKUP(H862,'Mortality Data'!$F$5:$H$125,3,FALSE))^(YEAR(E862)-Mortality_Table_Year),1)</f>
        <v>1</v>
      </c>
      <c r="M862" s="88">
        <f t="shared" ref="M862" si="4528">MIN(I862*J862*Male_Mortality_Blend+K862*L862*(1-Male_Mortality_Blend),1)</f>
        <v>1</v>
      </c>
      <c r="N862" s="18">
        <f t="shared" si="4397"/>
        <v>1</v>
      </c>
      <c r="O862" s="18">
        <f t="shared" si="4419"/>
        <v>0</v>
      </c>
      <c r="P862" s="89">
        <f t="shared" si="4410"/>
        <v>0</v>
      </c>
      <c r="Q862" s="88">
        <f t="shared" ref="Q862" si="4529">MIN((I862*J862*Male_Mortality_Blend+K862*L862*(1-Male_Mortality_Blend))*(1-Mortality_Margin),1)</f>
        <v>0.95</v>
      </c>
      <c r="R862" s="18">
        <f t="shared" si="4433"/>
        <v>0.22092219194555585</v>
      </c>
      <c r="S862" s="18">
        <f t="shared" si="4412"/>
        <v>8.7542585971128682E-27</v>
      </c>
      <c r="T862" s="89">
        <f t="shared" si="4413"/>
        <v>2.4824349739368365E-27</v>
      </c>
      <c r="V862" s="73">
        <f t="shared" si="4399"/>
        <v>0</v>
      </c>
      <c r="W862" s="74">
        <f t="shared" ref="W862" si="4530">V862*Fee_Percent</f>
        <v>0</v>
      </c>
      <c r="X862" s="75">
        <f t="shared" si="4428"/>
        <v>0</v>
      </c>
      <c r="Y862" s="74">
        <f t="shared" si="4401"/>
        <v>5.4016859932039777E-20</v>
      </c>
      <c r="Z862" s="75">
        <f t="shared" si="4402"/>
        <v>0</v>
      </c>
      <c r="AA862" s="82">
        <f t="shared" si="4403"/>
        <v>-5.4016859932039777E-20</v>
      </c>
      <c r="AC862" s="80">
        <f t="shared" ref="AC862" si="4531">AC861/(1+NAER_Rate)^(1/12)</f>
        <v>4.3288374828593684E-2</v>
      </c>
      <c r="AD862" s="82">
        <f t="shared" si="4405"/>
        <v>0</v>
      </c>
      <c r="AE862" s="74">
        <f t="shared" si="4406"/>
        <v>2.3383020798017815E-21</v>
      </c>
      <c r="AF862" s="75">
        <f t="shared" si="4407"/>
        <v>0</v>
      </c>
      <c r="AH862" s="113">
        <v>856</v>
      </c>
      <c r="AI862" s="114">
        <f>(SUM(AE863:$AE$913)+SUM(AF863:$AF$913)-SUM(AD863:$AD$913))*(1+NAER_Rate)^(AH862/12)</f>
        <v>1.8737219743392632E-19</v>
      </c>
      <c r="AJ862" s="115">
        <f t="shared" si="4394"/>
        <v>1.8737219743392632E-19</v>
      </c>
    </row>
    <row r="863" spans="5:36" x14ac:dyDescent="0.35">
      <c r="E863" s="66">
        <f t="shared" si="4423"/>
        <v>71528</v>
      </c>
      <c r="F863">
        <f t="shared" si="4501"/>
        <v>72</v>
      </c>
      <c r="G863">
        <f t="shared" si="4416"/>
        <v>857</v>
      </c>
      <c r="H863">
        <f t="shared" ref="H863" si="4532">ROUNDDOWN(YEARFRAC(E863,DOB,1),0)</f>
        <v>135</v>
      </c>
      <c r="I863" s="31">
        <f>IF(H863&lt;=120,VLOOKUP(H863,'Mortality Data'!$B$6:$D$125,2,FALSE),1)</f>
        <v>1</v>
      </c>
      <c r="J863" s="17">
        <f>IF(H863&lt;=120,(1-VLOOKUP(H863,'Mortality Data'!$F$5:$H$125,2,FALSE))^(YEAR(E863)-Mortality_Table_Year),1)</f>
        <v>1</v>
      </c>
      <c r="K863">
        <f>IF(H863&lt;=120,VLOOKUP(H863,'Mortality Data'!$B$5:$D$125,3,FALSE),1)</f>
        <v>1</v>
      </c>
      <c r="L863" s="33">
        <f>IF(H863&lt;=120,(1-VLOOKUP(H863,'Mortality Data'!$F$5:$H$125,3,FALSE))^(YEAR(E863)-Mortality_Table_Year),1)</f>
        <v>1</v>
      </c>
      <c r="M863" s="88">
        <f t="shared" ref="M863" si="4533">MIN(I863*J863*Male_Mortality_Blend+K863*L863*(1-Male_Mortality_Blend),1)</f>
        <v>1</v>
      </c>
      <c r="N863" s="18">
        <f t="shared" si="4397"/>
        <v>1</v>
      </c>
      <c r="O863" s="18">
        <f t="shared" si="4419"/>
        <v>0</v>
      </c>
      <c r="P863" s="89">
        <f t="shared" si="4410"/>
        <v>0</v>
      </c>
      <c r="Q863" s="88">
        <f t="shared" ref="Q863" si="4534">MIN((I863*J863*Male_Mortality_Blend+K863*L863*(1-Male_Mortality_Blend))*(1-Mortality_Margin),1)</f>
        <v>0.95</v>
      </c>
      <c r="R863" s="18">
        <f t="shared" si="4433"/>
        <v>0.22092219194555585</v>
      </c>
      <c r="S863" s="18">
        <f t="shared" si="4412"/>
        <v>6.8202485989804665E-27</v>
      </c>
      <c r="T863" s="89">
        <f t="shared" si="4413"/>
        <v>1.9340099981324017E-27</v>
      </c>
      <c r="V863" s="73">
        <f t="shared" si="4399"/>
        <v>0</v>
      </c>
      <c r="W863" s="74">
        <f t="shared" ref="W863" si="4535">V863*Fee_Percent</f>
        <v>0</v>
      </c>
      <c r="X863" s="75">
        <f t="shared" si="4428"/>
        <v>0</v>
      </c>
      <c r="Y863" s="74">
        <f t="shared" si="4401"/>
        <v>4.2083336833837479E-20</v>
      </c>
      <c r="Z863" s="75">
        <f t="shared" si="4402"/>
        <v>0</v>
      </c>
      <c r="AA863" s="82">
        <f t="shared" si="4403"/>
        <v>-4.2083336833837479E-20</v>
      </c>
      <c r="AC863" s="80">
        <f t="shared" ref="AC863" si="4536">AC862/(1+NAER_Rate)^(1/12)</f>
        <v>4.3129880737420093E-2</v>
      </c>
      <c r="AD863" s="82">
        <f t="shared" si="4405"/>
        <v>0</v>
      </c>
      <c r="AE863" s="74">
        <f t="shared" si="4406"/>
        <v>1.8150492986760887E-21</v>
      </c>
      <c r="AF863" s="75">
        <f t="shared" si="4407"/>
        <v>0</v>
      </c>
      <c r="AH863" s="113">
        <v>857</v>
      </c>
      <c r="AI863" s="114">
        <f>(SUM(AE864:$AE$913)+SUM(AF864:$AF$913)-SUM(AD864:$AD$913))*(1+NAER_Rate)^(AH863/12)</f>
        <v>1.4597741771260276E-19</v>
      </c>
      <c r="AJ863" s="115">
        <f t="shared" si="4394"/>
        <v>1.4597741771260276E-19</v>
      </c>
    </row>
    <row r="864" spans="5:36" x14ac:dyDescent="0.35">
      <c r="E864" s="66">
        <f t="shared" si="4423"/>
        <v>71558</v>
      </c>
      <c r="F864">
        <f t="shared" si="4501"/>
        <v>72</v>
      </c>
      <c r="G864">
        <f t="shared" si="4416"/>
        <v>858</v>
      </c>
      <c r="H864">
        <f t="shared" ref="H864" si="4537">ROUNDDOWN(YEARFRAC(E864,DOB,1),0)</f>
        <v>135</v>
      </c>
      <c r="I864" s="31">
        <f>IF(H864&lt;=120,VLOOKUP(H864,'Mortality Data'!$B$6:$D$125,2,FALSE),1)</f>
        <v>1</v>
      </c>
      <c r="J864" s="17">
        <f>IF(H864&lt;=120,(1-VLOOKUP(H864,'Mortality Data'!$F$5:$H$125,2,FALSE))^(YEAR(E864)-Mortality_Table_Year),1)</f>
        <v>1</v>
      </c>
      <c r="K864">
        <f>IF(H864&lt;=120,VLOOKUP(H864,'Mortality Data'!$B$5:$D$125,3,FALSE),1)</f>
        <v>1</v>
      </c>
      <c r="L864" s="33">
        <f>IF(H864&lt;=120,(1-VLOOKUP(H864,'Mortality Data'!$F$5:$H$125,3,FALSE))^(YEAR(E864)-Mortality_Table_Year),1)</f>
        <v>1</v>
      </c>
      <c r="M864" s="88">
        <f t="shared" ref="M864" si="4538">MIN(I864*J864*Male_Mortality_Blend+K864*L864*(1-Male_Mortality_Blend),1)</f>
        <v>1</v>
      </c>
      <c r="N864" s="18">
        <f t="shared" si="4397"/>
        <v>1</v>
      </c>
      <c r="O864" s="18">
        <f t="shared" si="4419"/>
        <v>0</v>
      </c>
      <c r="P864" s="89">
        <f t="shared" si="4410"/>
        <v>0</v>
      </c>
      <c r="Q864" s="88">
        <f t="shared" ref="Q864" si="4539">MIN((I864*J864*Male_Mortality_Blend+K864*L864*(1-Male_Mortality_Blend))*(1-Mortality_Margin),1)</f>
        <v>0.95</v>
      </c>
      <c r="R864" s="18">
        <f t="shared" si="4433"/>
        <v>0.22092219194555585</v>
      </c>
      <c r="S864" s="18">
        <f t="shared" si="4412"/>
        <v>5.3135043288800952E-27</v>
      </c>
      <c r="T864" s="89">
        <f t="shared" si="4413"/>
        <v>1.5067442701003713E-27</v>
      </c>
      <c r="V864" s="73">
        <f t="shared" si="4399"/>
        <v>0</v>
      </c>
      <c r="W864" s="74">
        <f t="shared" ref="W864" si="4540">V864*Fee_Percent</f>
        <v>0</v>
      </c>
      <c r="X864" s="75">
        <f t="shared" si="4428"/>
        <v>0</v>
      </c>
      <c r="Y864" s="74">
        <f t="shared" si="4401"/>
        <v>3.2786193816122956E-20</v>
      </c>
      <c r="Z864" s="75">
        <f t="shared" si="4402"/>
        <v>0</v>
      </c>
      <c r="AA864" s="82">
        <f t="shared" si="4403"/>
        <v>-3.2786193816122956E-20</v>
      </c>
      <c r="AC864" s="80">
        <f t="shared" ref="AC864" si="4541">AC863/(1+NAER_Rate)^(1/12)</f>
        <v>4.2971966949319471E-2</v>
      </c>
      <c r="AD864" s="82">
        <f t="shared" si="4405"/>
        <v>0</v>
      </c>
      <c r="AE864" s="74">
        <f t="shared" si="4406"/>
        <v>1.4088872370604181E-21</v>
      </c>
      <c r="AF864" s="75">
        <f t="shared" si="4407"/>
        <v>0</v>
      </c>
      <c r="AH864" s="113">
        <v>858</v>
      </c>
      <c r="AI864" s="114">
        <f>(SUM(AE865:$AE$913)+SUM(AF865:$AF$913)-SUM(AD865:$AD$913))*(1+NAER_Rate)^(AH864/12)</f>
        <v>1.1372766308334408E-19</v>
      </c>
      <c r="AJ864" s="115">
        <f t="shared" si="4394"/>
        <v>1.1372766308334408E-19</v>
      </c>
    </row>
    <row r="865" spans="5:36" x14ac:dyDescent="0.35">
      <c r="E865" s="66">
        <f t="shared" si="4423"/>
        <v>71589</v>
      </c>
      <c r="F865">
        <f t="shared" si="4501"/>
        <v>72</v>
      </c>
      <c r="G865">
        <f t="shared" si="4416"/>
        <v>859</v>
      </c>
      <c r="H865">
        <f t="shared" ref="H865" si="4542">ROUNDDOWN(YEARFRAC(E865,DOB,1),0)</f>
        <v>136</v>
      </c>
      <c r="I865" s="31">
        <f>IF(H865&lt;=120,VLOOKUP(H865,'Mortality Data'!$B$6:$D$125,2,FALSE),1)</f>
        <v>1</v>
      </c>
      <c r="J865" s="17">
        <f>IF(H865&lt;=120,(1-VLOOKUP(H865,'Mortality Data'!$F$5:$H$125,2,FALSE))^(YEAR(E865)-Mortality_Table_Year),1)</f>
        <v>1</v>
      </c>
      <c r="K865">
        <f>IF(H865&lt;=120,VLOOKUP(H865,'Mortality Data'!$B$5:$D$125,3,FALSE),1)</f>
        <v>1</v>
      </c>
      <c r="L865" s="33">
        <f>IF(H865&lt;=120,(1-VLOOKUP(H865,'Mortality Data'!$F$5:$H$125,3,FALSE))^(YEAR(E865)-Mortality_Table_Year),1)</f>
        <v>1</v>
      </c>
      <c r="M865" s="88">
        <f t="shared" ref="M865" si="4543">MIN(I865*J865*Male_Mortality_Blend+K865*L865*(1-Male_Mortality_Blend),1)</f>
        <v>1</v>
      </c>
      <c r="N865" s="18">
        <f t="shared" si="4397"/>
        <v>1</v>
      </c>
      <c r="O865" s="18">
        <f t="shared" si="4419"/>
        <v>0</v>
      </c>
      <c r="P865" s="89">
        <f t="shared" si="4410"/>
        <v>0</v>
      </c>
      <c r="Q865" s="88">
        <f t="shared" ref="Q865" si="4544">MIN((I865*J865*Male_Mortality_Blend+K865*L865*(1-Male_Mortality_Blend))*(1-Mortality_Margin),1)</f>
        <v>0.95</v>
      </c>
      <c r="R865" s="18">
        <f t="shared" si="4433"/>
        <v>0.22092219194555585</v>
      </c>
      <c r="S865" s="18">
        <f t="shared" si="4412"/>
        <v>4.139633305631705E-27</v>
      </c>
      <c r="T865" s="89">
        <f t="shared" si="4413"/>
        <v>1.1738710232483902E-27</v>
      </c>
      <c r="V865" s="73">
        <f t="shared" si="4399"/>
        <v>0</v>
      </c>
      <c r="W865" s="74">
        <f t="shared" ref="W865" si="4545">V865*Fee_Percent</f>
        <v>0</v>
      </c>
      <c r="X865" s="75">
        <f t="shared" si="4428"/>
        <v>0</v>
      </c>
      <c r="Y865" s="74">
        <f t="shared" si="4401"/>
        <v>2.5542996012713245E-20</v>
      </c>
      <c r="Z865" s="75">
        <f t="shared" si="4402"/>
        <v>0</v>
      </c>
      <c r="AA865" s="82">
        <f t="shared" si="4403"/>
        <v>-2.5542996012713245E-20</v>
      </c>
      <c r="AC865" s="80">
        <f t="shared" ref="AC865" si="4546">AC864/(1+NAER_Rate)^(1/12)</f>
        <v>4.2814631339596482E-2</v>
      </c>
      <c r="AD865" s="82">
        <f t="shared" si="4405"/>
        <v>0</v>
      </c>
      <c r="AE865" s="74">
        <f t="shared" si="4406"/>
        <v>1.0936139575931005E-21</v>
      </c>
      <c r="AF865" s="75">
        <f t="shared" si="4407"/>
        <v>0</v>
      </c>
      <c r="AH865" s="113">
        <v>859</v>
      </c>
      <c r="AI865" s="114">
        <f>(SUM(AE866:$AE$913)+SUM(AF866:$AF$913)-SUM(AD866:$AD$913))*(1+NAER_Rate)^(AH865/12)</f>
        <v>8.860259455602122E-20</v>
      </c>
      <c r="AJ865" s="115">
        <f t="shared" si="4394"/>
        <v>8.860259455602122E-20</v>
      </c>
    </row>
    <row r="866" spans="5:36" x14ac:dyDescent="0.35">
      <c r="E866" s="66">
        <f t="shared" si="4423"/>
        <v>71620</v>
      </c>
      <c r="F866">
        <f t="shared" si="4501"/>
        <v>72</v>
      </c>
      <c r="G866">
        <f t="shared" si="4416"/>
        <v>860</v>
      </c>
      <c r="H866">
        <f t="shared" ref="H866" si="4547">ROUNDDOWN(YEARFRAC(E866,DOB,1),0)</f>
        <v>136</v>
      </c>
      <c r="I866" s="31">
        <f>IF(H866&lt;=120,VLOOKUP(H866,'Mortality Data'!$B$6:$D$125,2,FALSE),1)</f>
        <v>1</v>
      </c>
      <c r="J866" s="17">
        <f>IF(H866&lt;=120,(1-VLOOKUP(H866,'Mortality Data'!$F$5:$H$125,2,FALSE))^(YEAR(E866)-Mortality_Table_Year),1)</f>
        <v>1</v>
      </c>
      <c r="K866">
        <f>IF(H866&lt;=120,VLOOKUP(H866,'Mortality Data'!$B$5:$D$125,3,FALSE),1)</f>
        <v>1</v>
      </c>
      <c r="L866" s="33">
        <f>IF(H866&lt;=120,(1-VLOOKUP(H866,'Mortality Data'!$F$5:$H$125,3,FALSE))^(YEAR(E866)-Mortality_Table_Year),1)</f>
        <v>1</v>
      </c>
      <c r="M866" s="88">
        <f t="shared" ref="M866" si="4548">MIN(I866*J866*Male_Mortality_Blend+K866*L866*(1-Male_Mortality_Blend),1)</f>
        <v>1</v>
      </c>
      <c r="N866" s="18">
        <f t="shared" si="4397"/>
        <v>1</v>
      </c>
      <c r="O866" s="18">
        <f t="shared" si="4419"/>
        <v>0</v>
      </c>
      <c r="P866" s="89">
        <f t="shared" si="4410"/>
        <v>0</v>
      </c>
      <c r="Q866" s="88">
        <f t="shared" ref="Q866" si="4549">MIN((I866*J866*Male_Mortality_Blend+K866*L866*(1-Male_Mortality_Blend))*(1-Mortality_Margin),1)</f>
        <v>0.95</v>
      </c>
      <c r="R866" s="18">
        <f t="shared" si="4433"/>
        <v>0.22092219194555585</v>
      </c>
      <c r="S866" s="18">
        <f t="shared" si="4412"/>
        <v>3.2250964419007215E-27</v>
      </c>
      <c r="T866" s="89">
        <f t="shared" si="4413"/>
        <v>9.1453686373098345E-28</v>
      </c>
      <c r="V866" s="73">
        <f t="shared" si="4399"/>
        <v>0</v>
      </c>
      <c r="W866" s="74">
        <f t="shared" ref="W866" si="4550">V866*Fee_Percent</f>
        <v>0</v>
      </c>
      <c r="X866" s="75">
        <f t="shared" si="4428"/>
        <v>0</v>
      </c>
      <c r="Y866" s="74">
        <f t="shared" si="4401"/>
        <v>1.989998134472804E-20</v>
      </c>
      <c r="Z866" s="75">
        <f t="shared" si="4402"/>
        <v>0</v>
      </c>
      <c r="AA866" s="82">
        <f t="shared" si="4403"/>
        <v>-1.989998134472804E-20</v>
      </c>
      <c r="AC866" s="80">
        <f t="shared" ref="AC866" si="4551">AC865/(1+NAER_Rate)^(1/12)</f>
        <v>4.2657871791335053E-2</v>
      </c>
      <c r="AD866" s="82">
        <f t="shared" si="4405"/>
        <v>0</v>
      </c>
      <c r="AE866" s="74">
        <f t="shared" si="4406"/>
        <v>8.4889085285336798E-22</v>
      </c>
      <c r="AF866" s="75">
        <f t="shared" si="4407"/>
        <v>0</v>
      </c>
      <c r="AH866" s="113">
        <v>860</v>
      </c>
      <c r="AI866" s="114">
        <f>(SUM(AE867:$AE$913)+SUM(AF867:$AF$913)-SUM(AD867:$AD$913))*(1+NAER_Rate)^(AH866/12)</f>
        <v>6.9028210858672327E-20</v>
      </c>
      <c r="AJ866" s="115">
        <f t="shared" si="4394"/>
        <v>6.9028210858672327E-20</v>
      </c>
    </row>
    <row r="867" spans="5:36" x14ac:dyDescent="0.35">
      <c r="E867" s="66">
        <f t="shared" si="4423"/>
        <v>71649</v>
      </c>
      <c r="F867">
        <f t="shared" si="4501"/>
        <v>72</v>
      </c>
      <c r="G867">
        <f t="shared" si="4416"/>
        <v>861</v>
      </c>
      <c r="H867">
        <f t="shared" ref="H867" si="4552">ROUNDDOWN(YEARFRAC(E867,DOB,1),0)</f>
        <v>136</v>
      </c>
      <c r="I867" s="31">
        <f>IF(H867&lt;=120,VLOOKUP(H867,'Mortality Data'!$B$6:$D$125,2,FALSE),1)</f>
        <v>1</v>
      </c>
      <c r="J867" s="17">
        <f>IF(H867&lt;=120,(1-VLOOKUP(H867,'Mortality Data'!$F$5:$H$125,2,FALSE))^(YEAR(E867)-Mortality_Table_Year),1)</f>
        <v>1</v>
      </c>
      <c r="K867">
        <f>IF(H867&lt;=120,VLOOKUP(H867,'Mortality Data'!$B$5:$D$125,3,FALSE),1)</f>
        <v>1</v>
      </c>
      <c r="L867" s="33">
        <f>IF(H867&lt;=120,(1-VLOOKUP(H867,'Mortality Data'!$F$5:$H$125,3,FALSE))^(YEAR(E867)-Mortality_Table_Year),1)</f>
        <v>1</v>
      </c>
      <c r="M867" s="88">
        <f t="shared" ref="M867" si="4553">MIN(I867*J867*Male_Mortality_Blend+K867*L867*(1-Male_Mortality_Blend),1)</f>
        <v>1</v>
      </c>
      <c r="N867" s="18">
        <f t="shared" si="4397"/>
        <v>1</v>
      </c>
      <c r="O867" s="18">
        <f t="shared" si="4419"/>
        <v>0</v>
      </c>
      <c r="P867" s="89">
        <f t="shared" si="4410"/>
        <v>0</v>
      </c>
      <c r="Q867" s="88">
        <f t="shared" ref="Q867" si="4554">MIN((I867*J867*Male_Mortality_Blend+K867*L867*(1-Male_Mortality_Blend))*(1-Mortality_Margin),1)</f>
        <v>0.95</v>
      </c>
      <c r="R867" s="18">
        <f t="shared" si="4433"/>
        <v>0.22092219194555585</v>
      </c>
      <c r="S867" s="18">
        <f t="shared" si="4412"/>
        <v>2.5126010667202012E-27</v>
      </c>
      <c r="T867" s="89">
        <f t="shared" si="4413"/>
        <v>7.1249537518052034E-28</v>
      </c>
      <c r="V867" s="73">
        <f t="shared" si="4399"/>
        <v>0</v>
      </c>
      <c r="W867" s="74">
        <f t="shared" ref="W867" si="4555">V867*Fee_Percent</f>
        <v>0</v>
      </c>
      <c r="X867" s="75">
        <f t="shared" si="4428"/>
        <v>0</v>
      </c>
      <c r="Y867" s="74">
        <f t="shared" si="4401"/>
        <v>1.5503633846375051E-20</v>
      </c>
      <c r="Z867" s="75">
        <f t="shared" si="4402"/>
        <v>0</v>
      </c>
      <c r="AA867" s="82">
        <f t="shared" si="4403"/>
        <v>-1.5503633846375051E-20</v>
      </c>
      <c r="AC867" s="80">
        <f t="shared" ref="AC867" si="4556">AC866/(1+NAER_Rate)^(1/12)</f>
        <v>4.2501686195369891E-2</v>
      </c>
      <c r="AD867" s="82">
        <f t="shared" si="4405"/>
        <v>0</v>
      </c>
      <c r="AE867" s="74">
        <f t="shared" si="4406"/>
        <v>6.5893058062654795E-22</v>
      </c>
      <c r="AF867" s="75">
        <f t="shared" si="4407"/>
        <v>0</v>
      </c>
      <c r="AH867" s="113">
        <v>861</v>
      </c>
      <c r="AI867" s="114">
        <f>(SUM(AE868:$AE$913)+SUM(AF868:$AF$913)-SUM(AD868:$AD$913))*(1+NAER_Rate)^(AH867/12)</f>
        <v>5.3778242530457246E-20</v>
      </c>
      <c r="AJ867" s="115">
        <f t="shared" si="4394"/>
        <v>5.3778242530457246E-20</v>
      </c>
    </row>
    <row r="868" spans="5:36" x14ac:dyDescent="0.35">
      <c r="E868" s="66">
        <f t="shared" si="4423"/>
        <v>71680</v>
      </c>
      <c r="F868">
        <f t="shared" si="4501"/>
        <v>72</v>
      </c>
      <c r="G868">
        <f t="shared" si="4416"/>
        <v>862</v>
      </c>
      <c r="H868">
        <f t="shared" ref="H868" si="4557">ROUNDDOWN(YEARFRAC(E868,DOB,1),0)</f>
        <v>136</v>
      </c>
      <c r="I868" s="31">
        <f>IF(H868&lt;=120,VLOOKUP(H868,'Mortality Data'!$B$6:$D$125,2,FALSE),1)</f>
        <v>1</v>
      </c>
      <c r="J868" s="17">
        <f>IF(H868&lt;=120,(1-VLOOKUP(H868,'Mortality Data'!$F$5:$H$125,2,FALSE))^(YEAR(E868)-Mortality_Table_Year),1)</f>
        <v>1</v>
      </c>
      <c r="K868">
        <f>IF(H868&lt;=120,VLOOKUP(H868,'Mortality Data'!$B$5:$D$125,3,FALSE),1)</f>
        <v>1</v>
      </c>
      <c r="L868" s="33">
        <f>IF(H868&lt;=120,(1-VLOOKUP(H868,'Mortality Data'!$F$5:$H$125,3,FALSE))^(YEAR(E868)-Mortality_Table_Year),1)</f>
        <v>1</v>
      </c>
      <c r="M868" s="88">
        <f t="shared" ref="M868" si="4558">MIN(I868*J868*Male_Mortality_Blend+K868*L868*(1-Male_Mortality_Blend),1)</f>
        <v>1</v>
      </c>
      <c r="N868" s="18">
        <f t="shared" si="4397"/>
        <v>1</v>
      </c>
      <c r="O868" s="18">
        <f t="shared" si="4419"/>
        <v>0</v>
      </c>
      <c r="P868" s="89">
        <f t="shared" si="4410"/>
        <v>0</v>
      </c>
      <c r="Q868" s="88">
        <f t="shared" ref="Q868" si="4559">MIN((I868*J868*Male_Mortality_Blend+K868*L868*(1-Male_Mortality_Blend))*(1-Mortality_Margin),1)</f>
        <v>0.95</v>
      </c>
      <c r="R868" s="18">
        <f t="shared" si="4433"/>
        <v>0.22092219194555585</v>
      </c>
      <c r="S868" s="18">
        <f t="shared" si="4412"/>
        <v>1.9575117315756327E-27</v>
      </c>
      <c r="T868" s="89">
        <f t="shared" si="4413"/>
        <v>5.5508933514456851E-28</v>
      </c>
      <c r="V868" s="73">
        <f t="shared" si="4399"/>
        <v>0</v>
      </c>
      <c r="W868" s="74">
        <f t="shared" ref="W868" si="4560">V868*Fee_Percent</f>
        <v>0</v>
      </c>
      <c r="X868" s="75">
        <f t="shared" si="4428"/>
        <v>0</v>
      </c>
      <c r="Y868" s="74">
        <f t="shared" si="4401"/>
        <v>1.2078537073912567E-20</v>
      </c>
      <c r="Z868" s="75">
        <f t="shared" si="4402"/>
        <v>0</v>
      </c>
      <c r="AA868" s="82">
        <f t="shared" si="4403"/>
        <v>-1.2078537073912567E-20</v>
      </c>
      <c r="AC868" s="80">
        <f t="shared" ref="AC868" si="4561">AC867/(1+NAER_Rate)^(1/12)</f>
        <v>4.23460724502581E-2</v>
      </c>
      <c r="AD868" s="82">
        <f t="shared" si="4405"/>
        <v>0</v>
      </c>
      <c r="AE868" s="74">
        <f t="shared" si="4406"/>
        <v>5.1147860602503002E-22</v>
      </c>
      <c r="AF868" s="75">
        <f t="shared" si="4407"/>
        <v>0</v>
      </c>
      <c r="AH868" s="113">
        <v>862</v>
      </c>
      <c r="AI868" s="114">
        <f>(SUM(AE869:$AE$913)+SUM(AF869:$AF$913)-SUM(AD869:$AD$913))*(1+NAER_Rate)^(AH868/12)</f>
        <v>4.1897330247735512E-20</v>
      </c>
      <c r="AJ868" s="115">
        <f t="shared" si="4394"/>
        <v>4.1897330247735512E-20</v>
      </c>
    </row>
    <row r="869" spans="5:36" x14ac:dyDescent="0.35">
      <c r="E869" s="66">
        <f t="shared" si="4423"/>
        <v>71710</v>
      </c>
      <c r="F869">
        <f t="shared" si="4501"/>
        <v>72</v>
      </c>
      <c r="G869">
        <f t="shared" si="4416"/>
        <v>863</v>
      </c>
      <c r="H869">
        <f t="shared" ref="H869" si="4562">ROUNDDOWN(YEARFRAC(E869,DOB,1),0)</f>
        <v>136</v>
      </c>
      <c r="I869" s="31">
        <f>IF(H869&lt;=120,VLOOKUP(H869,'Mortality Data'!$B$6:$D$125,2,FALSE),1)</f>
        <v>1</v>
      </c>
      <c r="J869" s="17">
        <f>IF(H869&lt;=120,(1-VLOOKUP(H869,'Mortality Data'!$F$5:$H$125,2,FALSE))^(YEAR(E869)-Mortality_Table_Year),1)</f>
        <v>1</v>
      </c>
      <c r="K869">
        <f>IF(H869&lt;=120,VLOOKUP(H869,'Mortality Data'!$B$5:$D$125,3,FALSE),1)</f>
        <v>1</v>
      </c>
      <c r="L869" s="33">
        <f>IF(H869&lt;=120,(1-VLOOKUP(H869,'Mortality Data'!$F$5:$H$125,3,FALSE))^(YEAR(E869)-Mortality_Table_Year),1)</f>
        <v>1</v>
      </c>
      <c r="M869" s="88">
        <f t="shared" ref="M869" si="4563">MIN(I869*J869*Male_Mortality_Blend+K869*L869*(1-Male_Mortality_Blend),1)</f>
        <v>1</v>
      </c>
      <c r="N869" s="18">
        <f t="shared" si="4397"/>
        <v>1</v>
      </c>
      <c r="O869" s="18">
        <f t="shared" si="4419"/>
        <v>0</v>
      </c>
      <c r="P869" s="89">
        <f t="shared" si="4410"/>
        <v>0</v>
      </c>
      <c r="Q869" s="88">
        <f t="shared" ref="Q869" si="4564">MIN((I869*J869*Male_Mortality_Blend+K869*L869*(1-Male_Mortality_Blend))*(1-Mortality_Margin),1)</f>
        <v>0.95</v>
      </c>
      <c r="R869" s="18">
        <f t="shared" si="4433"/>
        <v>0.22092219194555585</v>
      </c>
      <c r="S869" s="18">
        <f t="shared" si="4412"/>
        <v>1.5250539490768034E-27</v>
      </c>
      <c r="T869" s="89">
        <f t="shared" si="4413"/>
        <v>4.324577824988293E-28</v>
      </c>
      <c r="V869" s="73">
        <f t="shared" si="4399"/>
        <v>0</v>
      </c>
      <c r="W869" s="74">
        <f t="shared" ref="W869" si="4565">V869*Fee_Percent</f>
        <v>0</v>
      </c>
      <c r="X869" s="75">
        <f t="shared" si="4428"/>
        <v>0</v>
      </c>
      <c r="Y869" s="74">
        <f t="shared" si="4401"/>
        <v>9.4101201880481424E-21</v>
      </c>
      <c r="Z869" s="75">
        <f t="shared" si="4402"/>
        <v>0</v>
      </c>
      <c r="AA869" s="82">
        <f t="shared" si="4403"/>
        <v>-9.4101201880481424E-21</v>
      </c>
      <c r="AC869" s="80">
        <f t="shared" ref="AC869" si="4566">AC868/(1+NAER_Rate)^(1/12)</f>
        <v>4.2191028462250924E-2</v>
      </c>
      <c r="AD869" s="82">
        <f t="shared" si="4405"/>
        <v>0</v>
      </c>
      <c r="AE869" s="74">
        <f t="shared" si="4406"/>
        <v>3.9702264868714118E-22</v>
      </c>
      <c r="AF869" s="75">
        <f t="shared" si="4407"/>
        <v>0</v>
      </c>
      <c r="AH869" s="113">
        <v>863</v>
      </c>
      <c r="AI869" s="114">
        <f>(SUM(AE870:$AE$913)+SUM(AF870:$AF$913)-SUM(AD870:$AD$913))*(1+NAER_Rate)^(AH869/12)</f>
        <v>3.2641174762735719E-20</v>
      </c>
      <c r="AJ869" s="115">
        <f t="shared" si="4394"/>
        <v>3.2641174762735719E-20</v>
      </c>
    </row>
    <row r="870" spans="5:36" x14ac:dyDescent="0.35">
      <c r="E870" s="66">
        <f t="shared" si="4423"/>
        <v>71741</v>
      </c>
      <c r="F870">
        <f t="shared" si="4501"/>
        <v>72</v>
      </c>
      <c r="G870">
        <f t="shared" si="4416"/>
        <v>864</v>
      </c>
      <c r="H870">
        <f t="shared" ref="H870" si="4567">ROUNDDOWN(YEARFRAC(E870,DOB,1),0)</f>
        <v>136</v>
      </c>
      <c r="I870" s="31">
        <f>IF(H870&lt;=120,VLOOKUP(H870,'Mortality Data'!$B$6:$D$125,2,FALSE),1)</f>
        <v>1</v>
      </c>
      <c r="J870" s="17">
        <f>IF(H870&lt;=120,(1-VLOOKUP(H870,'Mortality Data'!$F$5:$H$125,2,FALSE))^(YEAR(E870)-Mortality_Table_Year),1)</f>
        <v>1</v>
      </c>
      <c r="K870">
        <f>IF(H870&lt;=120,VLOOKUP(H870,'Mortality Data'!$B$5:$D$125,3,FALSE),1)</f>
        <v>1</v>
      </c>
      <c r="L870" s="33">
        <f>IF(H870&lt;=120,(1-VLOOKUP(H870,'Mortality Data'!$F$5:$H$125,3,FALSE))^(YEAR(E870)-Mortality_Table_Year),1)</f>
        <v>1</v>
      </c>
      <c r="M870" s="88">
        <f t="shared" ref="M870" si="4568">MIN(I870*J870*Male_Mortality_Blend+K870*L870*(1-Male_Mortality_Blend),1)</f>
        <v>1</v>
      </c>
      <c r="N870" s="18">
        <f t="shared" si="4397"/>
        <v>1</v>
      </c>
      <c r="O870" s="18">
        <f t="shared" si="4419"/>
        <v>0</v>
      </c>
      <c r="P870" s="89">
        <f t="shared" si="4410"/>
        <v>0</v>
      </c>
      <c r="Q870" s="88">
        <f t="shared" ref="Q870" si="4569">MIN((I870*J870*Male_Mortality_Blend+K870*L870*(1-Male_Mortality_Blend))*(1-Mortality_Margin),1)</f>
        <v>0.95</v>
      </c>
      <c r="R870" s="18">
        <f t="shared" si="4433"/>
        <v>0.22092219194555585</v>
      </c>
      <c r="S870" s="18">
        <f t="shared" si="4412"/>
        <v>1.1881356878115298E-27</v>
      </c>
      <c r="T870" s="89">
        <f t="shared" si="4413"/>
        <v>3.3691826126527359E-28</v>
      </c>
      <c r="V870" s="73">
        <f t="shared" si="4399"/>
        <v>0</v>
      </c>
      <c r="W870" s="74">
        <f t="shared" ref="W870" si="4570">V870*Fee_Percent</f>
        <v>0</v>
      </c>
      <c r="X870" s="75">
        <f t="shared" si="4428"/>
        <v>0</v>
      </c>
      <c r="Y870" s="74">
        <f t="shared" si="4401"/>
        <v>7.3312158096334198E-21</v>
      </c>
      <c r="Z870" s="75">
        <f t="shared" si="4402"/>
        <v>0</v>
      </c>
      <c r="AA870" s="82">
        <f t="shared" si="4403"/>
        <v>-7.3312158096334198E-21</v>
      </c>
      <c r="AC870" s="80">
        <f t="shared" ref="AC870" si="4571">AC869/(1+NAER_Rate)^(1/12)</f>
        <v>4.2036552145265547E-2</v>
      </c>
      <c r="AD870" s="82">
        <f t="shared" si="4405"/>
        <v>0</v>
      </c>
      <c r="AE870" s="74">
        <f t="shared" si="4406"/>
        <v>3.0817903566985042E-22</v>
      </c>
      <c r="AF870" s="75">
        <f t="shared" si="4407"/>
        <v>0</v>
      </c>
      <c r="AH870" s="113">
        <v>864</v>
      </c>
      <c r="AI870" s="114">
        <f>(SUM(AE871:$AE$913)+SUM(AF871:$AF$913)-SUM(AD871:$AD$913))*(1+NAER_Rate)^(AH870/12)</f>
        <v>2.5429909048962172E-20</v>
      </c>
      <c r="AJ870" s="115">
        <f t="shared" si="4394"/>
        <v>2.5429909048962172E-20</v>
      </c>
    </row>
    <row r="871" spans="5:36" x14ac:dyDescent="0.35">
      <c r="E871" s="66">
        <f t="shared" si="4423"/>
        <v>71771</v>
      </c>
      <c r="F871">
        <f t="shared" si="4501"/>
        <v>73</v>
      </c>
      <c r="G871">
        <f t="shared" si="4416"/>
        <v>865</v>
      </c>
      <c r="H871">
        <f t="shared" ref="H871" si="4572">ROUNDDOWN(YEARFRAC(E871,DOB,1),0)</f>
        <v>136</v>
      </c>
      <c r="I871" s="31">
        <f>IF(H871&lt;=120,VLOOKUP(H871,'Mortality Data'!$B$6:$D$125,2,FALSE),1)</f>
        <v>1</v>
      </c>
      <c r="J871" s="17">
        <f>IF(H871&lt;=120,(1-VLOOKUP(H871,'Mortality Data'!$F$5:$H$125,2,FALSE))^(YEAR(E871)-Mortality_Table_Year),1)</f>
        <v>1</v>
      </c>
      <c r="K871">
        <f>IF(H871&lt;=120,VLOOKUP(H871,'Mortality Data'!$B$5:$D$125,3,FALSE),1)</f>
        <v>1</v>
      </c>
      <c r="L871" s="33">
        <f>IF(H871&lt;=120,(1-VLOOKUP(H871,'Mortality Data'!$F$5:$H$125,3,FALSE))^(YEAR(E871)-Mortality_Table_Year),1)</f>
        <v>1</v>
      </c>
      <c r="M871" s="88">
        <f t="shared" ref="M871" si="4573">MIN(I871*J871*Male_Mortality_Blend+K871*L871*(1-Male_Mortality_Blend),1)</f>
        <v>1</v>
      </c>
      <c r="N871" s="18">
        <f t="shared" si="4397"/>
        <v>1</v>
      </c>
      <c r="O871" s="18">
        <f t="shared" si="4419"/>
        <v>0</v>
      </c>
      <c r="P871" s="89">
        <f t="shared" si="4410"/>
        <v>0</v>
      </c>
      <c r="Q871" s="88">
        <f t="shared" ref="Q871" si="4574">MIN((I871*J871*Male_Mortality_Blend+K871*L871*(1-Male_Mortality_Blend))*(1-Mortality_Margin),1)</f>
        <v>0.95</v>
      </c>
      <c r="R871" s="18">
        <f t="shared" si="4433"/>
        <v>0.22092219194555585</v>
      </c>
      <c r="S871" s="18">
        <f t="shared" si="4412"/>
        <v>9.256501473314659E-28</v>
      </c>
      <c r="T871" s="89">
        <f t="shared" si="4413"/>
        <v>2.6248554048006388E-28</v>
      </c>
      <c r="V871" s="73">
        <f t="shared" si="4399"/>
        <v>0</v>
      </c>
      <c r="W871" s="74">
        <f t="shared" ref="W871" si="4575">V871*Fee_Percent</f>
        <v>0</v>
      </c>
      <c r="X871" s="75">
        <f t="shared" si="4428"/>
        <v>0</v>
      </c>
      <c r="Y871" s="74">
        <f t="shared" si="4401"/>
        <v>5.7115875433432917E-21</v>
      </c>
      <c r="Z871" s="75">
        <f t="shared" si="4402"/>
        <v>0</v>
      </c>
      <c r="AA871" s="82">
        <f t="shared" si="4403"/>
        <v>-5.7115875433432917E-21</v>
      </c>
      <c r="AC871" s="80">
        <f t="shared" ref="AC871" si="4576">AC870/(1+NAER_Rate)^(1/12)</f>
        <v>4.1882641420857056E-2</v>
      </c>
      <c r="AD871" s="82">
        <f t="shared" si="4405"/>
        <v>0</v>
      </c>
      <c r="AE871" s="74">
        <f t="shared" si="4406"/>
        <v>2.3921637302168097E-22</v>
      </c>
      <c r="AF871" s="75">
        <f t="shared" si="4407"/>
        <v>0</v>
      </c>
      <c r="AH871" s="113">
        <v>865</v>
      </c>
      <c r="AI871" s="114">
        <f>(SUM(AE872:$AE$913)+SUM(AF872:$AF$913)-SUM(AD872:$AD$913))*(1+NAER_Rate)^(AH871/12)</f>
        <v>1.9811771574444787E-20</v>
      </c>
      <c r="AJ871" s="115">
        <f t="shared" si="4394"/>
        <v>1.9811771574444787E-20</v>
      </c>
    </row>
    <row r="872" spans="5:36" x14ac:dyDescent="0.35">
      <c r="E872" s="66">
        <f t="shared" si="4423"/>
        <v>71802</v>
      </c>
      <c r="F872">
        <f t="shared" si="4501"/>
        <v>73</v>
      </c>
      <c r="G872">
        <f t="shared" si="4416"/>
        <v>866</v>
      </c>
      <c r="H872">
        <f t="shared" ref="H872" si="4577">ROUNDDOWN(YEARFRAC(E872,DOB,1),0)</f>
        <v>136</v>
      </c>
      <c r="I872" s="31">
        <f>IF(H872&lt;=120,VLOOKUP(H872,'Mortality Data'!$B$6:$D$125,2,FALSE),1)</f>
        <v>1</v>
      </c>
      <c r="J872" s="17">
        <f>IF(H872&lt;=120,(1-VLOOKUP(H872,'Mortality Data'!$F$5:$H$125,2,FALSE))^(YEAR(E872)-Mortality_Table_Year),1)</f>
        <v>1</v>
      </c>
      <c r="K872">
        <f>IF(H872&lt;=120,VLOOKUP(H872,'Mortality Data'!$B$5:$D$125,3,FALSE),1)</f>
        <v>1</v>
      </c>
      <c r="L872" s="33">
        <f>IF(H872&lt;=120,(1-VLOOKUP(H872,'Mortality Data'!$F$5:$H$125,3,FALSE))^(YEAR(E872)-Mortality_Table_Year),1)</f>
        <v>1</v>
      </c>
      <c r="M872" s="88">
        <f t="shared" ref="M872" si="4578">MIN(I872*J872*Male_Mortality_Blend+K872*L872*(1-Male_Mortality_Blend),1)</f>
        <v>1</v>
      </c>
      <c r="N872" s="18">
        <f t="shared" si="4397"/>
        <v>1</v>
      </c>
      <c r="O872" s="18">
        <f t="shared" si="4419"/>
        <v>0</v>
      </c>
      <c r="P872" s="89">
        <f t="shared" si="4410"/>
        <v>0</v>
      </c>
      <c r="Q872" s="88">
        <f t="shared" ref="Q872" si="4579">MIN((I872*J872*Male_Mortality_Blend+K872*L872*(1-Male_Mortality_Blend))*(1-Mortality_Margin),1)</f>
        <v>0.95</v>
      </c>
      <c r="R872" s="18">
        <f t="shared" si="4433"/>
        <v>0.22092219194555585</v>
      </c>
      <c r="S872" s="18">
        <f t="shared" si="4412"/>
        <v>7.2115348780827173E-28</v>
      </c>
      <c r="T872" s="89">
        <f t="shared" si="4413"/>
        <v>2.0449665952319417E-28</v>
      </c>
      <c r="V872" s="73">
        <f t="shared" si="4399"/>
        <v>0</v>
      </c>
      <c r="W872" s="74">
        <f t="shared" ref="W872" si="4580">V872*Fee_Percent</f>
        <v>0</v>
      </c>
      <c r="X872" s="75">
        <f t="shared" si="4428"/>
        <v>0</v>
      </c>
      <c r="Y872" s="74">
        <f t="shared" si="4401"/>
        <v>4.4497711037789593E-21</v>
      </c>
      <c r="Z872" s="75">
        <f t="shared" si="4402"/>
        <v>0</v>
      </c>
      <c r="AA872" s="82">
        <f t="shared" si="4403"/>
        <v>-4.4497711037789593E-21</v>
      </c>
      <c r="AC872" s="80">
        <f t="shared" ref="AC872" si="4581">AC871/(1+NAER_Rate)^(1/12)</f>
        <v>4.1729294218190452E-2</v>
      </c>
      <c r="AD872" s="82">
        <f t="shared" si="4405"/>
        <v>0</v>
      </c>
      <c r="AE872" s="74">
        <f t="shared" si="4406"/>
        <v>1.8568580759319426E-22</v>
      </c>
      <c r="AF872" s="75">
        <f t="shared" si="4407"/>
        <v>0</v>
      </c>
      <c r="AH872" s="113">
        <v>866</v>
      </c>
      <c r="AI872" s="114">
        <f>(SUM(AE873:$AE$913)+SUM(AF873:$AF$913)-SUM(AD873:$AD$913))*(1+NAER_Rate)^(AH872/12)</f>
        <v>1.5434804955087264E-20</v>
      </c>
      <c r="AJ872" s="115">
        <f t="shared" si="4394"/>
        <v>1.5434804955087264E-20</v>
      </c>
    </row>
    <row r="873" spans="5:36" x14ac:dyDescent="0.35">
      <c r="E873" s="66">
        <f t="shared" si="4423"/>
        <v>71833</v>
      </c>
      <c r="F873">
        <f t="shared" si="4501"/>
        <v>73</v>
      </c>
      <c r="G873">
        <f t="shared" si="4416"/>
        <v>867</v>
      </c>
      <c r="H873">
        <f t="shared" ref="H873" si="4582">ROUNDDOWN(YEARFRAC(E873,DOB,1),0)</f>
        <v>136</v>
      </c>
      <c r="I873" s="31">
        <f>IF(H873&lt;=120,VLOOKUP(H873,'Mortality Data'!$B$6:$D$125,2,FALSE),1)</f>
        <v>1</v>
      </c>
      <c r="J873" s="17">
        <f>IF(H873&lt;=120,(1-VLOOKUP(H873,'Mortality Data'!$F$5:$H$125,2,FALSE))^(YEAR(E873)-Mortality_Table_Year),1)</f>
        <v>1</v>
      </c>
      <c r="K873">
        <f>IF(H873&lt;=120,VLOOKUP(H873,'Mortality Data'!$B$5:$D$125,3,FALSE),1)</f>
        <v>1</v>
      </c>
      <c r="L873" s="33">
        <f>IF(H873&lt;=120,(1-VLOOKUP(H873,'Mortality Data'!$F$5:$H$125,3,FALSE))^(YEAR(E873)-Mortality_Table_Year),1)</f>
        <v>1</v>
      </c>
      <c r="M873" s="88">
        <f t="shared" ref="M873" si="4583">MIN(I873*J873*Male_Mortality_Blend+K873*L873*(1-Male_Mortality_Blend),1)</f>
        <v>1</v>
      </c>
      <c r="N873" s="18">
        <f t="shared" si="4397"/>
        <v>1</v>
      </c>
      <c r="O873" s="18">
        <f t="shared" si="4419"/>
        <v>0</v>
      </c>
      <c r="P873" s="89">
        <f t="shared" si="4410"/>
        <v>0</v>
      </c>
      <c r="Q873" s="88">
        <f t="shared" ref="Q873" si="4584">MIN((I873*J873*Male_Mortality_Blend+K873*L873*(1-Male_Mortality_Blend))*(1-Mortality_Margin),1)</f>
        <v>0.95</v>
      </c>
      <c r="R873" s="18">
        <f t="shared" si="4433"/>
        <v>0.22092219194555585</v>
      </c>
      <c r="S873" s="18">
        <f t="shared" si="4412"/>
        <v>5.6183467855248563E-28</v>
      </c>
      <c r="T873" s="89">
        <f t="shared" si="4413"/>
        <v>1.593188092557861E-28</v>
      </c>
      <c r="V873" s="73">
        <f t="shared" si="4399"/>
        <v>0</v>
      </c>
      <c r="W873" s="74">
        <f t="shared" ref="W873" si="4585">V873*Fee_Percent</f>
        <v>0</v>
      </c>
      <c r="X873" s="75">
        <f t="shared" si="4428"/>
        <v>0</v>
      </c>
      <c r="Y873" s="74">
        <f t="shared" si="4401"/>
        <v>3.4667179178761158E-21</v>
      </c>
      <c r="Z873" s="75">
        <f t="shared" si="4402"/>
        <v>0</v>
      </c>
      <c r="AA873" s="82">
        <f t="shared" si="4403"/>
        <v>-3.4667179178761158E-21</v>
      </c>
      <c r="AC873" s="80">
        <f t="shared" ref="AC873" si="4586">AC872/(1+NAER_Rate)^(1/12)</f>
        <v>4.1576508474012806E-2</v>
      </c>
      <c r="AD873" s="82">
        <f t="shared" si="4405"/>
        <v>0</v>
      </c>
      <c r="AE873" s="74">
        <f t="shared" si="4406"/>
        <v>1.4413402688958837E-22</v>
      </c>
      <c r="AF873" s="75">
        <f t="shared" si="4407"/>
        <v>0</v>
      </c>
      <c r="AH873" s="113">
        <v>867</v>
      </c>
      <c r="AI873" s="114">
        <f>(SUM(AE874:$AE$913)+SUM(AF874:$AF$913)-SUM(AD874:$AD$913))*(1+NAER_Rate)^(AH873/12)</f>
        <v>1.2024807003554282E-20</v>
      </c>
      <c r="AJ873" s="115">
        <f t="shared" si="4394"/>
        <v>1.2024807003554282E-20</v>
      </c>
    </row>
    <row r="874" spans="5:36" x14ac:dyDescent="0.35">
      <c r="E874" s="66">
        <f t="shared" si="4423"/>
        <v>71863</v>
      </c>
      <c r="F874">
        <f t="shared" si="4501"/>
        <v>73</v>
      </c>
      <c r="G874">
        <f t="shared" si="4416"/>
        <v>868</v>
      </c>
      <c r="H874">
        <f t="shared" ref="H874" si="4587">ROUNDDOWN(YEARFRAC(E874,DOB,1),0)</f>
        <v>136</v>
      </c>
      <c r="I874" s="31">
        <f>IF(H874&lt;=120,VLOOKUP(H874,'Mortality Data'!$B$6:$D$125,2,FALSE),1)</f>
        <v>1</v>
      </c>
      <c r="J874" s="17">
        <f>IF(H874&lt;=120,(1-VLOOKUP(H874,'Mortality Data'!$F$5:$H$125,2,FALSE))^(YEAR(E874)-Mortality_Table_Year),1)</f>
        <v>1</v>
      </c>
      <c r="K874">
        <f>IF(H874&lt;=120,VLOOKUP(H874,'Mortality Data'!$B$5:$D$125,3,FALSE),1)</f>
        <v>1</v>
      </c>
      <c r="L874" s="33">
        <f>IF(H874&lt;=120,(1-VLOOKUP(H874,'Mortality Data'!$F$5:$H$125,3,FALSE))^(YEAR(E874)-Mortality_Table_Year),1)</f>
        <v>1</v>
      </c>
      <c r="M874" s="88">
        <f t="shared" ref="M874" si="4588">MIN(I874*J874*Male_Mortality_Blend+K874*L874*(1-Male_Mortality_Blend),1)</f>
        <v>1</v>
      </c>
      <c r="N874" s="18">
        <f t="shared" si="4397"/>
        <v>1</v>
      </c>
      <c r="O874" s="18">
        <f t="shared" si="4419"/>
        <v>0</v>
      </c>
      <c r="P874" s="89">
        <f t="shared" si="4410"/>
        <v>0</v>
      </c>
      <c r="Q874" s="88">
        <f t="shared" ref="Q874" si="4589">MIN((I874*J874*Male_Mortality_Blend+K874*L874*(1-Male_Mortality_Blend))*(1-Mortality_Margin),1)</f>
        <v>0.95</v>
      </c>
      <c r="R874" s="18">
        <f t="shared" si="4433"/>
        <v>0.22092219194555585</v>
      </c>
      <c r="S874" s="18">
        <f t="shared" si="4412"/>
        <v>4.3771292985564371E-28</v>
      </c>
      <c r="T874" s="89">
        <f t="shared" si="4413"/>
        <v>1.2412174869684192E-28</v>
      </c>
      <c r="V874" s="73">
        <f t="shared" si="4399"/>
        <v>0</v>
      </c>
      <c r="W874" s="74">
        <f t="shared" ref="W874" si="4590">V874*Fee_Percent</f>
        <v>0</v>
      </c>
      <c r="X874" s="75">
        <f t="shared" si="4428"/>
        <v>0</v>
      </c>
      <c r="Y874" s="74">
        <f t="shared" si="4401"/>
        <v>2.7008429966019907E-21</v>
      </c>
      <c r="Z874" s="75">
        <f t="shared" si="4402"/>
        <v>0</v>
      </c>
      <c r="AA874" s="82">
        <f t="shared" si="4403"/>
        <v>-2.7008429966019907E-21</v>
      </c>
      <c r="AC874" s="80">
        <f t="shared" ref="AC874" si="4591">AC873/(1+NAER_Rate)^(1/12)</f>
        <v>4.1424282132625487E-2</v>
      </c>
      <c r="AD874" s="82">
        <f t="shared" si="4405"/>
        <v>0</v>
      </c>
      <c r="AE874" s="74">
        <f t="shared" si="4406"/>
        <v>1.1188048228716651E-22</v>
      </c>
      <c r="AF874" s="75">
        <f t="shared" si="4407"/>
        <v>0</v>
      </c>
      <c r="AH874" s="113">
        <v>868</v>
      </c>
      <c r="AI874" s="114">
        <f>(SUM(AE875:$AE$913)+SUM(AF875:$AF$913)-SUM(AD875:$AD$913))*(1+NAER_Rate)^(AH874/12)</f>
        <v>9.3681528807676068E-21</v>
      </c>
      <c r="AJ874" s="115">
        <f t="shared" si="4394"/>
        <v>9.3681528807676068E-21</v>
      </c>
    </row>
    <row r="875" spans="5:36" x14ac:dyDescent="0.35">
      <c r="E875" s="66">
        <f t="shared" si="4423"/>
        <v>71894</v>
      </c>
      <c r="F875">
        <f t="shared" si="4501"/>
        <v>73</v>
      </c>
      <c r="G875">
        <f t="shared" si="4416"/>
        <v>869</v>
      </c>
      <c r="H875">
        <f t="shared" ref="H875" si="4592">ROUNDDOWN(YEARFRAC(E875,DOB,1),0)</f>
        <v>136</v>
      </c>
      <c r="I875" s="31">
        <f>IF(H875&lt;=120,VLOOKUP(H875,'Mortality Data'!$B$6:$D$125,2,FALSE),1)</f>
        <v>1</v>
      </c>
      <c r="J875" s="17">
        <f>IF(H875&lt;=120,(1-VLOOKUP(H875,'Mortality Data'!$F$5:$H$125,2,FALSE))^(YEAR(E875)-Mortality_Table_Year),1)</f>
        <v>1</v>
      </c>
      <c r="K875">
        <f>IF(H875&lt;=120,VLOOKUP(H875,'Mortality Data'!$B$5:$D$125,3,FALSE),1)</f>
        <v>1</v>
      </c>
      <c r="L875" s="33">
        <f>IF(H875&lt;=120,(1-VLOOKUP(H875,'Mortality Data'!$F$5:$H$125,3,FALSE))^(YEAR(E875)-Mortality_Table_Year),1)</f>
        <v>1</v>
      </c>
      <c r="M875" s="88">
        <f t="shared" ref="M875" si="4593">MIN(I875*J875*Male_Mortality_Blend+K875*L875*(1-Male_Mortality_Blend),1)</f>
        <v>1</v>
      </c>
      <c r="N875" s="18">
        <f t="shared" si="4397"/>
        <v>1</v>
      </c>
      <c r="O875" s="18">
        <f t="shared" si="4419"/>
        <v>0</v>
      </c>
      <c r="P875" s="89">
        <f t="shared" si="4410"/>
        <v>0</v>
      </c>
      <c r="Q875" s="88">
        <f t="shared" ref="Q875" si="4594">MIN((I875*J875*Male_Mortality_Blend+K875*L875*(1-Male_Mortality_Blend))*(1-Mortality_Margin),1)</f>
        <v>0.95</v>
      </c>
      <c r="R875" s="18">
        <f t="shared" si="4433"/>
        <v>0.22092219194555585</v>
      </c>
      <c r="S875" s="18">
        <f t="shared" si="4412"/>
        <v>3.4101242994902358E-28</v>
      </c>
      <c r="T875" s="89">
        <f t="shared" si="4413"/>
        <v>9.6700499906620137E-29</v>
      </c>
      <c r="V875" s="73">
        <f t="shared" si="4399"/>
        <v>0</v>
      </c>
      <c r="W875" s="74">
        <f t="shared" ref="W875" si="4595">V875*Fee_Percent</f>
        <v>0</v>
      </c>
      <c r="X875" s="75">
        <f t="shared" si="4428"/>
        <v>0</v>
      </c>
      <c r="Y875" s="74">
        <f t="shared" si="4401"/>
        <v>2.1041668416918755E-21</v>
      </c>
      <c r="Z875" s="75">
        <f t="shared" si="4402"/>
        <v>0</v>
      </c>
      <c r="AA875" s="82">
        <f t="shared" si="4403"/>
        <v>-2.1041668416918755E-21</v>
      </c>
      <c r="AC875" s="80">
        <f t="shared" ref="AC875" si="4596">AC874/(1+NAER_Rate)^(1/12)</f>
        <v>4.12726131458565E-2</v>
      </c>
      <c r="AD875" s="82">
        <f t="shared" si="4405"/>
        <v>0</v>
      </c>
      <c r="AE875" s="74">
        <f t="shared" si="4406"/>
        <v>8.6844464051487454E-23</v>
      </c>
      <c r="AF875" s="75">
        <f t="shared" si="4407"/>
        <v>0</v>
      </c>
      <c r="AH875" s="113">
        <v>869</v>
      </c>
      <c r="AI875" s="114">
        <f>(SUM(AE876:$AE$913)+SUM(AF876:$AF$913)-SUM(AD876:$AD$913))*(1+NAER_Rate)^(AH875/12)</f>
        <v>7.2984122153468731E-21</v>
      </c>
      <c r="AJ875" s="115">
        <f t="shared" si="4394"/>
        <v>7.2984122153468731E-21</v>
      </c>
    </row>
    <row r="876" spans="5:36" x14ac:dyDescent="0.35">
      <c r="E876" s="66">
        <f t="shared" si="4423"/>
        <v>71924</v>
      </c>
      <c r="F876">
        <f t="shared" si="4501"/>
        <v>73</v>
      </c>
      <c r="G876">
        <f t="shared" si="4416"/>
        <v>870</v>
      </c>
      <c r="H876">
        <f t="shared" ref="H876" si="4597">ROUNDDOWN(YEARFRAC(E876,DOB,1),0)</f>
        <v>136</v>
      </c>
      <c r="I876" s="31">
        <f>IF(H876&lt;=120,VLOOKUP(H876,'Mortality Data'!$B$6:$D$125,2,FALSE),1)</f>
        <v>1</v>
      </c>
      <c r="J876" s="17">
        <f>IF(H876&lt;=120,(1-VLOOKUP(H876,'Mortality Data'!$F$5:$H$125,2,FALSE))^(YEAR(E876)-Mortality_Table_Year),1)</f>
        <v>1</v>
      </c>
      <c r="K876">
        <f>IF(H876&lt;=120,VLOOKUP(H876,'Mortality Data'!$B$5:$D$125,3,FALSE),1)</f>
        <v>1</v>
      </c>
      <c r="L876" s="33">
        <f>IF(H876&lt;=120,(1-VLOOKUP(H876,'Mortality Data'!$F$5:$H$125,3,FALSE))^(YEAR(E876)-Mortality_Table_Year),1)</f>
        <v>1</v>
      </c>
      <c r="M876" s="88">
        <f t="shared" ref="M876" si="4598">MIN(I876*J876*Male_Mortality_Blend+K876*L876*(1-Male_Mortality_Blend),1)</f>
        <v>1</v>
      </c>
      <c r="N876" s="18">
        <f t="shared" si="4397"/>
        <v>1</v>
      </c>
      <c r="O876" s="18">
        <f t="shared" si="4419"/>
        <v>0</v>
      </c>
      <c r="P876" s="89">
        <f t="shared" si="4410"/>
        <v>0</v>
      </c>
      <c r="Q876" s="88">
        <f t="shared" ref="Q876" si="4599">MIN((I876*J876*Male_Mortality_Blend+K876*L876*(1-Male_Mortality_Blend))*(1-Mortality_Margin),1)</f>
        <v>0.95</v>
      </c>
      <c r="R876" s="18">
        <f t="shared" si="4433"/>
        <v>0.22092219194555585</v>
      </c>
      <c r="S876" s="18">
        <f t="shared" si="4412"/>
        <v>2.6567521644400497E-28</v>
      </c>
      <c r="T876" s="89">
        <f t="shared" si="4413"/>
        <v>7.5337213505018602E-29</v>
      </c>
      <c r="V876" s="73">
        <f t="shared" si="4399"/>
        <v>0</v>
      </c>
      <c r="W876" s="74">
        <f t="shared" ref="W876" si="4600">V876*Fee_Percent</f>
        <v>0</v>
      </c>
      <c r="X876" s="75">
        <f t="shared" si="4428"/>
        <v>0</v>
      </c>
      <c r="Y876" s="74">
        <f t="shared" si="4401"/>
        <v>1.6393096908061491E-21</v>
      </c>
      <c r="Z876" s="75">
        <f t="shared" si="4402"/>
        <v>0</v>
      </c>
      <c r="AA876" s="82">
        <f t="shared" si="4403"/>
        <v>-1.6393096908061491E-21</v>
      </c>
      <c r="AC876" s="80">
        <f t="shared" ref="AC876" si="4601">AC875/(1+NAER_Rate)^(1/12)</f>
        <v>4.1121499473032938E-2</v>
      </c>
      <c r="AD876" s="82">
        <f t="shared" si="4405"/>
        <v>0</v>
      </c>
      <c r="AE876" s="74">
        <f t="shared" si="4406"/>
        <v>6.7410872586622848E-23</v>
      </c>
      <c r="AF876" s="75">
        <f t="shared" si="4407"/>
        <v>0</v>
      </c>
      <c r="AH876" s="113">
        <v>870</v>
      </c>
      <c r="AI876" s="114">
        <f>(SUM(AE877:$AE$913)+SUM(AF877:$AF$913)-SUM(AD877:$AD$913))*(1+NAER_Rate)^(AH876/12)</f>
        <v>5.6859227983580702E-21</v>
      </c>
      <c r="AJ876" s="115">
        <f t="shared" si="4394"/>
        <v>5.6859227983580702E-21</v>
      </c>
    </row>
    <row r="877" spans="5:36" x14ac:dyDescent="0.35">
      <c r="E877" s="66">
        <f t="shared" si="4423"/>
        <v>71955</v>
      </c>
      <c r="F877">
        <f t="shared" si="4501"/>
        <v>73</v>
      </c>
      <c r="G877">
        <f t="shared" si="4416"/>
        <v>871</v>
      </c>
      <c r="H877">
        <f t="shared" ref="H877" si="4602">ROUNDDOWN(YEARFRAC(E877,DOB,1),0)</f>
        <v>137</v>
      </c>
      <c r="I877" s="31">
        <f>IF(H877&lt;=120,VLOOKUP(H877,'Mortality Data'!$B$6:$D$125,2,FALSE),1)</f>
        <v>1</v>
      </c>
      <c r="J877" s="17">
        <f>IF(H877&lt;=120,(1-VLOOKUP(H877,'Mortality Data'!$F$5:$H$125,2,FALSE))^(YEAR(E877)-Mortality_Table_Year),1)</f>
        <v>1</v>
      </c>
      <c r="K877">
        <f>IF(H877&lt;=120,VLOOKUP(H877,'Mortality Data'!$B$5:$D$125,3,FALSE),1)</f>
        <v>1</v>
      </c>
      <c r="L877" s="33">
        <f>IF(H877&lt;=120,(1-VLOOKUP(H877,'Mortality Data'!$F$5:$H$125,3,FALSE))^(YEAR(E877)-Mortality_Table_Year),1)</f>
        <v>1</v>
      </c>
      <c r="M877" s="88">
        <f t="shared" ref="M877" si="4603">MIN(I877*J877*Male_Mortality_Blend+K877*L877*(1-Male_Mortality_Blend),1)</f>
        <v>1</v>
      </c>
      <c r="N877" s="18">
        <f t="shared" si="4397"/>
        <v>1</v>
      </c>
      <c r="O877" s="18">
        <f t="shared" si="4419"/>
        <v>0</v>
      </c>
      <c r="P877" s="89">
        <f t="shared" si="4410"/>
        <v>0</v>
      </c>
      <c r="Q877" s="88">
        <f t="shared" ref="Q877" si="4604">MIN((I877*J877*Male_Mortality_Blend+K877*L877*(1-Male_Mortality_Blend))*(1-Mortality_Margin),1)</f>
        <v>0.95</v>
      </c>
      <c r="R877" s="18">
        <f t="shared" si="4433"/>
        <v>0.22092219194555585</v>
      </c>
      <c r="S877" s="18">
        <f t="shared" si="4412"/>
        <v>2.0698166528158539E-28</v>
      </c>
      <c r="T877" s="89">
        <f t="shared" si="4413"/>
        <v>5.8693551162419583E-29</v>
      </c>
      <c r="V877" s="73">
        <f t="shared" si="4399"/>
        <v>0</v>
      </c>
      <c r="W877" s="74">
        <f t="shared" ref="W877" si="4605">V877*Fee_Percent</f>
        <v>0</v>
      </c>
      <c r="X877" s="75">
        <f t="shared" si="4428"/>
        <v>0</v>
      </c>
      <c r="Y877" s="74">
        <f t="shared" si="4401"/>
        <v>1.277149800635663E-21</v>
      </c>
      <c r="Z877" s="75">
        <f t="shared" si="4402"/>
        <v>0</v>
      </c>
      <c r="AA877" s="82">
        <f t="shared" si="4403"/>
        <v>-1.277149800635663E-21</v>
      </c>
      <c r="AC877" s="80">
        <f t="shared" ref="AC877" si="4606">AC876/(1+NAER_Rate)^(1/12)</f>
        <v>4.0970939080953526E-2</v>
      </c>
      <c r="AD877" s="82">
        <f t="shared" si="4405"/>
        <v>0</v>
      </c>
      <c r="AE877" s="74">
        <f t="shared" si="4406"/>
        <v>5.2326026679095694E-23</v>
      </c>
      <c r="AF877" s="75">
        <f t="shared" si="4407"/>
        <v>0</v>
      </c>
      <c r="AH877" s="113">
        <v>871</v>
      </c>
      <c r="AI877" s="114">
        <f>(SUM(AE878:$AE$913)+SUM(AF878:$AF$913)-SUM(AD878:$AD$913))*(1+NAER_Rate)^(AH877/12)</f>
        <v>4.4296676802720707E-21</v>
      </c>
      <c r="AJ877" s="115">
        <f t="shared" si="4394"/>
        <v>4.4296676802720707E-21</v>
      </c>
    </row>
    <row r="878" spans="5:36" x14ac:dyDescent="0.35">
      <c r="E878" s="66">
        <f t="shared" si="4423"/>
        <v>71986</v>
      </c>
      <c r="F878">
        <f t="shared" si="4501"/>
        <v>73</v>
      </c>
      <c r="G878">
        <f t="shared" si="4416"/>
        <v>872</v>
      </c>
      <c r="H878">
        <f t="shared" ref="H878" si="4607">ROUNDDOWN(YEARFRAC(E878,DOB,1),0)</f>
        <v>137</v>
      </c>
      <c r="I878" s="31">
        <f>IF(H878&lt;=120,VLOOKUP(H878,'Mortality Data'!$B$6:$D$125,2,FALSE),1)</f>
        <v>1</v>
      </c>
      <c r="J878" s="17">
        <f>IF(H878&lt;=120,(1-VLOOKUP(H878,'Mortality Data'!$F$5:$H$125,2,FALSE))^(YEAR(E878)-Mortality_Table_Year),1)</f>
        <v>1</v>
      </c>
      <c r="K878">
        <f>IF(H878&lt;=120,VLOOKUP(H878,'Mortality Data'!$B$5:$D$125,3,FALSE),1)</f>
        <v>1</v>
      </c>
      <c r="L878" s="33">
        <f>IF(H878&lt;=120,(1-VLOOKUP(H878,'Mortality Data'!$F$5:$H$125,3,FALSE))^(YEAR(E878)-Mortality_Table_Year),1)</f>
        <v>1</v>
      </c>
      <c r="M878" s="88">
        <f t="shared" ref="M878" si="4608">MIN(I878*J878*Male_Mortality_Blend+K878*L878*(1-Male_Mortality_Blend),1)</f>
        <v>1</v>
      </c>
      <c r="N878" s="18">
        <f t="shared" si="4397"/>
        <v>1</v>
      </c>
      <c r="O878" s="18">
        <f t="shared" si="4419"/>
        <v>0</v>
      </c>
      <c r="P878" s="89">
        <f t="shared" si="4410"/>
        <v>0</v>
      </c>
      <c r="Q878" s="88">
        <f t="shared" ref="Q878" si="4609">MIN((I878*J878*Male_Mortality_Blend+K878*L878*(1-Male_Mortality_Blend))*(1-Mortality_Margin),1)</f>
        <v>0.95</v>
      </c>
      <c r="R878" s="18">
        <f t="shared" si="4433"/>
        <v>0.22092219194555585</v>
      </c>
      <c r="S878" s="18">
        <f t="shared" si="4412"/>
        <v>1.6125482209503618E-28</v>
      </c>
      <c r="T878" s="89">
        <f t="shared" si="4413"/>
        <v>4.5726843186549208E-29</v>
      </c>
      <c r="V878" s="73">
        <f t="shared" si="4399"/>
        <v>0</v>
      </c>
      <c r="W878" s="74">
        <f t="shared" ref="W878" si="4610">V878*Fee_Percent</f>
        <v>0</v>
      </c>
      <c r="X878" s="75">
        <f t="shared" si="4428"/>
        <v>0</v>
      </c>
      <c r="Y878" s="74">
        <f t="shared" si="4401"/>
        <v>9.9499906723640265E-22</v>
      </c>
      <c r="Z878" s="75">
        <f t="shared" si="4402"/>
        <v>0</v>
      </c>
      <c r="AA878" s="82">
        <f t="shared" si="4403"/>
        <v>-9.9499906723640265E-22</v>
      </c>
      <c r="AC878" s="80">
        <f t="shared" ref="AC878" si="4611">AC877/(1+NAER_Rate)^(1/12)</f>
        <v>4.0820929943861252E-2</v>
      </c>
      <c r="AD878" s="82">
        <f t="shared" si="4405"/>
        <v>0</v>
      </c>
      <c r="AE878" s="74">
        <f t="shared" si="4406"/>
        <v>4.0616787217864485E-23</v>
      </c>
      <c r="AF878" s="75">
        <f t="shared" si="4407"/>
        <v>0</v>
      </c>
      <c r="AH878" s="113">
        <v>872</v>
      </c>
      <c r="AI878" s="114">
        <f>(SUM(AE879:$AE$913)+SUM(AF879:$AF$913)-SUM(AD879:$AD$913))*(1+NAER_Rate)^(AH878/12)</f>
        <v>3.4509467974680213E-21</v>
      </c>
      <c r="AJ878" s="115">
        <f t="shared" si="4394"/>
        <v>3.4509467974680213E-21</v>
      </c>
    </row>
    <row r="879" spans="5:36" x14ac:dyDescent="0.35">
      <c r="E879" s="66">
        <f t="shared" si="4423"/>
        <v>72014</v>
      </c>
      <c r="F879">
        <f t="shared" si="4501"/>
        <v>73</v>
      </c>
      <c r="G879">
        <f t="shared" si="4416"/>
        <v>873</v>
      </c>
      <c r="H879">
        <f t="shared" ref="H879" si="4612">ROUNDDOWN(YEARFRAC(E879,DOB,1),0)</f>
        <v>137</v>
      </c>
      <c r="I879" s="31">
        <f>IF(H879&lt;=120,VLOOKUP(H879,'Mortality Data'!$B$6:$D$125,2,FALSE),1)</f>
        <v>1</v>
      </c>
      <c r="J879" s="17">
        <f>IF(H879&lt;=120,(1-VLOOKUP(H879,'Mortality Data'!$F$5:$H$125,2,FALSE))^(YEAR(E879)-Mortality_Table_Year),1)</f>
        <v>1</v>
      </c>
      <c r="K879">
        <f>IF(H879&lt;=120,VLOOKUP(H879,'Mortality Data'!$B$5:$D$125,3,FALSE),1)</f>
        <v>1</v>
      </c>
      <c r="L879" s="33">
        <f>IF(H879&lt;=120,(1-VLOOKUP(H879,'Mortality Data'!$F$5:$H$125,3,FALSE))^(YEAR(E879)-Mortality_Table_Year),1)</f>
        <v>1</v>
      </c>
      <c r="M879" s="88">
        <f t="shared" ref="M879" si="4613">MIN(I879*J879*Male_Mortality_Blend+K879*L879*(1-Male_Mortality_Blend),1)</f>
        <v>1</v>
      </c>
      <c r="N879" s="18">
        <f t="shared" si="4397"/>
        <v>1</v>
      </c>
      <c r="O879" s="18">
        <f t="shared" si="4419"/>
        <v>0</v>
      </c>
      <c r="P879" s="89">
        <f t="shared" si="4410"/>
        <v>0</v>
      </c>
      <c r="Q879" s="88">
        <f t="shared" ref="Q879" si="4614">MIN((I879*J879*Male_Mortality_Blend+K879*L879*(1-Male_Mortality_Blend))*(1-Mortality_Margin),1)</f>
        <v>0.95</v>
      </c>
      <c r="R879" s="18">
        <f t="shared" si="4433"/>
        <v>0.22092219194555585</v>
      </c>
      <c r="S879" s="18">
        <f t="shared" si="4412"/>
        <v>1.2563005333601013E-28</v>
      </c>
      <c r="T879" s="89">
        <f t="shared" si="4413"/>
        <v>3.5624768759026053E-29</v>
      </c>
      <c r="V879" s="73">
        <f t="shared" si="4399"/>
        <v>0</v>
      </c>
      <c r="W879" s="74">
        <f t="shared" ref="W879" si="4615">V879*Fee_Percent</f>
        <v>0</v>
      </c>
      <c r="X879" s="75">
        <f t="shared" si="4428"/>
        <v>0</v>
      </c>
      <c r="Y879" s="74">
        <f t="shared" si="4401"/>
        <v>7.7518169231875301E-22</v>
      </c>
      <c r="Z879" s="75">
        <f t="shared" si="4402"/>
        <v>0</v>
      </c>
      <c r="AA879" s="82">
        <f t="shared" si="4403"/>
        <v>-7.7518169231875301E-22</v>
      </c>
      <c r="AC879" s="80">
        <f t="shared" ref="AC879" si="4616">AC878/(1+NAER_Rate)^(1/12)</f>
        <v>4.0671470043416119E-2</v>
      </c>
      <c r="AD879" s="82">
        <f t="shared" si="4405"/>
        <v>0</v>
      </c>
      <c r="AE879" s="74">
        <f t="shared" si="4406"/>
        <v>3.1527778977346777E-23</v>
      </c>
      <c r="AF879" s="75">
        <f t="shared" si="4407"/>
        <v>0</v>
      </c>
      <c r="AH879" s="113">
        <v>873</v>
      </c>
      <c r="AI879" s="114">
        <f>(SUM(AE880:$AE$913)+SUM(AF880:$AF$913)-SUM(AD880:$AD$913))*(1+NAER_Rate)^(AH879/12)</f>
        <v>2.6884466768810734E-21</v>
      </c>
      <c r="AJ879" s="115">
        <f t="shared" si="4394"/>
        <v>2.6884466768810734E-21</v>
      </c>
    </row>
    <row r="880" spans="5:36" x14ac:dyDescent="0.35">
      <c r="E880" s="66">
        <f t="shared" si="4423"/>
        <v>72045</v>
      </c>
      <c r="F880">
        <f t="shared" si="4501"/>
        <v>73</v>
      </c>
      <c r="G880">
        <f t="shared" si="4416"/>
        <v>874</v>
      </c>
      <c r="H880">
        <f t="shared" ref="H880" si="4617">ROUNDDOWN(YEARFRAC(E880,DOB,1),0)</f>
        <v>137</v>
      </c>
      <c r="I880" s="31">
        <f>IF(H880&lt;=120,VLOOKUP(H880,'Mortality Data'!$B$6:$D$125,2,FALSE),1)</f>
        <v>1</v>
      </c>
      <c r="J880" s="17">
        <f>IF(H880&lt;=120,(1-VLOOKUP(H880,'Mortality Data'!$F$5:$H$125,2,FALSE))^(YEAR(E880)-Mortality_Table_Year),1)</f>
        <v>1</v>
      </c>
      <c r="K880">
        <f>IF(H880&lt;=120,VLOOKUP(H880,'Mortality Data'!$B$5:$D$125,3,FALSE),1)</f>
        <v>1</v>
      </c>
      <c r="L880" s="33">
        <f>IF(H880&lt;=120,(1-VLOOKUP(H880,'Mortality Data'!$F$5:$H$125,3,FALSE))^(YEAR(E880)-Mortality_Table_Year),1)</f>
        <v>1</v>
      </c>
      <c r="M880" s="88">
        <f t="shared" ref="M880" si="4618">MIN(I880*J880*Male_Mortality_Blend+K880*L880*(1-Male_Mortality_Blend),1)</f>
        <v>1</v>
      </c>
      <c r="N880" s="18">
        <f t="shared" si="4397"/>
        <v>1</v>
      </c>
      <c r="O880" s="18">
        <f t="shared" si="4419"/>
        <v>0</v>
      </c>
      <c r="P880" s="89">
        <f t="shared" si="4410"/>
        <v>0</v>
      </c>
      <c r="Q880" s="88">
        <f t="shared" ref="Q880" si="4619">MIN((I880*J880*Male_Mortality_Blend+K880*L880*(1-Male_Mortality_Blend))*(1-Mortality_Margin),1)</f>
        <v>0.95</v>
      </c>
      <c r="R880" s="18">
        <f t="shared" si="4433"/>
        <v>0.22092219194555585</v>
      </c>
      <c r="S880" s="18">
        <f t="shared" si="4412"/>
        <v>9.7875586578781687E-29</v>
      </c>
      <c r="T880" s="89">
        <f t="shared" si="4413"/>
        <v>2.7754466757228443E-29</v>
      </c>
      <c r="V880" s="73">
        <f t="shared" si="4399"/>
        <v>0</v>
      </c>
      <c r="W880" s="74">
        <f t="shared" ref="W880" si="4620">V880*Fee_Percent</f>
        <v>0</v>
      </c>
      <c r="X880" s="75">
        <f t="shared" si="4428"/>
        <v>0</v>
      </c>
      <c r="Y880" s="74">
        <f t="shared" si="4401"/>
        <v>6.0392685369562868E-22</v>
      </c>
      <c r="Z880" s="75">
        <f t="shared" si="4402"/>
        <v>0</v>
      </c>
      <c r="AA880" s="82">
        <f t="shared" si="4403"/>
        <v>-6.0392685369562868E-22</v>
      </c>
      <c r="AC880" s="80">
        <f t="shared" ref="AC880" si="4621">AC879/(1+NAER_Rate)^(1/12)</f>
        <v>4.0522557368668E-2</v>
      </c>
      <c r="AD880" s="82">
        <f t="shared" si="4405"/>
        <v>0</v>
      </c>
      <c r="AE880" s="74">
        <f t="shared" si="4406"/>
        <v>2.4472660575360278E-23</v>
      </c>
      <c r="AF880" s="75">
        <f t="shared" si="4407"/>
        <v>0</v>
      </c>
      <c r="AH880" s="113">
        <v>874</v>
      </c>
      <c r="AI880" s="114">
        <f>(SUM(AE881:$AE$913)+SUM(AF881:$AF$913)-SUM(AD881:$AD$913))*(1+NAER_Rate)^(AH880/12)</f>
        <v>2.0943993523062676E-21</v>
      </c>
      <c r="AJ880" s="115">
        <f t="shared" si="4394"/>
        <v>2.0943993523062676E-21</v>
      </c>
    </row>
    <row r="881" spans="5:36" x14ac:dyDescent="0.35">
      <c r="E881" s="66">
        <f t="shared" si="4423"/>
        <v>72075</v>
      </c>
      <c r="F881">
        <f t="shared" si="4501"/>
        <v>73</v>
      </c>
      <c r="G881">
        <f t="shared" si="4416"/>
        <v>875</v>
      </c>
      <c r="H881">
        <f t="shared" ref="H881" si="4622">ROUNDDOWN(YEARFRAC(E881,DOB,1),0)</f>
        <v>137</v>
      </c>
      <c r="I881" s="31">
        <f>IF(H881&lt;=120,VLOOKUP(H881,'Mortality Data'!$B$6:$D$125,2,FALSE),1)</f>
        <v>1</v>
      </c>
      <c r="J881" s="17">
        <f>IF(H881&lt;=120,(1-VLOOKUP(H881,'Mortality Data'!$F$5:$H$125,2,FALSE))^(YEAR(E881)-Mortality_Table_Year),1)</f>
        <v>1</v>
      </c>
      <c r="K881">
        <f>IF(H881&lt;=120,VLOOKUP(H881,'Mortality Data'!$B$5:$D$125,3,FALSE),1)</f>
        <v>1</v>
      </c>
      <c r="L881" s="33">
        <f>IF(H881&lt;=120,(1-VLOOKUP(H881,'Mortality Data'!$F$5:$H$125,3,FALSE))^(YEAR(E881)-Mortality_Table_Year),1)</f>
        <v>1</v>
      </c>
      <c r="M881" s="88">
        <f t="shared" ref="M881" si="4623">MIN(I881*J881*Male_Mortality_Blend+K881*L881*(1-Male_Mortality_Blend),1)</f>
        <v>1</v>
      </c>
      <c r="N881" s="18">
        <f t="shared" si="4397"/>
        <v>1</v>
      </c>
      <c r="O881" s="18">
        <f t="shared" si="4419"/>
        <v>0</v>
      </c>
      <c r="P881" s="89">
        <f t="shared" si="4410"/>
        <v>0</v>
      </c>
      <c r="Q881" s="88">
        <f t="shared" ref="Q881" si="4624">MIN((I881*J881*Male_Mortality_Blend+K881*L881*(1-Male_Mortality_Blend))*(1-Mortality_Margin),1)</f>
        <v>0.95</v>
      </c>
      <c r="R881" s="18">
        <f t="shared" si="4433"/>
        <v>0.22092219194555585</v>
      </c>
      <c r="S881" s="18">
        <f t="shared" si="4412"/>
        <v>7.6252697453840206E-29</v>
      </c>
      <c r="T881" s="89">
        <f t="shared" si="4413"/>
        <v>2.1622889124941481E-29</v>
      </c>
      <c r="V881" s="73">
        <f t="shared" si="4399"/>
        <v>0</v>
      </c>
      <c r="W881" s="74">
        <f t="shared" ref="W881" si="4625">V881*Fee_Percent</f>
        <v>0</v>
      </c>
      <c r="X881" s="75">
        <f t="shared" si="4428"/>
        <v>0</v>
      </c>
      <c r="Y881" s="74">
        <f t="shared" si="4401"/>
        <v>4.7050600940240738E-22</v>
      </c>
      <c r="Z881" s="75">
        <f t="shared" si="4402"/>
        <v>0</v>
      </c>
      <c r="AA881" s="82">
        <f t="shared" si="4403"/>
        <v>-4.7050600940240738E-22</v>
      </c>
      <c r="AC881" s="80">
        <f t="shared" ref="AC881" si="4626">AC880/(1+NAER_Rate)^(1/12)</f>
        <v>4.0374189916029549E-2</v>
      </c>
      <c r="AD881" s="82">
        <f t="shared" si="4405"/>
        <v>0</v>
      </c>
      <c r="AE881" s="74">
        <f t="shared" si="4406"/>
        <v>1.8996298980245981E-23</v>
      </c>
      <c r="AF881" s="75">
        <f t="shared" si="4407"/>
        <v>0</v>
      </c>
      <c r="AH881" s="113">
        <v>875</v>
      </c>
      <c r="AI881" s="114">
        <f>(SUM(AE882:$AE$913)+SUM(AF882:$AF$913)-SUM(AD882:$AD$913))*(1+NAER_Rate)^(AH881/12)</f>
        <v>1.6315898613320224E-21</v>
      </c>
      <c r="AJ881" s="115">
        <f t="shared" si="4394"/>
        <v>1.6315898613320224E-21</v>
      </c>
    </row>
    <row r="882" spans="5:36" x14ac:dyDescent="0.35">
      <c r="E882" s="66">
        <f t="shared" si="4423"/>
        <v>72106</v>
      </c>
      <c r="F882">
        <f t="shared" si="4501"/>
        <v>73</v>
      </c>
      <c r="G882">
        <f t="shared" si="4416"/>
        <v>876</v>
      </c>
      <c r="H882">
        <f t="shared" ref="H882" si="4627">ROUNDDOWN(YEARFRAC(E882,DOB,1),0)</f>
        <v>137</v>
      </c>
      <c r="I882" s="31">
        <f>IF(H882&lt;=120,VLOOKUP(H882,'Mortality Data'!$B$6:$D$125,2,FALSE),1)</f>
        <v>1</v>
      </c>
      <c r="J882" s="17">
        <f>IF(H882&lt;=120,(1-VLOOKUP(H882,'Mortality Data'!$F$5:$H$125,2,FALSE))^(YEAR(E882)-Mortality_Table_Year),1)</f>
        <v>1</v>
      </c>
      <c r="K882">
        <f>IF(H882&lt;=120,VLOOKUP(H882,'Mortality Data'!$B$5:$D$125,3,FALSE),1)</f>
        <v>1</v>
      </c>
      <c r="L882" s="33">
        <f>IF(H882&lt;=120,(1-VLOOKUP(H882,'Mortality Data'!$F$5:$H$125,3,FALSE))^(YEAR(E882)-Mortality_Table_Year),1)</f>
        <v>1</v>
      </c>
      <c r="M882" s="88">
        <f t="shared" ref="M882" si="4628">MIN(I882*J882*Male_Mortality_Blend+K882*L882*(1-Male_Mortality_Blend),1)</f>
        <v>1</v>
      </c>
      <c r="N882" s="18">
        <f t="shared" si="4397"/>
        <v>1</v>
      </c>
      <c r="O882" s="18">
        <f t="shared" si="4419"/>
        <v>0</v>
      </c>
      <c r="P882" s="89">
        <f t="shared" si="4410"/>
        <v>0</v>
      </c>
      <c r="Q882" s="88">
        <f t="shared" ref="Q882" si="4629">MIN((I882*J882*Male_Mortality_Blend+K882*L882*(1-Male_Mortality_Blend))*(1-Mortality_Margin),1)</f>
        <v>0.95</v>
      </c>
      <c r="R882" s="18">
        <f t="shared" si="4433"/>
        <v>0.22092219194555585</v>
      </c>
      <c r="S882" s="18">
        <f t="shared" si="4412"/>
        <v>5.9406784390576518E-29</v>
      </c>
      <c r="T882" s="89">
        <f t="shared" si="4413"/>
        <v>1.6845913063263688E-29</v>
      </c>
      <c r="V882" s="73">
        <f t="shared" si="4399"/>
        <v>0</v>
      </c>
      <c r="W882" s="74">
        <f t="shared" ref="W882" si="4630">V882*Fee_Percent</f>
        <v>0</v>
      </c>
      <c r="X882" s="75">
        <f t="shared" si="4428"/>
        <v>0</v>
      </c>
      <c r="Y882" s="74">
        <f t="shared" si="4401"/>
        <v>3.6656079048167118E-22</v>
      </c>
      <c r="Z882" s="75">
        <f t="shared" si="4402"/>
        <v>0</v>
      </c>
      <c r="AA882" s="82">
        <f t="shared" si="4403"/>
        <v>-3.6656079048167118E-22</v>
      </c>
      <c r="AC882" s="80">
        <f t="shared" ref="AC882" si="4631">AC881/(1+NAER_Rate)^(1/12)</f>
        <v>4.0226365689249283E-2</v>
      </c>
      <c r="AD882" s="82">
        <f t="shared" si="4405"/>
        <v>0</v>
      </c>
      <c r="AE882" s="74">
        <f t="shared" si="4406"/>
        <v>1.4745408405255993E-23</v>
      </c>
      <c r="AF882" s="75">
        <f t="shared" si="4407"/>
        <v>0</v>
      </c>
      <c r="AH882" s="113">
        <v>876</v>
      </c>
      <c r="AI882" s="114">
        <f>(SUM(AE883:$AE$913)+SUM(AF883:$AF$913)-SUM(AD883:$AD$913))*(1+NAER_Rate)^(AH882/12)</f>
        <v>1.2710248526104547E-21</v>
      </c>
      <c r="AJ882" s="115">
        <f t="shared" si="4394"/>
        <v>1.2710248526104547E-21</v>
      </c>
    </row>
    <row r="883" spans="5:36" x14ac:dyDescent="0.35">
      <c r="E883" s="66">
        <f t="shared" si="4423"/>
        <v>72136</v>
      </c>
      <c r="F883">
        <f t="shared" si="4501"/>
        <v>74</v>
      </c>
      <c r="G883">
        <f t="shared" si="4416"/>
        <v>877</v>
      </c>
      <c r="H883">
        <f t="shared" ref="H883" si="4632">ROUNDDOWN(YEARFRAC(E883,DOB,1),0)</f>
        <v>137</v>
      </c>
      <c r="I883" s="31">
        <f>IF(H883&lt;=120,VLOOKUP(H883,'Mortality Data'!$B$6:$D$125,2,FALSE),1)</f>
        <v>1</v>
      </c>
      <c r="J883" s="17">
        <f>IF(H883&lt;=120,(1-VLOOKUP(H883,'Mortality Data'!$F$5:$H$125,2,FALSE))^(YEAR(E883)-Mortality_Table_Year),1)</f>
        <v>1</v>
      </c>
      <c r="K883">
        <f>IF(H883&lt;=120,VLOOKUP(H883,'Mortality Data'!$B$5:$D$125,3,FALSE),1)</f>
        <v>1</v>
      </c>
      <c r="L883" s="33">
        <f>IF(H883&lt;=120,(1-VLOOKUP(H883,'Mortality Data'!$F$5:$H$125,3,FALSE))^(YEAR(E883)-Mortality_Table_Year),1)</f>
        <v>1</v>
      </c>
      <c r="M883" s="88">
        <f t="shared" ref="M883" si="4633">MIN(I883*J883*Male_Mortality_Blend+K883*L883*(1-Male_Mortality_Blend),1)</f>
        <v>1</v>
      </c>
      <c r="N883" s="18">
        <f t="shared" si="4397"/>
        <v>1</v>
      </c>
      <c r="O883" s="18">
        <f t="shared" si="4419"/>
        <v>0</v>
      </c>
      <c r="P883" s="89">
        <f t="shared" si="4410"/>
        <v>0</v>
      </c>
      <c r="Q883" s="88">
        <f t="shared" ref="Q883" si="4634">MIN((I883*J883*Male_Mortality_Blend+K883*L883*(1-Male_Mortality_Blend))*(1-Mortality_Margin),1)</f>
        <v>0.95</v>
      </c>
      <c r="R883" s="18">
        <f t="shared" si="4433"/>
        <v>0.22092219194555585</v>
      </c>
      <c r="S883" s="18">
        <f t="shared" si="4412"/>
        <v>4.6282507366573324E-29</v>
      </c>
      <c r="T883" s="89">
        <f t="shared" si="4413"/>
        <v>1.3124277024003194E-29</v>
      </c>
      <c r="V883" s="73">
        <f t="shared" si="4399"/>
        <v>0</v>
      </c>
      <c r="W883" s="74">
        <f t="shared" ref="W883" si="4635">V883*Fee_Percent</f>
        <v>0</v>
      </c>
      <c r="X883" s="75">
        <f t="shared" si="4428"/>
        <v>0</v>
      </c>
      <c r="Y883" s="74">
        <f t="shared" si="4401"/>
        <v>2.8557937716716478E-22</v>
      </c>
      <c r="Z883" s="75">
        <f t="shared" si="4402"/>
        <v>0</v>
      </c>
      <c r="AA883" s="82">
        <f t="shared" si="4403"/>
        <v>-2.8557937716716478E-22</v>
      </c>
      <c r="AC883" s="80">
        <f t="shared" ref="AC883" si="4636">AC882/(1+NAER_Rate)^(1/12)</f>
        <v>4.0079082699384698E-2</v>
      </c>
      <c r="AD883" s="82">
        <f t="shared" si="4405"/>
        <v>0</v>
      </c>
      <c r="AE883" s="74">
        <f t="shared" si="4406"/>
        <v>1.1445759474721571E-23</v>
      </c>
      <c r="AF883" s="75">
        <f t="shared" si="4407"/>
        <v>0</v>
      </c>
      <c r="AH883" s="113">
        <v>877</v>
      </c>
      <c r="AI883" s="114">
        <f>(SUM(AE884:$AE$913)+SUM(AF884:$AF$913)-SUM(AD884:$AD$913))*(1+NAER_Rate)^(AH883/12)</f>
        <v>9.9011624951987905E-22</v>
      </c>
      <c r="AJ883" s="115">
        <f t="shared" si="4394"/>
        <v>9.9011624951987905E-22</v>
      </c>
    </row>
    <row r="884" spans="5:36" x14ac:dyDescent="0.35">
      <c r="E884" s="66">
        <f t="shared" si="4423"/>
        <v>72167</v>
      </c>
      <c r="F884">
        <f t="shared" si="4501"/>
        <v>74</v>
      </c>
      <c r="G884">
        <f t="shared" si="4416"/>
        <v>878</v>
      </c>
      <c r="H884">
        <f t="shared" ref="H884" si="4637">ROUNDDOWN(YEARFRAC(E884,DOB,1),0)</f>
        <v>137</v>
      </c>
      <c r="I884" s="31">
        <f>IF(H884&lt;=120,VLOOKUP(H884,'Mortality Data'!$B$6:$D$125,2,FALSE),1)</f>
        <v>1</v>
      </c>
      <c r="J884" s="17">
        <f>IF(H884&lt;=120,(1-VLOOKUP(H884,'Mortality Data'!$F$5:$H$125,2,FALSE))^(YEAR(E884)-Mortality_Table_Year),1)</f>
        <v>1</v>
      </c>
      <c r="K884">
        <f>IF(H884&lt;=120,VLOOKUP(H884,'Mortality Data'!$B$5:$D$125,3,FALSE),1)</f>
        <v>1</v>
      </c>
      <c r="L884" s="33">
        <f>IF(H884&lt;=120,(1-VLOOKUP(H884,'Mortality Data'!$F$5:$H$125,3,FALSE))^(YEAR(E884)-Mortality_Table_Year),1)</f>
        <v>1</v>
      </c>
      <c r="M884" s="88">
        <f t="shared" ref="M884" si="4638">MIN(I884*J884*Male_Mortality_Blend+K884*L884*(1-Male_Mortality_Blend),1)</f>
        <v>1</v>
      </c>
      <c r="N884" s="18">
        <f t="shared" si="4397"/>
        <v>1</v>
      </c>
      <c r="O884" s="18">
        <f t="shared" si="4419"/>
        <v>0</v>
      </c>
      <c r="P884" s="89">
        <f t="shared" si="4410"/>
        <v>0</v>
      </c>
      <c r="Q884" s="88">
        <f t="shared" ref="Q884" si="4639">MIN((I884*J884*Male_Mortality_Blend+K884*L884*(1-Male_Mortality_Blend))*(1-Mortality_Margin),1)</f>
        <v>0.95</v>
      </c>
      <c r="R884" s="18">
        <f t="shared" si="4433"/>
        <v>0.22092219194555585</v>
      </c>
      <c r="S884" s="18">
        <f t="shared" si="4412"/>
        <v>3.6057674390413608E-29</v>
      </c>
      <c r="T884" s="89">
        <f t="shared" si="4413"/>
        <v>1.0224832976159716E-29</v>
      </c>
      <c r="V884" s="73">
        <f t="shared" si="4399"/>
        <v>0</v>
      </c>
      <c r="W884" s="74">
        <f t="shared" ref="W884" si="4640">V884*Fee_Percent</f>
        <v>0</v>
      </c>
      <c r="X884" s="75">
        <f t="shared" si="4428"/>
        <v>0</v>
      </c>
      <c r="Y884" s="74">
        <f t="shared" si="4401"/>
        <v>2.224885551889481E-22</v>
      </c>
      <c r="Z884" s="75">
        <f t="shared" si="4402"/>
        <v>0</v>
      </c>
      <c r="AA884" s="82">
        <f t="shared" si="4403"/>
        <v>-2.224885551889481E-22</v>
      </c>
      <c r="AC884" s="80">
        <f t="shared" ref="AC884" si="4641">AC883/(1+NAER_Rate)^(1/12)</f>
        <v>3.9932338964775507E-2</v>
      </c>
      <c r="AD884" s="82">
        <f t="shared" si="4405"/>
        <v>0</v>
      </c>
      <c r="AE884" s="74">
        <f t="shared" si="4406"/>
        <v>8.8844884015882383E-24</v>
      </c>
      <c r="AF884" s="75">
        <f t="shared" si="4407"/>
        <v>0</v>
      </c>
      <c r="AH884" s="113">
        <v>878</v>
      </c>
      <c r="AI884" s="114">
        <f>(SUM(AE885:$AE$913)+SUM(AF885:$AF$913)-SUM(AD885:$AD$913))*(1+NAER_Rate)^(AH884/12)</f>
        <v>7.7126618283221001E-22</v>
      </c>
      <c r="AJ884" s="115">
        <f t="shared" si="4394"/>
        <v>7.7126618283221001E-22</v>
      </c>
    </row>
    <row r="885" spans="5:36" x14ac:dyDescent="0.35">
      <c r="E885" s="66">
        <f t="shared" si="4423"/>
        <v>72198</v>
      </c>
      <c r="F885">
        <f t="shared" si="4501"/>
        <v>74</v>
      </c>
      <c r="G885">
        <f t="shared" si="4416"/>
        <v>879</v>
      </c>
      <c r="H885">
        <f t="shared" ref="H885" si="4642">ROUNDDOWN(YEARFRAC(E885,DOB,1),0)</f>
        <v>137</v>
      </c>
      <c r="I885" s="31">
        <f>IF(H885&lt;=120,VLOOKUP(H885,'Mortality Data'!$B$6:$D$125,2,FALSE),1)</f>
        <v>1</v>
      </c>
      <c r="J885" s="17">
        <f>IF(H885&lt;=120,(1-VLOOKUP(H885,'Mortality Data'!$F$5:$H$125,2,FALSE))^(YEAR(E885)-Mortality_Table_Year),1)</f>
        <v>1</v>
      </c>
      <c r="K885">
        <f>IF(H885&lt;=120,VLOOKUP(H885,'Mortality Data'!$B$5:$D$125,3,FALSE),1)</f>
        <v>1</v>
      </c>
      <c r="L885" s="33">
        <f>IF(H885&lt;=120,(1-VLOOKUP(H885,'Mortality Data'!$F$5:$H$125,3,FALSE))^(YEAR(E885)-Mortality_Table_Year),1)</f>
        <v>1</v>
      </c>
      <c r="M885" s="88">
        <f t="shared" ref="M885" si="4643">MIN(I885*J885*Male_Mortality_Blend+K885*L885*(1-Male_Mortality_Blend),1)</f>
        <v>1</v>
      </c>
      <c r="N885" s="18">
        <f t="shared" si="4397"/>
        <v>1</v>
      </c>
      <c r="O885" s="18">
        <f t="shared" si="4419"/>
        <v>0</v>
      </c>
      <c r="P885" s="89">
        <f t="shared" si="4410"/>
        <v>0</v>
      </c>
      <c r="Q885" s="88">
        <f t="shared" ref="Q885" si="4644">MIN((I885*J885*Male_Mortality_Blend+K885*L885*(1-Male_Mortality_Blend))*(1-Mortality_Margin),1)</f>
        <v>0.95</v>
      </c>
      <c r="R885" s="18">
        <f t="shared" si="4433"/>
        <v>0.22092219194555585</v>
      </c>
      <c r="S885" s="18">
        <f t="shared" si="4412"/>
        <v>2.8091733927624298E-29</v>
      </c>
      <c r="T885" s="89">
        <f t="shared" si="4413"/>
        <v>7.9659404627893093E-30</v>
      </c>
      <c r="V885" s="73">
        <f t="shared" si="4399"/>
        <v>0</v>
      </c>
      <c r="W885" s="74">
        <f t="shared" ref="W885" si="4645">V885*Fee_Percent</f>
        <v>0</v>
      </c>
      <c r="X885" s="75">
        <f t="shared" si="4428"/>
        <v>0</v>
      </c>
      <c r="Y885" s="74">
        <f t="shared" si="4401"/>
        <v>1.7333589589380589E-22</v>
      </c>
      <c r="Z885" s="75">
        <f t="shared" si="4402"/>
        <v>0</v>
      </c>
      <c r="AA885" s="82">
        <f t="shared" si="4403"/>
        <v>-1.7333589589380589E-22</v>
      </c>
      <c r="AC885" s="80">
        <f t="shared" ref="AC885" si="4646">AC884/(1+NAER_Rate)^(1/12)</f>
        <v>3.9786132511016994E-2</v>
      </c>
      <c r="AD885" s="82">
        <f t="shared" si="4405"/>
        <v>0</v>
      </c>
      <c r="AE885" s="74">
        <f t="shared" si="4406"/>
        <v>6.8963649229468073E-24</v>
      </c>
      <c r="AF885" s="75">
        <f t="shared" si="4407"/>
        <v>0</v>
      </c>
      <c r="AH885" s="113">
        <v>879</v>
      </c>
      <c r="AI885" s="114">
        <f>(SUM(AE886:$AE$913)+SUM(AF886:$AF$913)-SUM(AD886:$AD$913))*(1+NAER_Rate)^(AH885/12)</f>
        <v>6.0076454315732851E-22</v>
      </c>
      <c r="AJ885" s="115">
        <f t="shared" si="4394"/>
        <v>6.0076454315732851E-22</v>
      </c>
    </row>
    <row r="886" spans="5:36" x14ac:dyDescent="0.35">
      <c r="E886" s="66">
        <f t="shared" si="4423"/>
        <v>72228</v>
      </c>
      <c r="F886">
        <f t="shared" si="4501"/>
        <v>74</v>
      </c>
      <c r="G886">
        <f t="shared" si="4416"/>
        <v>880</v>
      </c>
      <c r="H886">
        <f t="shared" ref="H886" si="4647">ROUNDDOWN(YEARFRAC(E886,DOB,1),0)</f>
        <v>137</v>
      </c>
      <c r="I886" s="31">
        <f>IF(H886&lt;=120,VLOOKUP(H886,'Mortality Data'!$B$6:$D$125,2,FALSE),1)</f>
        <v>1</v>
      </c>
      <c r="J886" s="17">
        <f>IF(H886&lt;=120,(1-VLOOKUP(H886,'Mortality Data'!$F$5:$H$125,2,FALSE))^(YEAR(E886)-Mortality_Table_Year),1)</f>
        <v>1</v>
      </c>
      <c r="K886">
        <f>IF(H886&lt;=120,VLOOKUP(H886,'Mortality Data'!$B$5:$D$125,3,FALSE),1)</f>
        <v>1</v>
      </c>
      <c r="L886" s="33">
        <f>IF(H886&lt;=120,(1-VLOOKUP(H886,'Mortality Data'!$F$5:$H$125,3,FALSE))^(YEAR(E886)-Mortality_Table_Year),1)</f>
        <v>1</v>
      </c>
      <c r="M886" s="88">
        <f t="shared" ref="M886" si="4648">MIN(I886*J886*Male_Mortality_Blend+K886*L886*(1-Male_Mortality_Blend),1)</f>
        <v>1</v>
      </c>
      <c r="N886" s="18">
        <f t="shared" si="4397"/>
        <v>1</v>
      </c>
      <c r="O886" s="18">
        <f t="shared" si="4419"/>
        <v>0</v>
      </c>
      <c r="P886" s="89">
        <f t="shared" si="4410"/>
        <v>0</v>
      </c>
      <c r="Q886" s="88">
        <f t="shared" ref="Q886" si="4649">MIN((I886*J886*Male_Mortality_Blend+K886*L886*(1-Male_Mortality_Blend))*(1-Mortality_Margin),1)</f>
        <v>0.95</v>
      </c>
      <c r="R886" s="18">
        <f t="shared" si="4433"/>
        <v>0.22092219194555585</v>
      </c>
      <c r="S886" s="18">
        <f t="shared" si="4412"/>
        <v>2.1885646492782199E-29</v>
      </c>
      <c r="T886" s="89">
        <f t="shared" si="4413"/>
        <v>6.2060874348420998E-30</v>
      </c>
      <c r="V886" s="73">
        <f t="shared" si="4399"/>
        <v>0</v>
      </c>
      <c r="W886" s="74">
        <f t="shared" ref="W886" si="4650">V886*Fee_Percent</f>
        <v>0</v>
      </c>
      <c r="X886" s="75">
        <f t="shared" si="4428"/>
        <v>0</v>
      </c>
      <c r="Y886" s="74">
        <f t="shared" si="4401"/>
        <v>1.3504214983009961E-22</v>
      </c>
      <c r="Z886" s="75">
        <f t="shared" si="4402"/>
        <v>0</v>
      </c>
      <c r="AA886" s="82">
        <f t="shared" si="4403"/>
        <v>-1.3504214983009961E-22</v>
      </c>
      <c r="AC886" s="80">
        <f t="shared" ref="AC886" si="4651">AC885/(1+NAER_Rate)^(1/12)</f>
        <v>3.9640461370933432E-2</v>
      </c>
      <c r="AD886" s="82">
        <f t="shared" si="4405"/>
        <v>0</v>
      </c>
      <c r="AE886" s="74">
        <f t="shared" si="4406"/>
        <v>5.3531331237878686E-24</v>
      </c>
      <c r="AF886" s="75">
        <f t="shared" si="4407"/>
        <v>0</v>
      </c>
      <c r="AH886" s="113">
        <v>880</v>
      </c>
      <c r="AI886" s="114">
        <f>(SUM(AE887:$AE$913)+SUM(AF887:$AF$913)-SUM(AD887:$AD$913))*(1+NAER_Rate)^(AH886/12)</f>
        <v>4.6793008851788345E-22</v>
      </c>
      <c r="AJ886" s="115">
        <f t="shared" si="4394"/>
        <v>4.6793008851788345E-22</v>
      </c>
    </row>
    <row r="887" spans="5:36" x14ac:dyDescent="0.35">
      <c r="E887" s="66">
        <f t="shared" si="4423"/>
        <v>72259</v>
      </c>
      <c r="F887">
        <f t="shared" si="4501"/>
        <v>74</v>
      </c>
      <c r="G887">
        <f t="shared" si="4416"/>
        <v>881</v>
      </c>
      <c r="H887">
        <f t="shared" ref="H887" si="4652">ROUNDDOWN(YEARFRAC(E887,DOB,1),0)</f>
        <v>137</v>
      </c>
      <c r="I887" s="31">
        <f>IF(H887&lt;=120,VLOOKUP(H887,'Mortality Data'!$B$6:$D$125,2,FALSE),1)</f>
        <v>1</v>
      </c>
      <c r="J887" s="17">
        <f>IF(H887&lt;=120,(1-VLOOKUP(H887,'Mortality Data'!$F$5:$H$125,2,FALSE))^(YEAR(E887)-Mortality_Table_Year),1)</f>
        <v>1</v>
      </c>
      <c r="K887">
        <f>IF(H887&lt;=120,VLOOKUP(H887,'Mortality Data'!$B$5:$D$125,3,FALSE),1)</f>
        <v>1</v>
      </c>
      <c r="L887" s="33">
        <f>IF(H887&lt;=120,(1-VLOOKUP(H887,'Mortality Data'!$F$5:$H$125,3,FALSE))^(YEAR(E887)-Mortality_Table_Year),1)</f>
        <v>1</v>
      </c>
      <c r="M887" s="88">
        <f t="shared" ref="M887" si="4653">MIN(I887*J887*Male_Mortality_Blend+K887*L887*(1-Male_Mortality_Blend),1)</f>
        <v>1</v>
      </c>
      <c r="N887" s="18">
        <f t="shared" si="4397"/>
        <v>1</v>
      </c>
      <c r="O887" s="18">
        <f t="shared" si="4419"/>
        <v>0</v>
      </c>
      <c r="P887" s="89">
        <f t="shared" si="4410"/>
        <v>0</v>
      </c>
      <c r="Q887" s="88">
        <f t="shared" ref="Q887" si="4654">MIN((I887*J887*Male_Mortality_Blend+K887*L887*(1-Male_Mortality_Blend))*(1-Mortality_Margin),1)</f>
        <v>0.95</v>
      </c>
      <c r="R887" s="18">
        <f t="shared" si="4433"/>
        <v>0.22092219194555585</v>
      </c>
      <c r="S887" s="18">
        <f t="shared" si="4412"/>
        <v>1.7050621497451189E-29</v>
      </c>
      <c r="T887" s="89">
        <f t="shared" si="4413"/>
        <v>4.8350249953310097E-30</v>
      </c>
      <c r="V887" s="73">
        <f t="shared" si="4399"/>
        <v>0</v>
      </c>
      <c r="W887" s="74">
        <f t="shared" ref="W887" si="4655">V887*Fee_Percent</f>
        <v>0</v>
      </c>
      <c r="X887" s="75">
        <f t="shared" si="4428"/>
        <v>0</v>
      </c>
      <c r="Y887" s="74">
        <f t="shared" si="4401"/>
        <v>1.0520834208459385E-22</v>
      </c>
      <c r="Z887" s="75">
        <f t="shared" si="4402"/>
        <v>0</v>
      </c>
      <c r="AA887" s="82">
        <f t="shared" si="4403"/>
        <v>-1.0520834208459385E-22</v>
      </c>
      <c r="AC887" s="80">
        <f t="shared" ref="AC887" si="4656">AC886/(1+NAER_Rate)^(1/12)</f>
        <v>3.9495323584551628E-2</v>
      </c>
      <c r="AD887" s="82">
        <f t="shared" si="4405"/>
        <v>0</v>
      </c>
      <c r="AE887" s="74">
        <f t="shared" si="4406"/>
        <v>4.1552375144252353E-24</v>
      </c>
      <c r="AF887" s="75">
        <f t="shared" si="4407"/>
        <v>0</v>
      </c>
      <c r="AH887" s="113">
        <v>881</v>
      </c>
      <c r="AI887" s="114">
        <f>(SUM(AE888:$AE$913)+SUM(AF888:$AF$913)-SUM(AD888:$AD$913))*(1+NAER_Rate)^(AH887/12)</f>
        <v>3.6444130032133087E-22</v>
      </c>
      <c r="AJ887" s="115">
        <f t="shared" si="4394"/>
        <v>3.6444130032133087E-22</v>
      </c>
    </row>
    <row r="888" spans="5:36" x14ac:dyDescent="0.35">
      <c r="E888" s="66">
        <f t="shared" si="4423"/>
        <v>72289</v>
      </c>
      <c r="F888">
        <f t="shared" si="4501"/>
        <v>74</v>
      </c>
      <c r="G888">
        <f t="shared" si="4416"/>
        <v>882</v>
      </c>
      <c r="H888">
        <f t="shared" ref="H888" si="4657">ROUNDDOWN(YEARFRAC(E888,DOB,1),0)</f>
        <v>137</v>
      </c>
      <c r="I888" s="31">
        <f>IF(H888&lt;=120,VLOOKUP(H888,'Mortality Data'!$B$6:$D$125,2,FALSE),1)</f>
        <v>1</v>
      </c>
      <c r="J888" s="17">
        <f>IF(H888&lt;=120,(1-VLOOKUP(H888,'Mortality Data'!$F$5:$H$125,2,FALSE))^(YEAR(E888)-Mortality_Table_Year),1)</f>
        <v>1</v>
      </c>
      <c r="K888">
        <f>IF(H888&lt;=120,VLOOKUP(H888,'Mortality Data'!$B$5:$D$125,3,FALSE),1)</f>
        <v>1</v>
      </c>
      <c r="L888" s="33">
        <f>IF(H888&lt;=120,(1-VLOOKUP(H888,'Mortality Data'!$F$5:$H$125,3,FALSE))^(YEAR(E888)-Mortality_Table_Year),1)</f>
        <v>1</v>
      </c>
      <c r="M888" s="88">
        <f t="shared" ref="M888" si="4658">MIN(I888*J888*Male_Mortality_Blend+K888*L888*(1-Male_Mortality_Blend),1)</f>
        <v>1</v>
      </c>
      <c r="N888" s="18">
        <f t="shared" si="4397"/>
        <v>1</v>
      </c>
      <c r="O888" s="18">
        <f t="shared" si="4419"/>
        <v>0</v>
      </c>
      <c r="P888" s="89">
        <f t="shared" si="4410"/>
        <v>0</v>
      </c>
      <c r="Q888" s="88">
        <f t="shared" ref="Q888" si="4659">MIN((I888*J888*Male_Mortality_Blend+K888*L888*(1-Male_Mortality_Blend))*(1-Mortality_Margin),1)</f>
        <v>0.95</v>
      </c>
      <c r="R888" s="18">
        <f t="shared" si="4433"/>
        <v>0.22092219194555585</v>
      </c>
      <c r="S888" s="18">
        <f t="shared" si="4412"/>
        <v>1.3283760822200256E-29</v>
      </c>
      <c r="T888" s="89">
        <f t="shared" si="4413"/>
        <v>3.7668606752509329E-30</v>
      </c>
      <c r="V888" s="73">
        <f t="shared" si="4399"/>
        <v>0</v>
      </c>
      <c r="W888" s="74">
        <f t="shared" ref="W888" si="4660">V888*Fee_Percent</f>
        <v>0</v>
      </c>
      <c r="X888" s="75">
        <f t="shared" si="4428"/>
        <v>0</v>
      </c>
      <c r="Y888" s="74">
        <f t="shared" si="4401"/>
        <v>8.1965484540307495E-23</v>
      </c>
      <c r="Z888" s="75">
        <f t="shared" si="4402"/>
        <v>0</v>
      </c>
      <c r="AA888" s="82">
        <f t="shared" si="4403"/>
        <v>-8.1965484540307495E-23</v>
      </c>
      <c r="AC888" s="80">
        <f t="shared" ref="AC888" si="4661">AC887/(1+NAER_Rate)^(1/12)</f>
        <v>3.9350717199074535E-2</v>
      </c>
      <c r="AD888" s="82">
        <f t="shared" si="4405"/>
        <v>0</v>
      </c>
      <c r="AE888" s="74">
        <f t="shared" si="4406"/>
        <v>3.225400602230756E-24</v>
      </c>
      <c r="AF888" s="75">
        <f t="shared" si="4407"/>
        <v>0</v>
      </c>
      <c r="AH888" s="113">
        <v>882</v>
      </c>
      <c r="AI888" s="114">
        <f>(SUM(AE889:$AE$913)+SUM(AF889:$AF$913)-SUM(AD889:$AD$913))*(1+NAER_Rate)^(AH888/12)</f>
        <v>2.8381506809735803E-22</v>
      </c>
      <c r="AJ888" s="115">
        <f t="shared" si="4394"/>
        <v>2.8381506809735803E-22</v>
      </c>
    </row>
    <row r="889" spans="5:36" x14ac:dyDescent="0.35">
      <c r="E889" s="66">
        <f t="shared" si="4423"/>
        <v>72320</v>
      </c>
      <c r="F889">
        <f t="shared" si="4501"/>
        <v>74</v>
      </c>
      <c r="G889">
        <f t="shared" si="4416"/>
        <v>883</v>
      </c>
      <c r="H889">
        <f t="shared" ref="H889" si="4662">ROUNDDOWN(YEARFRAC(E889,DOB,1),0)</f>
        <v>138</v>
      </c>
      <c r="I889" s="31">
        <f>IF(H889&lt;=120,VLOOKUP(H889,'Mortality Data'!$B$6:$D$125,2,FALSE),1)</f>
        <v>1</v>
      </c>
      <c r="J889" s="17">
        <f>IF(H889&lt;=120,(1-VLOOKUP(H889,'Mortality Data'!$F$5:$H$125,2,FALSE))^(YEAR(E889)-Mortality_Table_Year),1)</f>
        <v>1</v>
      </c>
      <c r="K889">
        <f>IF(H889&lt;=120,VLOOKUP(H889,'Mortality Data'!$B$5:$D$125,3,FALSE),1)</f>
        <v>1</v>
      </c>
      <c r="L889" s="33">
        <f>IF(H889&lt;=120,(1-VLOOKUP(H889,'Mortality Data'!$F$5:$H$125,3,FALSE))^(YEAR(E889)-Mortality_Table_Year),1)</f>
        <v>1</v>
      </c>
      <c r="M889" s="88">
        <f t="shared" ref="M889" si="4663">MIN(I889*J889*Male_Mortality_Blend+K889*L889*(1-Male_Mortality_Blend),1)</f>
        <v>1</v>
      </c>
      <c r="N889" s="18">
        <f t="shared" si="4397"/>
        <v>1</v>
      </c>
      <c r="O889" s="18">
        <f t="shared" si="4419"/>
        <v>0</v>
      </c>
      <c r="P889" s="89">
        <f t="shared" si="4410"/>
        <v>0</v>
      </c>
      <c r="Q889" s="88">
        <f t="shared" ref="Q889" si="4664">MIN((I889*J889*Male_Mortality_Blend+K889*L889*(1-Male_Mortality_Blend))*(1-Mortality_Margin),1)</f>
        <v>0.95</v>
      </c>
      <c r="R889" s="18">
        <f t="shared" si="4433"/>
        <v>0.22092219194555585</v>
      </c>
      <c r="S889" s="18">
        <f t="shared" si="4412"/>
        <v>1.0349083264079277E-29</v>
      </c>
      <c r="T889" s="89">
        <f t="shared" si="4413"/>
        <v>2.9346775581209792E-30</v>
      </c>
      <c r="V889" s="73">
        <f t="shared" si="4399"/>
        <v>0</v>
      </c>
      <c r="W889" s="74">
        <f t="shared" ref="W889" si="4665">V889*Fee_Percent</f>
        <v>0</v>
      </c>
      <c r="X889" s="75">
        <f t="shared" si="4428"/>
        <v>0</v>
      </c>
      <c r="Y889" s="74">
        <f t="shared" si="4401"/>
        <v>6.3857490031783196E-23</v>
      </c>
      <c r="Z889" s="75">
        <f t="shared" si="4402"/>
        <v>0</v>
      </c>
      <c r="AA889" s="82">
        <f t="shared" si="4403"/>
        <v>-6.3857490031783196E-23</v>
      </c>
      <c r="AC889" s="80">
        <f t="shared" ref="AC889" si="4666">AC888/(1+NAER_Rate)^(1/12)</f>
        <v>3.9206640268855002E-2</v>
      </c>
      <c r="AD889" s="82">
        <f t="shared" si="4405"/>
        <v>0</v>
      </c>
      <c r="AE889" s="74">
        <f t="shared" si="4406"/>
        <v>2.503637640148118E-24</v>
      </c>
      <c r="AF889" s="75">
        <f t="shared" si="4407"/>
        <v>0</v>
      </c>
      <c r="AH889" s="113">
        <v>883</v>
      </c>
      <c r="AI889" s="114">
        <f>(SUM(AE890:$AE$913)+SUM(AF890:$AF$913)-SUM(AD890:$AD$913))*(1+NAER_Rate)^(AH889/12)</f>
        <v>2.2100054434580966E-22</v>
      </c>
      <c r="AJ889" s="115">
        <f t="shared" si="4394"/>
        <v>2.2100054434580966E-22</v>
      </c>
    </row>
    <row r="890" spans="5:36" x14ac:dyDescent="0.35">
      <c r="E890" s="66">
        <f t="shared" si="4423"/>
        <v>72351</v>
      </c>
      <c r="F890">
        <f t="shared" si="4501"/>
        <v>74</v>
      </c>
      <c r="G890">
        <f t="shared" si="4416"/>
        <v>884</v>
      </c>
      <c r="H890">
        <f t="shared" ref="H890" si="4667">ROUNDDOWN(YEARFRAC(E890,DOB,1),0)</f>
        <v>138</v>
      </c>
      <c r="I890" s="31">
        <f>IF(H890&lt;=120,VLOOKUP(H890,'Mortality Data'!$B$6:$D$125,2,FALSE),1)</f>
        <v>1</v>
      </c>
      <c r="J890" s="17">
        <f>IF(H890&lt;=120,(1-VLOOKUP(H890,'Mortality Data'!$F$5:$H$125,2,FALSE))^(YEAR(E890)-Mortality_Table_Year),1)</f>
        <v>1</v>
      </c>
      <c r="K890">
        <f>IF(H890&lt;=120,VLOOKUP(H890,'Mortality Data'!$B$5:$D$125,3,FALSE),1)</f>
        <v>1</v>
      </c>
      <c r="L890" s="33">
        <f>IF(H890&lt;=120,(1-VLOOKUP(H890,'Mortality Data'!$F$5:$H$125,3,FALSE))^(YEAR(E890)-Mortality_Table_Year),1)</f>
        <v>1</v>
      </c>
      <c r="M890" s="88">
        <f t="shared" ref="M890" si="4668">MIN(I890*J890*Male_Mortality_Blend+K890*L890*(1-Male_Mortality_Blend),1)</f>
        <v>1</v>
      </c>
      <c r="N890" s="18">
        <f t="shared" si="4397"/>
        <v>1</v>
      </c>
      <c r="O890" s="18">
        <f t="shared" si="4419"/>
        <v>0</v>
      </c>
      <c r="P890" s="89">
        <f t="shared" si="4410"/>
        <v>0</v>
      </c>
      <c r="Q890" s="88">
        <f t="shared" ref="Q890" si="4669">MIN((I890*J890*Male_Mortality_Blend+K890*L890*(1-Male_Mortality_Blend))*(1-Mortality_Margin),1)</f>
        <v>0.95</v>
      </c>
      <c r="R890" s="18">
        <f t="shared" si="4433"/>
        <v>0.22092219194555585</v>
      </c>
      <c r="S890" s="18">
        <f t="shared" si="4412"/>
        <v>8.062741104751815E-30</v>
      </c>
      <c r="T890" s="89">
        <f t="shared" si="4413"/>
        <v>2.2863421593274618E-30</v>
      </c>
      <c r="V890" s="73">
        <f t="shared" si="4399"/>
        <v>0</v>
      </c>
      <c r="W890" s="74">
        <f t="shared" ref="W890" si="4670">V890*Fee_Percent</f>
        <v>0</v>
      </c>
      <c r="X890" s="75">
        <f t="shared" si="4428"/>
        <v>0</v>
      </c>
      <c r="Y890" s="74">
        <f t="shared" si="4401"/>
        <v>4.9749953361820173E-23</v>
      </c>
      <c r="Z890" s="75">
        <f t="shared" si="4402"/>
        <v>0</v>
      </c>
      <c r="AA890" s="82">
        <f t="shared" si="4403"/>
        <v>-4.9749953361820173E-23</v>
      </c>
      <c r="AC890" s="80">
        <f t="shared" ref="AC890" si="4671">AC889/(1+NAER_Rate)^(1/12)</f>
        <v>3.9063090855369569E-2</v>
      </c>
      <c r="AD890" s="82">
        <f t="shared" si="4405"/>
        <v>0</v>
      </c>
      <c r="AE890" s="74">
        <f t="shared" si="4406"/>
        <v>1.9433869482231801E-24</v>
      </c>
      <c r="AF890" s="75">
        <f t="shared" si="4407"/>
        <v>0</v>
      </c>
      <c r="AH890" s="113">
        <v>884</v>
      </c>
      <c r="AI890" s="114">
        <f>(SUM(AE891:$AE$913)+SUM(AF891:$AF$913)-SUM(AD891:$AD$913))*(1+NAER_Rate)^(AH890/12)</f>
        <v>1.7206272586185733E-22</v>
      </c>
      <c r="AJ890" s="115">
        <f t="shared" si="4394"/>
        <v>1.7206272586185733E-22</v>
      </c>
    </row>
    <row r="891" spans="5:36" x14ac:dyDescent="0.35">
      <c r="E891" s="66">
        <f t="shared" si="4423"/>
        <v>72379</v>
      </c>
      <c r="F891">
        <f t="shared" si="4501"/>
        <v>74</v>
      </c>
      <c r="G891">
        <f t="shared" si="4416"/>
        <v>885</v>
      </c>
      <c r="H891">
        <f t="shared" ref="H891" si="4672">ROUNDDOWN(YEARFRAC(E891,DOB,1),0)</f>
        <v>138</v>
      </c>
      <c r="I891" s="31">
        <f>IF(H891&lt;=120,VLOOKUP(H891,'Mortality Data'!$B$6:$D$125,2,FALSE),1)</f>
        <v>1</v>
      </c>
      <c r="J891" s="17">
        <f>IF(H891&lt;=120,(1-VLOOKUP(H891,'Mortality Data'!$F$5:$H$125,2,FALSE))^(YEAR(E891)-Mortality_Table_Year),1)</f>
        <v>1</v>
      </c>
      <c r="K891">
        <f>IF(H891&lt;=120,VLOOKUP(H891,'Mortality Data'!$B$5:$D$125,3,FALSE),1)</f>
        <v>1</v>
      </c>
      <c r="L891" s="33">
        <f>IF(H891&lt;=120,(1-VLOOKUP(H891,'Mortality Data'!$F$5:$H$125,3,FALSE))^(YEAR(E891)-Mortality_Table_Year),1)</f>
        <v>1</v>
      </c>
      <c r="M891" s="88">
        <f t="shared" ref="M891" si="4673">MIN(I891*J891*Male_Mortality_Blend+K891*L891*(1-Male_Mortality_Blend),1)</f>
        <v>1</v>
      </c>
      <c r="N891" s="18">
        <f t="shared" si="4397"/>
        <v>1</v>
      </c>
      <c r="O891" s="18">
        <f t="shared" si="4419"/>
        <v>0</v>
      </c>
      <c r="P891" s="89">
        <f t="shared" si="4410"/>
        <v>0</v>
      </c>
      <c r="Q891" s="88">
        <f t="shared" ref="Q891" si="4674">MIN((I891*J891*Male_Mortality_Blend+K891*L891*(1-Male_Mortality_Blend))*(1-Mortality_Margin),1)</f>
        <v>0.95</v>
      </c>
      <c r="R891" s="18">
        <f t="shared" si="4433"/>
        <v>0.22092219194555585</v>
      </c>
      <c r="S891" s="18">
        <f t="shared" si="4412"/>
        <v>6.2815026668005115E-30</v>
      </c>
      <c r="T891" s="89">
        <f t="shared" si="4413"/>
        <v>1.7812384379513035E-30</v>
      </c>
      <c r="V891" s="73">
        <f t="shared" si="4399"/>
        <v>0</v>
      </c>
      <c r="W891" s="74">
        <f t="shared" ref="W891" si="4675">V891*Fee_Percent</f>
        <v>0</v>
      </c>
      <c r="X891" s="75">
        <f t="shared" si="4428"/>
        <v>0</v>
      </c>
      <c r="Y891" s="74">
        <f t="shared" si="4401"/>
        <v>3.8759084615937683E-23</v>
      </c>
      <c r="Z891" s="75">
        <f t="shared" si="4402"/>
        <v>0</v>
      </c>
      <c r="AA891" s="82">
        <f t="shared" si="4403"/>
        <v>-3.8759084615937683E-23</v>
      </c>
      <c r="AC891" s="80">
        <f t="shared" ref="AC891" si="4676">AC890/(1+NAER_Rate)^(1/12)</f>
        <v>3.8920067027192411E-2</v>
      </c>
      <c r="AD891" s="82">
        <f t="shared" si="4405"/>
        <v>0</v>
      </c>
      <c r="AE891" s="74">
        <f t="shared" si="4406"/>
        <v>1.5085061711649169E-24</v>
      </c>
      <c r="AF891" s="75">
        <f t="shared" si="4407"/>
        <v>0</v>
      </c>
      <c r="AH891" s="113">
        <v>885</v>
      </c>
      <c r="AI891" s="114">
        <f>(SUM(AE892:$AE$913)+SUM(AF892:$AF$913)-SUM(AD892:$AD$913))*(1+NAER_Rate)^(AH891/12)</f>
        <v>1.339359389683847E-22</v>
      </c>
      <c r="AJ891" s="115">
        <f t="shared" si="4394"/>
        <v>1.339359389683847E-22</v>
      </c>
    </row>
    <row r="892" spans="5:36" x14ac:dyDescent="0.35">
      <c r="E892" s="66">
        <f t="shared" si="4423"/>
        <v>72410</v>
      </c>
      <c r="F892">
        <f t="shared" si="4501"/>
        <v>74</v>
      </c>
      <c r="G892">
        <f t="shared" si="4416"/>
        <v>886</v>
      </c>
      <c r="H892">
        <f t="shared" ref="H892" si="4677">ROUNDDOWN(YEARFRAC(E892,DOB,1),0)</f>
        <v>138</v>
      </c>
      <c r="I892" s="31">
        <f>IF(H892&lt;=120,VLOOKUP(H892,'Mortality Data'!$B$6:$D$125,2,FALSE),1)</f>
        <v>1</v>
      </c>
      <c r="J892" s="17">
        <f>IF(H892&lt;=120,(1-VLOOKUP(H892,'Mortality Data'!$F$5:$H$125,2,FALSE))^(YEAR(E892)-Mortality_Table_Year),1)</f>
        <v>1</v>
      </c>
      <c r="K892">
        <f>IF(H892&lt;=120,VLOOKUP(H892,'Mortality Data'!$B$5:$D$125,3,FALSE),1)</f>
        <v>1</v>
      </c>
      <c r="L892" s="33">
        <f>IF(H892&lt;=120,(1-VLOOKUP(H892,'Mortality Data'!$F$5:$H$125,3,FALSE))^(YEAR(E892)-Mortality_Table_Year),1)</f>
        <v>1</v>
      </c>
      <c r="M892" s="88">
        <f t="shared" ref="M892" si="4678">MIN(I892*J892*Male_Mortality_Blend+K892*L892*(1-Male_Mortality_Blend),1)</f>
        <v>1</v>
      </c>
      <c r="N892" s="18">
        <f t="shared" si="4397"/>
        <v>1</v>
      </c>
      <c r="O892" s="18">
        <f t="shared" si="4419"/>
        <v>0</v>
      </c>
      <c r="P892" s="89">
        <f t="shared" si="4410"/>
        <v>0</v>
      </c>
      <c r="Q892" s="88">
        <f t="shared" ref="Q892" si="4679">MIN((I892*J892*Male_Mortality_Blend+K892*L892*(1-Male_Mortality_Blend))*(1-Mortality_Margin),1)</f>
        <v>0.95</v>
      </c>
      <c r="R892" s="18">
        <f t="shared" si="4433"/>
        <v>0.22092219194555585</v>
      </c>
      <c r="S892" s="18">
        <f t="shared" si="4412"/>
        <v>4.893779328939088E-30</v>
      </c>
      <c r="T892" s="89">
        <f t="shared" si="4413"/>
        <v>1.3877233378614236E-30</v>
      </c>
      <c r="V892" s="73">
        <f t="shared" si="4399"/>
        <v>0</v>
      </c>
      <c r="W892" s="74">
        <f t="shared" ref="W892" si="4680">V892*Fee_Percent</f>
        <v>0</v>
      </c>
      <c r="X892" s="75">
        <f t="shared" si="4428"/>
        <v>0</v>
      </c>
      <c r="Y892" s="74">
        <f t="shared" si="4401"/>
        <v>3.0196342684781458E-23</v>
      </c>
      <c r="Z892" s="75">
        <f t="shared" si="4402"/>
        <v>0</v>
      </c>
      <c r="AA892" s="82">
        <f t="shared" si="4403"/>
        <v>-3.0196342684781458E-23</v>
      </c>
      <c r="AC892" s="80">
        <f t="shared" ref="AC892" si="4681">AC891/(1+NAER_Rate)^(1/12)</f>
        <v>3.8777566859969324E-2</v>
      </c>
      <c r="AD892" s="82">
        <f t="shared" si="4405"/>
        <v>0</v>
      </c>
      <c r="AE892" s="74">
        <f t="shared" si="4406"/>
        <v>1.1709406973856586E-24</v>
      </c>
      <c r="AF892" s="75">
        <f t="shared" si="4407"/>
        <v>0</v>
      </c>
      <c r="AH892" s="113">
        <v>886</v>
      </c>
      <c r="AI892" s="114">
        <f>(SUM(AE893:$AE$913)+SUM(AF893:$AF$913)-SUM(AD893:$AD$913))*(1+NAER_Rate)^(AH892/12)</f>
        <v>1.0423178533118296E-22</v>
      </c>
      <c r="AJ892" s="115">
        <f t="shared" si="4394"/>
        <v>1.0423178533118296E-22</v>
      </c>
    </row>
    <row r="893" spans="5:36" x14ac:dyDescent="0.35">
      <c r="E893" s="66">
        <f t="shared" si="4423"/>
        <v>72440</v>
      </c>
      <c r="F893">
        <f t="shared" si="4501"/>
        <v>74</v>
      </c>
      <c r="G893">
        <f t="shared" si="4416"/>
        <v>887</v>
      </c>
      <c r="H893">
        <f t="shared" ref="H893" si="4682">ROUNDDOWN(YEARFRAC(E893,DOB,1),0)</f>
        <v>138</v>
      </c>
      <c r="I893" s="31">
        <f>IF(H893&lt;=120,VLOOKUP(H893,'Mortality Data'!$B$6:$D$125,2,FALSE),1)</f>
        <v>1</v>
      </c>
      <c r="J893" s="17">
        <f>IF(H893&lt;=120,(1-VLOOKUP(H893,'Mortality Data'!$F$5:$H$125,2,FALSE))^(YEAR(E893)-Mortality_Table_Year),1)</f>
        <v>1</v>
      </c>
      <c r="K893">
        <f>IF(H893&lt;=120,VLOOKUP(H893,'Mortality Data'!$B$5:$D$125,3,FALSE),1)</f>
        <v>1</v>
      </c>
      <c r="L893" s="33">
        <f>IF(H893&lt;=120,(1-VLOOKUP(H893,'Mortality Data'!$F$5:$H$125,3,FALSE))^(YEAR(E893)-Mortality_Table_Year),1)</f>
        <v>1</v>
      </c>
      <c r="M893" s="88">
        <f t="shared" ref="M893" si="4683">MIN(I893*J893*Male_Mortality_Blend+K893*L893*(1-Male_Mortality_Blend),1)</f>
        <v>1</v>
      </c>
      <c r="N893" s="18">
        <f t="shared" si="4397"/>
        <v>1</v>
      </c>
      <c r="O893" s="18">
        <f t="shared" si="4419"/>
        <v>0</v>
      </c>
      <c r="P893" s="89">
        <f t="shared" si="4410"/>
        <v>0</v>
      </c>
      <c r="Q893" s="88">
        <f t="shared" ref="Q893" si="4684">MIN((I893*J893*Male_Mortality_Blend+K893*L893*(1-Male_Mortality_Blend))*(1-Mortality_Margin),1)</f>
        <v>0.95</v>
      </c>
      <c r="R893" s="18">
        <f t="shared" si="4433"/>
        <v>0.22092219194555585</v>
      </c>
      <c r="S893" s="18">
        <f t="shared" si="4412"/>
        <v>3.8126348726920133E-30</v>
      </c>
      <c r="T893" s="89">
        <f t="shared" si="4413"/>
        <v>1.0811444562470747E-30</v>
      </c>
      <c r="V893" s="73">
        <f t="shared" si="4399"/>
        <v>0</v>
      </c>
      <c r="W893" s="74">
        <f t="shared" ref="W893" si="4685">V893*Fee_Percent</f>
        <v>0</v>
      </c>
      <c r="X893" s="75">
        <f t="shared" si="4428"/>
        <v>0</v>
      </c>
      <c r="Y893" s="74">
        <f t="shared" si="4401"/>
        <v>2.3525300470120388E-23</v>
      </c>
      <c r="Z893" s="75">
        <f t="shared" si="4402"/>
        <v>0</v>
      </c>
      <c r="AA893" s="82">
        <f t="shared" si="4403"/>
        <v>-2.3525300470120388E-23</v>
      </c>
      <c r="AC893" s="80">
        <f t="shared" ref="AC893" si="4686">AC892/(1+NAER_Rate)^(1/12)</f>
        <v>3.8635588436391866E-2</v>
      </c>
      <c r="AD893" s="82">
        <f t="shared" si="4405"/>
        <v>0</v>
      </c>
      <c r="AE893" s="74">
        <f t="shared" si="4406"/>
        <v>9.0891382680602742E-25</v>
      </c>
      <c r="AF893" s="75">
        <f t="shared" si="4407"/>
        <v>0</v>
      </c>
      <c r="AH893" s="113">
        <v>887</v>
      </c>
      <c r="AI893" s="114">
        <f>(SUM(AE894:$AE$913)+SUM(AF894:$AF$913)-SUM(AD894:$AD$913))*(1+NAER_Rate)^(AH893/12)</f>
        <v>8.1089516805623848E-23</v>
      </c>
      <c r="AJ893" s="115">
        <f t="shared" si="4394"/>
        <v>8.1089516805623848E-23</v>
      </c>
    </row>
    <row r="894" spans="5:36" x14ac:dyDescent="0.35">
      <c r="E894" s="66">
        <f t="shared" si="4423"/>
        <v>72471</v>
      </c>
      <c r="F894">
        <f t="shared" si="4501"/>
        <v>74</v>
      </c>
      <c r="G894">
        <f t="shared" si="4416"/>
        <v>888</v>
      </c>
      <c r="H894">
        <f t="shared" ref="H894" si="4687">ROUNDDOWN(YEARFRAC(E894,DOB,1),0)</f>
        <v>138</v>
      </c>
      <c r="I894" s="31">
        <f>IF(H894&lt;=120,VLOOKUP(H894,'Mortality Data'!$B$6:$D$125,2,FALSE),1)</f>
        <v>1</v>
      </c>
      <c r="J894" s="17">
        <f>IF(H894&lt;=120,(1-VLOOKUP(H894,'Mortality Data'!$F$5:$H$125,2,FALSE))^(YEAR(E894)-Mortality_Table_Year),1)</f>
        <v>1</v>
      </c>
      <c r="K894">
        <f>IF(H894&lt;=120,VLOOKUP(H894,'Mortality Data'!$B$5:$D$125,3,FALSE),1)</f>
        <v>1</v>
      </c>
      <c r="L894" s="33">
        <f>IF(H894&lt;=120,(1-VLOOKUP(H894,'Mortality Data'!$F$5:$H$125,3,FALSE))^(YEAR(E894)-Mortality_Table_Year),1)</f>
        <v>1</v>
      </c>
      <c r="M894" s="88">
        <f t="shared" ref="M894" si="4688">MIN(I894*J894*Male_Mortality_Blend+K894*L894*(1-Male_Mortality_Blend),1)</f>
        <v>1</v>
      </c>
      <c r="N894" s="18">
        <f t="shared" si="4397"/>
        <v>1</v>
      </c>
      <c r="O894" s="18">
        <f t="shared" si="4419"/>
        <v>0</v>
      </c>
      <c r="P894" s="89">
        <f t="shared" si="4410"/>
        <v>0</v>
      </c>
      <c r="Q894" s="88">
        <f t="shared" ref="Q894" si="4689">MIN((I894*J894*Male_Mortality_Blend+K894*L894*(1-Male_Mortality_Blend))*(1-Mortality_Margin),1)</f>
        <v>0.95</v>
      </c>
      <c r="R894" s="18">
        <f t="shared" si="4433"/>
        <v>0.22092219194555585</v>
      </c>
      <c r="S894" s="18">
        <f t="shared" si="4412"/>
        <v>2.9703392195288284E-30</v>
      </c>
      <c r="T894" s="89">
        <f t="shared" si="4413"/>
        <v>8.4229565316318484E-31</v>
      </c>
      <c r="V894" s="73">
        <f t="shared" si="4399"/>
        <v>0</v>
      </c>
      <c r="W894" s="74">
        <f t="shared" ref="W894" si="4690">V894*Fee_Percent</f>
        <v>0</v>
      </c>
      <c r="X894" s="75">
        <f t="shared" si="4428"/>
        <v>0</v>
      </c>
      <c r="Y894" s="74">
        <f t="shared" si="4401"/>
        <v>1.8328039524083577E-23</v>
      </c>
      <c r="Z894" s="75">
        <f t="shared" si="4402"/>
        <v>0</v>
      </c>
      <c r="AA894" s="82">
        <f t="shared" si="4403"/>
        <v>-1.8328039524083577E-23</v>
      </c>
      <c r="AC894" s="80">
        <f t="shared" ref="AC894" si="4691">AC893/(1+NAER_Rate)^(1/12)</f>
        <v>3.8494129846171517E-2</v>
      </c>
      <c r="AD894" s="82">
        <f t="shared" si="4405"/>
        <v>0</v>
      </c>
      <c r="AE894" s="74">
        <f t="shared" si="4406"/>
        <v>7.0552193326583682E-25</v>
      </c>
      <c r="AF894" s="75">
        <f t="shared" si="4407"/>
        <v>0</v>
      </c>
      <c r="AH894" s="113">
        <v>888</v>
      </c>
      <c r="AI894" s="114">
        <f>(SUM(AE895:$AE$913)+SUM(AF895:$AF$913)-SUM(AD895:$AD$913))*(1+NAER_Rate)^(AH894/12)</f>
        <v>6.3059465800175683E-23</v>
      </c>
      <c r="AJ894" s="115">
        <f t="shared" si="4394"/>
        <v>6.3059465800175683E-23</v>
      </c>
    </row>
    <row r="895" spans="5:36" x14ac:dyDescent="0.35">
      <c r="E895" s="66">
        <f t="shared" si="4423"/>
        <v>72501</v>
      </c>
      <c r="F895">
        <f t="shared" si="4501"/>
        <v>75</v>
      </c>
      <c r="G895">
        <f t="shared" si="4416"/>
        <v>889</v>
      </c>
      <c r="H895">
        <f t="shared" ref="H895" si="4692">ROUNDDOWN(YEARFRAC(E895,DOB,1),0)</f>
        <v>138</v>
      </c>
      <c r="I895" s="31">
        <f>IF(H895&lt;=120,VLOOKUP(H895,'Mortality Data'!$B$6:$D$125,2,FALSE),1)</f>
        <v>1</v>
      </c>
      <c r="J895" s="17">
        <f>IF(H895&lt;=120,(1-VLOOKUP(H895,'Mortality Data'!$F$5:$H$125,2,FALSE))^(YEAR(E895)-Mortality_Table_Year),1)</f>
        <v>1</v>
      </c>
      <c r="K895">
        <f>IF(H895&lt;=120,VLOOKUP(H895,'Mortality Data'!$B$5:$D$125,3,FALSE),1)</f>
        <v>1</v>
      </c>
      <c r="L895" s="33">
        <f>IF(H895&lt;=120,(1-VLOOKUP(H895,'Mortality Data'!$F$5:$H$125,3,FALSE))^(YEAR(E895)-Mortality_Table_Year),1)</f>
        <v>1</v>
      </c>
      <c r="M895" s="88">
        <f t="shared" ref="M895" si="4693">MIN(I895*J895*Male_Mortality_Blend+K895*L895*(1-Male_Mortality_Blend),1)</f>
        <v>1</v>
      </c>
      <c r="N895" s="18">
        <f t="shared" si="4397"/>
        <v>1</v>
      </c>
      <c r="O895" s="18">
        <f t="shared" si="4419"/>
        <v>0</v>
      </c>
      <c r="P895" s="89">
        <f t="shared" si="4410"/>
        <v>0</v>
      </c>
      <c r="Q895" s="88">
        <f t="shared" ref="Q895" si="4694">MIN((I895*J895*Male_Mortality_Blend+K895*L895*(1-Male_Mortality_Blend))*(1-Mortality_Margin),1)</f>
        <v>0.95</v>
      </c>
      <c r="R895" s="18">
        <f t="shared" si="4433"/>
        <v>0.22092219194555585</v>
      </c>
      <c r="S895" s="18">
        <f t="shared" si="4412"/>
        <v>2.314125368328668E-30</v>
      </c>
      <c r="T895" s="89">
        <f t="shared" si="4413"/>
        <v>6.5621385120016039E-31</v>
      </c>
      <c r="V895" s="73">
        <f t="shared" si="4399"/>
        <v>0</v>
      </c>
      <c r="W895" s="74">
        <f t="shared" ref="W895" si="4695">V895*Fee_Percent</f>
        <v>0</v>
      </c>
      <c r="X895" s="75">
        <f t="shared" si="4428"/>
        <v>0</v>
      </c>
      <c r="Y895" s="74">
        <f t="shared" si="4401"/>
        <v>1.4278968858358251E-23</v>
      </c>
      <c r="Z895" s="75">
        <f t="shared" si="4402"/>
        <v>0</v>
      </c>
      <c r="AA895" s="82">
        <f t="shared" si="4403"/>
        <v>-1.4278968858358251E-23</v>
      </c>
      <c r="AC895" s="80">
        <f t="shared" ref="AC895" si="4696">AC894/(1+NAER_Rate)^(1/12)</f>
        <v>3.8353189186014019E-2</v>
      </c>
      <c r="AD895" s="82">
        <f t="shared" si="4405"/>
        <v>0</v>
      </c>
      <c r="AE895" s="74">
        <f t="shared" si="4406"/>
        <v>5.4764399400581657E-25</v>
      </c>
      <c r="AF895" s="75">
        <f t="shared" si="4407"/>
        <v>0</v>
      </c>
      <c r="AH895" s="113">
        <v>889</v>
      </c>
      <c r="AI895" s="114">
        <f>(SUM(AE896:$AE$913)+SUM(AF896:$AF$913)-SUM(AD896:$AD$913))*(1+NAER_Rate)^(AH895/12)</f>
        <v>4.9012228459527819E-23</v>
      </c>
      <c r="AJ895" s="115">
        <f t="shared" si="4394"/>
        <v>4.9012228459527819E-23</v>
      </c>
    </row>
    <row r="896" spans="5:36" x14ac:dyDescent="0.35">
      <c r="E896" s="66">
        <f t="shared" si="4423"/>
        <v>72532</v>
      </c>
      <c r="F896">
        <f t="shared" si="4501"/>
        <v>75</v>
      </c>
      <c r="G896">
        <f t="shared" si="4416"/>
        <v>890</v>
      </c>
      <c r="H896">
        <f t="shared" ref="H896" si="4697">ROUNDDOWN(YEARFRAC(E896,DOB,1),0)</f>
        <v>138</v>
      </c>
      <c r="I896" s="31">
        <f>IF(H896&lt;=120,VLOOKUP(H896,'Mortality Data'!$B$6:$D$125,2,FALSE),1)</f>
        <v>1</v>
      </c>
      <c r="J896" s="17">
        <f>IF(H896&lt;=120,(1-VLOOKUP(H896,'Mortality Data'!$F$5:$H$125,2,FALSE))^(YEAR(E896)-Mortality_Table_Year),1)</f>
        <v>1</v>
      </c>
      <c r="K896">
        <f>IF(H896&lt;=120,VLOOKUP(H896,'Mortality Data'!$B$5:$D$125,3,FALSE),1)</f>
        <v>1</v>
      </c>
      <c r="L896" s="33">
        <f>IF(H896&lt;=120,(1-VLOOKUP(H896,'Mortality Data'!$F$5:$H$125,3,FALSE))^(YEAR(E896)-Mortality_Table_Year),1)</f>
        <v>1</v>
      </c>
      <c r="M896" s="88">
        <f t="shared" ref="M896" si="4698">MIN(I896*J896*Male_Mortality_Blend+K896*L896*(1-Male_Mortality_Blend),1)</f>
        <v>1</v>
      </c>
      <c r="N896" s="18">
        <f t="shared" si="4397"/>
        <v>1</v>
      </c>
      <c r="O896" s="18">
        <f t="shared" si="4419"/>
        <v>0</v>
      </c>
      <c r="P896" s="89">
        <f t="shared" si="4410"/>
        <v>0</v>
      </c>
      <c r="Q896" s="88">
        <f t="shared" ref="Q896" si="4699">MIN((I896*J896*Male_Mortality_Blend+K896*L896*(1-Male_Mortality_Blend))*(1-Mortality_Margin),1)</f>
        <v>0.95</v>
      </c>
      <c r="R896" s="18">
        <f t="shared" si="4433"/>
        <v>0.22092219194555585</v>
      </c>
      <c r="S896" s="18">
        <f t="shared" si="4412"/>
        <v>1.8028837195206818E-30</v>
      </c>
      <c r="T896" s="89">
        <f t="shared" si="4413"/>
        <v>5.1124164880798624E-31</v>
      </c>
      <c r="V896" s="73">
        <f t="shared" si="4399"/>
        <v>0</v>
      </c>
      <c r="W896" s="74">
        <f t="shared" ref="W896" si="4700">V896*Fee_Percent</f>
        <v>0</v>
      </c>
      <c r="X896" s="75">
        <f t="shared" si="4428"/>
        <v>0</v>
      </c>
      <c r="Y896" s="74">
        <f t="shared" si="4401"/>
        <v>1.1124427759447413E-23</v>
      </c>
      <c r="Z896" s="75">
        <f t="shared" si="4402"/>
        <v>0</v>
      </c>
      <c r="AA896" s="82">
        <f t="shared" si="4403"/>
        <v>-1.1124427759447413E-23</v>
      </c>
      <c r="AC896" s="80">
        <f t="shared" ref="AC896" si="4701">AC895/(1+NAER_Rate)^(1/12)</f>
        <v>3.8212764559593743E-2</v>
      </c>
      <c r="AD896" s="82">
        <f t="shared" si="4405"/>
        <v>0</v>
      </c>
      <c r="AE896" s="74">
        <f t="shared" si="4406"/>
        <v>4.2509513883197293E-25</v>
      </c>
      <c r="AF896" s="75">
        <f t="shared" si="4407"/>
        <v>0</v>
      </c>
      <c r="AH896" s="113">
        <v>890</v>
      </c>
      <c r="AI896" s="114">
        <f>(SUM(AE897:$AE$913)+SUM(AF897:$AF$913)-SUM(AD897:$AD$913))*(1+NAER_Rate)^(AH896/12)</f>
        <v>3.8067911297960754E-23</v>
      </c>
      <c r="AJ896" s="115">
        <f t="shared" si="4394"/>
        <v>3.8067911297960754E-23</v>
      </c>
    </row>
    <row r="897" spans="5:36" x14ac:dyDescent="0.35">
      <c r="E897" s="66">
        <f t="shared" si="4423"/>
        <v>72563</v>
      </c>
      <c r="F897">
        <f t="shared" si="4501"/>
        <v>75</v>
      </c>
      <c r="G897">
        <f t="shared" si="4416"/>
        <v>891</v>
      </c>
      <c r="H897">
        <f t="shared" ref="H897" si="4702">ROUNDDOWN(YEARFRAC(E897,DOB,1),0)</f>
        <v>138</v>
      </c>
      <c r="I897" s="31">
        <f>IF(H897&lt;=120,VLOOKUP(H897,'Mortality Data'!$B$6:$D$125,2,FALSE),1)</f>
        <v>1</v>
      </c>
      <c r="J897" s="17">
        <f>IF(H897&lt;=120,(1-VLOOKUP(H897,'Mortality Data'!$F$5:$H$125,2,FALSE))^(YEAR(E897)-Mortality_Table_Year),1)</f>
        <v>1</v>
      </c>
      <c r="K897">
        <f>IF(H897&lt;=120,VLOOKUP(H897,'Mortality Data'!$B$5:$D$125,3,FALSE),1)</f>
        <v>1</v>
      </c>
      <c r="L897" s="33">
        <f>IF(H897&lt;=120,(1-VLOOKUP(H897,'Mortality Data'!$F$5:$H$125,3,FALSE))^(YEAR(E897)-Mortality_Table_Year),1)</f>
        <v>1</v>
      </c>
      <c r="M897" s="88">
        <f t="shared" ref="M897" si="4703">MIN(I897*J897*Male_Mortality_Blend+K897*L897*(1-Male_Mortality_Blend),1)</f>
        <v>1</v>
      </c>
      <c r="N897" s="18">
        <f t="shared" si="4397"/>
        <v>1</v>
      </c>
      <c r="O897" s="18">
        <f t="shared" si="4419"/>
        <v>0</v>
      </c>
      <c r="P897" s="89">
        <f t="shared" si="4410"/>
        <v>0</v>
      </c>
      <c r="Q897" s="88">
        <f t="shared" ref="Q897" si="4704">MIN((I897*J897*Male_Mortality_Blend+K897*L897*(1-Male_Mortality_Blend))*(1-Mortality_Margin),1)</f>
        <v>0.95</v>
      </c>
      <c r="R897" s="18">
        <f t="shared" si="4433"/>
        <v>0.22092219194555585</v>
      </c>
      <c r="S897" s="18">
        <f t="shared" si="4412"/>
        <v>1.4045866963812161E-30</v>
      </c>
      <c r="T897" s="89">
        <f t="shared" si="4413"/>
        <v>3.9829702313946571E-31</v>
      </c>
      <c r="V897" s="73">
        <f t="shared" si="4399"/>
        <v>0</v>
      </c>
      <c r="W897" s="74">
        <f t="shared" ref="W897" si="4705">V897*Fee_Percent</f>
        <v>0</v>
      </c>
      <c r="X897" s="75">
        <f t="shared" si="4428"/>
        <v>0</v>
      </c>
      <c r="Y897" s="74">
        <f t="shared" si="4401"/>
        <v>8.6667947946903023E-24</v>
      </c>
      <c r="Z897" s="75">
        <f t="shared" si="4402"/>
        <v>0</v>
      </c>
      <c r="AA897" s="82">
        <f t="shared" si="4403"/>
        <v>-8.6667947946903023E-24</v>
      </c>
      <c r="AC897" s="80">
        <f t="shared" ref="AC897" si="4706">AC896/(1+NAER_Rate)^(1/12)</f>
        <v>3.8072854077528182E-2</v>
      </c>
      <c r="AD897" s="82">
        <f t="shared" si="4405"/>
        <v>0</v>
      </c>
      <c r="AE897" s="74">
        <f t="shared" si="4406"/>
        <v>3.2996961353812468E-25</v>
      </c>
      <c r="AF897" s="75">
        <f t="shared" si="4407"/>
        <v>0</v>
      </c>
      <c r="AH897" s="113">
        <v>891</v>
      </c>
      <c r="AI897" s="114">
        <f>(SUM(AE898:$AE$913)+SUM(AF898:$AF$913)-SUM(AD898:$AD$913))*(1+NAER_Rate)^(AH897/12)</f>
        <v>2.9541008821563891E-23</v>
      </c>
      <c r="AJ897" s="115">
        <f t="shared" si="4394"/>
        <v>2.9541008821563891E-23</v>
      </c>
    </row>
    <row r="898" spans="5:36" x14ac:dyDescent="0.35">
      <c r="E898" s="66">
        <f t="shared" si="4423"/>
        <v>72593</v>
      </c>
      <c r="F898">
        <f t="shared" si="4501"/>
        <v>75</v>
      </c>
      <c r="G898">
        <f t="shared" si="4416"/>
        <v>892</v>
      </c>
      <c r="H898">
        <f t="shared" ref="H898" si="4707">ROUNDDOWN(YEARFRAC(E898,DOB,1),0)</f>
        <v>138</v>
      </c>
      <c r="I898" s="31">
        <f>IF(H898&lt;=120,VLOOKUP(H898,'Mortality Data'!$B$6:$D$125,2,FALSE),1)</f>
        <v>1</v>
      </c>
      <c r="J898" s="17">
        <f>IF(H898&lt;=120,(1-VLOOKUP(H898,'Mortality Data'!$F$5:$H$125,2,FALSE))^(YEAR(E898)-Mortality_Table_Year),1)</f>
        <v>1</v>
      </c>
      <c r="K898">
        <f>IF(H898&lt;=120,VLOOKUP(H898,'Mortality Data'!$B$5:$D$125,3,FALSE),1)</f>
        <v>1</v>
      </c>
      <c r="L898" s="33">
        <f>IF(H898&lt;=120,(1-VLOOKUP(H898,'Mortality Data'!$F$5:$H$125,3,FALSE))^(YEAR(E898)-Mortality_Table_Year),1)</f>
        <v>1</v>
      </c>
      <c r="M898" s="88">
        <f t="shared" ref="M898" si="4708">MIN(I898*J898*Male_Mortality_Blend+K898*L898*(1-Male_Mortality_Blend),1)</f>
        <v>1</v>
      </c>
      <c r="N898" s="18">
        <f t="shared" si="4397"/>
        <v>1</v>
      </c>
      <c r="O898" s="18">
        <f t="shared" si="4419"/>
        <v>0</v>
      </c>
      <c r="P898" s="89">
        <f t="shared" si="4410"/>
        <v>0</v>
      </c>
      <c r="Q898" s="88">
        <f t="shared" ref="Q898" si="4709">MIN((I898*J898*Male_Mortality_Blend+K898*L898*(1-Male_Mortality_Blend))*(1-Mortality_Margin),1)</f>
        <v>0.95</v>
      </c>
      <c r="R898" s="18">
        <f t="shared" si="4433"/>
        <v>0.22092219194555585</v>
      </c>
      <c r="S898" s="18">
        <f t="shared" si="4412"/>
        <v>1.0942823246391109E-30</v>
      </c>
      <c r="T898" s="89">
        <f t="shared" si="4413"/>
        <v>3.1030437174210513E-31</v>
      </c>
      <c r="V898" s="73">
        <f t="shared" si="4399"/>
        <v>0</v>
      </c>
      <c r="W898" s="74">
        <f t="shared" ref="W898" si="4710">V898*Fee_Percent</f>
        <v>0</v>
      </c>
      <c r="X898" s="75">
        <f t="shared" si="4428"/>
        <v>0</v>
      </c>
      <c r="Y898" s="74">
        <f t="shared" si="4401"/>
        <v>6.7521074915049874E-24</v>
      </c>
      <c r="Z898" s="75">
        <f t="shared" si="4402"/>
        <v>0</v>
      </c>
      <c r="AA898" s="82">
        <f t="shared" si="4403"/>
        <v>-6.7521074915049874E-24</v>
      </c>
      <c r="AC898" s="80">
        <f t="shared" ref="AC898" si="4711">AC897/(1+NAER_Rate)^(1/12)</f>
        <v>3.7933455857352527E-2</v>
      </c>
      <c r="AD898" s="82">
        <f t="shared" si="4405"/>
        <v>0</v>
      </c>
      <c r="AE898" s="74">
        <f t="shared" si="4406"/>
        <v>2.5613077147310372E-25</v>
      </c>
      <c r="AF898" s="75">
        <f t="shared" si="4407"/>
        <v>0</v>
      </c>
      <c r="AH898" s="113">
        <v>892</v>
      </c>
      <c r="AI898" s="114">
        <f>(SUM(AE899:$AE$913)+SUM(AF899:$AF$913)-SUM(AD899:$AD$913))*(1+NAER_Rate)^(AH898/12)</f>
        <v>2.2897458906975322E-23</v>
      </c>
      <c r="AJ898" s="115">
        <f t="shared" si="4394"/>
        <v>2.2897458906975322E-23</v>
      </c>
    </row>
    <row r="899" spans="5:36" x14ac:dyDescent="0.35">
      <c r="E899" s="66">
        <f t="shared" si="4423"/>
        <v>72624</v>
      </c>
      <c r="F899">
        <f t="shared" si="4501"/>
        <v>75</v>
      </c>
      <c r="G899">
        <f t="shared" si="4416"/>
        <v>893</v>
      </c>
      <c r="H899">
        <f t="shared" ref="H899" si="4712">ROUNDDOWN(YEARFRAC(E899,DOB,1),0)</f>
        <v>138</v>
      </c>
      <c r="I899" s="31">
        <f>IF(H899&lt;=120,VLOOKUP(H899,'Mortality Data'!$B$6:$D$125,2,FALSE),1)</f>
        <v>1</v>
      </c>
      <c r="J899" s="17">
        <f>IF(H899&lt;=120,(1-VLOOKUP(H899,'Mortality Data'!$F$5:$H$125,2,FALSE))^(YEAR(E899)-Mortality_Table_Year),1)</f>
        <v>1</v>
      </c>
      <c r="K899">
        <f>IF(H899&lt;=120,VLOOKUP(H899,'Mortality Data'!$B$5:$D$125,3,FALSE),1)</f>
        <v>1</v>
      </c>
      <c r="L899" s="33">
        <f>IF(H899&lt;=120,(1-VLOOKUP(H899,'Mortality Data'!$F$5:$H$125,3,FALSE))^(YEAR(E899)-Mortality_Table_Year),1)</f>
        <v>1</v>
      </c>
      <c r="M899" s="88">
        <f t="shared" ref="M899" si="4713">MIN(I899*J899*Male_Mortality_Blend+K899*L899*(1-Male_Mortality_Blend),1)</f>
        <v>1</v>
      </c>
      <c r="N899" s="18">
        <f t="shared" si="4397"/>
        <v>1</v>
      </c>
      <c r="O899" s="18">
        <f t="shared" si="4419"/>
        <v>0</v>
      </c>
      <c r="P899" s="89">
        <f t="shared" si="4410"/>
        <v>0</v>
      </c>
      <c r="Q899" s="88">
        <f t="shared" ref="Q899" si="4714">MIN((I899*J899*Male_Mortality_Blend+K899*L899*(1-Male_Mortality_Blend))*(1-Mortality_Margin),1)</f>
        <v>0.95</v>
      </c>
      <c r="R899" s="18">
        <f t="shared" si="4433"/>
        <v>0.22092219194555585</v>
      </c>
      <c r="S899" s="18">
        <f t="shared" si="4412"/>
        <v>8.5253107487256022E-31</v>
      </c>
      <c r="T899" s="89">
        <f t="shared" si="4413"/>
        <v>2.4175124976655073E-31</v>
      </c>
      <c r="V899" s="73">
        <f t="shared" si="4399"/>
        <v>0</v>
      </c>
      <c r="W899" s="74">
        <f t="shared" ref="W899" si="4715">V899*Fee_Percent</f>
        <v>0</v>
      </c>
      <c r="X899" s="75">
        <f t="shared" si="4428"/>
        <v>0</v>
      </c>
      <c r="Y899" s="74">
        <f t="shared" si="4401"/>
        <v>5.2604171042296967E-24</v>
      </c>
      <c r="Z899" s="75">
        <f t="shared" si="4402"/>
        <v>0</v>
      </c>
      <c r="AA899" s="82">
        <f t="shared" si="4403"/>
        <v>-5.2604171042296967E-24</v>
      </c>
      <c r="AC899" s="80">
        <f t="shared" ref="AC899" si="4716">AC898/(1+NAER_Rate)^(1/12)</f>
        <v>3.7794568023494339E-2</v>
      </c>
      <c r="AD899" s="82">
        <f t="shared" si="4405"/>
        <v>0</v>
      </c>
      <c r="AE899" s="74">
        <f t="shared" si="4406"/>
        <v>1.9881519207776239E-25</v>
      </c>
      <c r="AF899" s="75">
        <f t="shared" si="4407"/>
        <v>0</v>
      </c>
      <c r="AH899" s="113">
        <v>893</v>
      </c>
      <c r="AI899" s="114">
        <f>(SUM(AE900:$AE$913)+SUM(AF900:$AF$913)-SUM(AD900:$AD$913))*(1+NAER_Rate)^(AH899/12)</f>
        <v>1.772118559998354E-23</v>
      </c>
      <c r="AJ899" s="115">
        <f t="shared" si="4394"/>
        <v>1.772118559998354E-23</v>
      </c>
    </row>
    <row r="900" spans="5:36" x14ac:dyDescent="0.35">
      <c r="E900" s="66">
        <f t="shared" si="4423"/>
        <v>72654</v>
      </c>
      <c r="F900">
        <f t="shared" si="4501"/>
        <v>75</v>
      </c>
      <c r="G900">
        <f t="shared" si="4416"/>
        <v>894</v>
      </c>
      <c r="H900">
        <f t="shared" ref="H900" si="4717">ROUNDDOWN(YEARFRAC(E900,DOB,1),0)</f>
        <v>138</v>
      </c>
      <c r="I900" s="31">
        <f>IF(H900&lt;=120,VLOOKUP(H900,'Mortality Data'!$B$6:$D$125,2,FALSE),1)</f>
        <v>1</v>
      </c>
      <c r="J900" s="17">
        <f>IF(H900&lt;=120,(1-VLOOKUP(H900,'Mortality Data'!$F$5:$H$125,2,FALSE))^(YEAR(E900)-Mortality_Table_Year),1)</f>
        <v>1</v>
      </c>
      <c r="K900">
        <f>IF(H900&lt;=120,VLOOKUP(H900,'Mortality Data'!$B$5:$D$125,3,FALSE),1)</f>
        <v>1</v>
      </c>
      <c r="L900" s="33">
        <f>IF(H900&lt;=120,(1-VLOOKUP(H900,'Mortality Data'!$F$5:$H$125,3,FALSE))^(YEAR(E900)-Mortality_Table_Year),1)</f>
        <v>1</v>
      </c>
      <c r="M900" s="88">
        <f t="shared" ref="M900" si="4718">MIN(I900*J900*Male_Mortality_Blend+K900*L900*(1-Male_Mortality_Blend),1)</f>
        <v>1</v>
      </c>
      <c r="N900" s="18">
        <f t="shared" si="4397"/>
        <v>1</v>
      </c>
      <c r="O900" s="18">
        <f t="shared" si="4419"/>
        <v>0</v>
      </c>
      <c r="P900" s="89">
        <f t="shared" si="4410"/>
        <v>0</v>
      </c>
      <c r="Q900" s="88">
        <f t="shared" ref="Q900" si="4719">MIN((I900*J900*Male_Mortality_Blend+K900*L900*(1-Male_Mortality_Blend))*(1-Mortality_Margin),1)</f>
        <v>0.95</v>
      </c>
      <c r="R900" s="18">
        <f t="shared" si="4433"/>
        <v>0.22092219194555585</v>
      </c>
      <c r="S900" s="18">
        <f t="shared" si="4412"/>
        <v>6.6418804111001341E-31</v>
      </c>
      <c r="T900" s="89">
        <f t="shared" si="4413"/>
        <v>1.883430337625468E-31</v>
      </c>
      <c r="V900" s="73">
        <f t="shared" si="4399"/>
        <v>0</v>
      </c>
      <c r="W900" s="74">
        <f t="shared" ref="W900" si="4720">V900*Fee_Percent</f>
        <v>0</v>
      </c>
      <c r="X900" s="75">
        <f t="shared" si="4428"/>
        <v>0</v>
      </c>
      <c r="Y900" s="74">
        <f t="shared" si="4401"/>
        <v>4.0982742270153785E-24</v>
      </c>
      <c r="Z900" s="75">
        <f t="shared" si="4402"/>
        <v>0</v>
      </c>
      <c r="AA900" s="82">
        <f t="shared" si="4403"/>
        <v>-4.0982742270153785E-24</v>
      </c>
      <c r="AC900" s="80">
        <f t="shared" ref="AC900" si="4721">AC899/(1+NAER_Rate)^(1/12)</f>
        <v>3.7656188707248316E-2</v>
      </c>
      <c r="AD900" s="82">
        <f t="shared" si="4405"/>
        <v>0</v>
      </c>
      <c r="AE900" s="74">
        <f t="shared" si="4406"/>
        <v>1.5432538766654332E-25</v>
      </c>
      <c r="AF900" s="75">
        <f t="shared" si="4407"/>
        <v>0</v>
      </c>
      <c r="AH900" s="113">
        <v>894</v>
      </c>
      <c r="AI900" s="114">
        <f>(SUM(AE901:$AE$913)+SUM(AF901:$AF$913)-SUM(AD901:$AD$913))*(1+NAER_Rate)^(AH900/12)</f>
        <v>1.3688033352398186E-23</v>
      </c>
      <c r="AJ900" s="115">
        <f t="shared" si="4394"/>
        <v>1.3688033352398186E-23</v>
      </c>
    </row>
    <row r="901" spans="5:36" x14ac:dyDescent="0.35">
      <c r="E901" s="66">
        <f t="shared" si="4423"/>
        <v>72685</v>
      </c>
      <c r="F901">
        <f t="shared" si="4501"/>
        <v>75</v>
      </c>
      <c r="G901">
        <f t="shared" si="4416"/>
        <v>895</v>
      </c>
      <c r="H901">
        <f t="shared" ref="H901" si="4722">ROUNDDOWN(YEARFRAC(E901,DOB,1),0)</f>
        <v>139</v>
      </c>
      <c r="I901" s="31">
        <f>IF(H901&lt;=120,VLOOKUP(H901,'Mortality Data'!$B$6:$D$125,2,FALSE),1)</f>
        <v>1</v>
      </c>
      <c r="J901" s="17">
        <f>IF(H901&lt;=120,(1-VLOOKUP(H901,'Mortality Data'!$F$5:$H$125,2,FALSE))^(YEAR(E901)-Mortality_Table_Year),1)</f>
        <v>1</v>
      </c>
      <c r="K901">
        <f>IF(H901&lt;=120,VLOOKUP(H901,'Mortality Data'!$B$5:$D$125,3,FALSE),1)</f>
        <v>1</v>
      </c>
      <c r="L901" s="33">
        <f>IF(H901&lt;=120,(1-VLOOKUP(H901,'Mortality Data'!$F$5:$H$125,3,FALSE))^(YEAR(E901)-Mortality_Table_Year),1)</f>
        <v>1</v>
      </c>
      <c r="M901" s="88">
        <f t="shared" ref="M901" si="4723">MIN(I901*J901*Male_Mortality_Blend+K901*L901*(1-Male_Mortality_Blend),1)</f>
        <v>1</v>
      </c>
      <c r="N901" s="18">
        <f t="shared" si="4397"/>
        <v>1</v>
      </c>
      <c r="O901" s="18">
        <f t="shared" si="4419"/>
        <v>0</v>
      </c>
      <c r="P901" s="89">
        <f t="shared" si="4410"/>
        <v>0</v>
      </c>
      <c r="Q901" s="88">
        <f t="shared" ref="Q901" si="4724">MIN((I901*J901*Male_Mortality_Blend+K901*L901*(1-Male_Mortality_Blend))*(1-Mortality_Margin),1)</f>
        <v>0.95</v>
      </c>
      <c r="R901" s="18">
        <f t="shared" si="4433"/>
        <v>0.22092219194555585</v>
      </c>
      <c r="S901" s="18">
        <f t="shared" si="4412"/>
        <v>5.174541632039643E-31</v>
      </c>
      <c r="T901" s="89">
        <f t="shared" si="4413"/>
        <v>1.4673387790604912E-31</v>
      </c>
      <c r="V901" s="73">
        <f t="shared" si="4399"/>
        <v>0</v>
      </c>
      <c r="W901" s="74">
        <f t="shared" ref="W901" si="4725">V901*Fee_Percent</f>
        <v>0</v>
      </c>
      <c r="X901" s="75">
        <f t="shared" si="4428"/>
        <v>0</v>
      </c>
      <c r="Y901" s="74">
        <f t="shared" si="4401"/>
        <v>3.1928745015891628E-24</v>
      </c>
      <c r="Z901" s="75">
        <f t="shared" si="4402"/>
        <v>0</v>
      </c>
      <c r="AA901" s="82">
        <f t="shared" si="4403"/>
        <v>-3.1928745015891628E-24</v>
      </c>
      <c r="AC901" s="80">
        <f t="shared" ref="AC901" si="4726">AC900/(1+NAER_Rate)^(1/12)</f>
        <v>3.7518316046751155E-2</v>
      </c>
      <c r="AD901" s="82">
        <f t="shared" si="4405"/>
        <v>0</v>
      </c>
      <c r="AE901" s="74">
        <f t="shared" si="4406"/>
        <v>1.1979127464823528E-25</v>
      </c>
      <c r="AF901" s="75">
        <f t="shared" si="4407"/>
        <v>0</v>
      </c>
      <c r="AH901" s="113">
        <v>895</v>
      </c>
      <c r="AI901" s="114">
        <f>(SUM(AE902:$AE$913)+SUM(AF902:$AF$913)-SUM(AD902:$AD$913))*(1+NAER_Rate)^(AH901/12)</f>
        <v>1.0545459764446166E-23</v>
      </c>
      <c r="AJ901" s="115">
        <f t="shared" si="4394"/>
        <v>1.0545459764446166E-23</v>
      </c>
    </row>
    <row r="902" spans="5:36" x14ac:dyDescent="0.35">
      <c r="E902" s="66">
        <f t="shared" si="4423"/>
        <v>72716</v>
      </c>
      <c r="F902">
        <f t="shared" si="4501"/>
        <v>75</v>
      </c>
      <c r="G902">
        <f t="shared" si="4416"/>
        <v>896</v>
      </c>
      <c r="H902">
        <f t="shared" ref="H902" si="4727">ROUNDDOWN(YEARFRAC(E902,DOB,1),0)</f>
        <v>139</v>
      </c>
      <c r="I902" s="31">
        <f>IF(H902&lt;=120,VLOOKUP(H902,'Mortality Data'!$B$6:$D$125,2,FALSE),1)</f>
        <v>1</v>
      </c>
      <c r="J902" s="17">
        <f>IF(H902&lt;=120,(1-VLOOKUP(H902,'Mortality Data'!$F$5:$H$125,2,FALSE))^(YEAR(E902)-Mortality_Table_Year),1)</f>
        <v>1</v>
      </c>
      <c r="K902">
        <f>IF(H902&lt;=120,VLOOKUP(H902,'Mortality Data'!$B$5:$D$125,3,FALSE),1)</f>
        <v>1</v>
      </c>
      <c r="L902" s="33">
        <f>IF(H902&lt;=120,(1-VLOOKUP(H902,'Mortality Data'!$F$5:$H$125,3,FALSE))^(YEAR(E902)-Mortality_Table_Year),1)</f>
        <v>1</v>
      </c>
      <c r="M902" s="88">
        <f t="shared" ref="M902" si="4728">MIN(I902*J902*Male_Mortality_Blend+K902*L902*(1-Male_Mortality_Blend),1)</f>
        <v>1</v>
      </c>
      <c r="N902" s="18">
        <f t="shared" si="4397"/>
        <v>1</v>
      </c>
      <c r="O902" s="18">
        <f t="shared" si="4419"/>
        <v>0</v>
      </c>
      <c r="P902" s="89">
        <f t="shared" si="4410"/>
        <v>0</v>
      </c>
      <c r="Q902" s="88">
        <f t="shared" ref="Q902" si="4729">MIN((I902*J902*Male_Mortality_Blend+K902*L902*(1-Male_Mortality_Blend))*(1-Mortality_Margin),1)</f>
        <v>0.95</v>
      </c>
      <c r="R902" s="18">
        <f t="shared" si="4433"/>
        <v>0.22092219194555585</v>
      </c>
      <c r="S902" s="18">
        <f t="shared" si="4412"/>
        <v>4.031370552375911E-31</v>
      </c>
      <c r="T902" s="89">
        <f t="shared" si="4413"/>
        <v>1.143171079663732E-31</v>
      </c>
      <c r="V902" s="73">
        <f t="shared" si="4399"/>
        <v>0</v>
      </c>
      <c r="W902" s="74">
        <f t="shared" ref="W902" si="4730">V902*Fee_Percent</f>
        <v>0</v>
      </c>
      <c r="X902" s="75">
        <f t="shared" si="4428"/>
        <v>0</v>
      </c>
      <c r="Y902" s="74">
        <f t="shared" si="4401"/>
        <v>2.4874976680910108E-24</v>
      </c>
      <c r="Z902" s="75">
        <f t="shared" si="4402"/>
        <v>0</v>
      </c>
      <c r="AA902" s="82">
        <f t="shared" si="4403"/>
        <v>-2.4874976680910108E-24</v>
      </c>
      <c r="AC902" s="80">
        <f t="shared" ref="AC902" si="4731">AC901/(1+NAER_Rate)^(1/12)</f>
        <v>3.7380948186956482E-2</v>
      </c>
      <c r="AD902" s="82">
        <f t="shared" si="4405"/>
        <v>0</v>
      </c>
      <c r="AE902" s="74">
        <f t="shared" si="4406"/>
        <v>9.2985021446085147E-26</v>
      </c>
      <c r="AF902" s="75">
        <f t="shared" si="4407"/>
        <v>0</v>
      </c>
      <c r="AH902" s="113">
        <v>896</v>
      </c>
      <c r="AI902" s="114">
        <f>(SUM(AE903:$AE$913)+SUM(AF903:$AF$913)-SUM(AD903:$AD$913))*(1+NAER_Rate)^(AH902/12)</f>
        <v>8.0967146510296806E-24</v>
      </c>
      <c r="AJ902" s="115">
        <f t="shared" ref="AJ902:AJ965" si="4732">MAX(AI902,0,SUM(Y903:Y914)*2%)</f>
        <v>8.0967146510296806E-24</v>
      </c>
    </row>
    <row r="903" spans="5:36" x14ac:dyDescent="0.35">
      <c r="E903" s="66">
        <f t="shared" si="4423"/>
        <v>72744</v>
      </c>
      <c r="F903">
        <f t="shared" si="4501"/>
        <v>75</v>
      </c>
      <c r="G903">
        <f t="shared" si="4416"/>
        <v>897</v>
      </c>
      <c r="H903">
        <f t="shared" ref="H903" si="4733">ROUNDDOWN(YEARFRAC(E903,DOB,1),0)</f>
        <v>139</v>
      </c>
      <c r="I903" s="31">
        <f>IF(H903&lt;=120,VLOOKUP(H903,'Mortality Data'!$B$6:$D$125,2,FALSE),1)</f>
        <v>1</v>
      </c>
      <c r="J903" s="17">
        <f>IF(H903&lt;=120,(1-VLOOKUP(H903,'Mortality Data'!$F$5:$H$125,2,FALSE))^(YEAR(E903)-Mortality_Table_Year),1)</f>
        <v>1</v>
      </c>
      <c r="K903">
        <f>IF(H903&lt;=120,VLOOKUP(H903,'Mortality Data'!$B$5:$D$125,3,FALSE),1)</f>
        <v>1</v>
      </c>
      <c r="L903" s="33">
        <f>IF(H903&lt;=120,(1-VLOOKUP(H903,'Mortality Data'!$F$5:$H$125,3,FALSE))^(YEAR(E903)-Mortality_Table_Year),1)</f>
        <v>1</v>
      </c>
      <c r="M903" s="88">
        <f t="shared" ref="M903" si="4734">MIN(I903*J903*Male_Mortality_Blend+K903*L903*(1-Male_Mortality_Blend),1)</f>
        <v>1</v>
      </c>
      <c r="N903" s="18">
        <f t="shared" ref="N903:N913" si="4735">1-(1-M903)^(1/12)</f>
        <v>1</v>
      </c>
      <c r="O903" s="18">
        <f t="shared" si="4419"/>
        <v>0</v>
      </c>
      <c r="P903" s="89">
        <f t="shared" si="4410"/>
        <v>0</v>
      </c>
      <c r="Q903" s="88">
        <f t="shared" ref="Q903" si="4736">MIN((I903*J903*Male_Mortality_Blend+K903*L903*(1-Male_Mortality_Blend))*(1-Mortality_Margin),1)</f>
        <v>0.95</v>
      </c>
      <c r="R903" s="18">
        <f t="shared" si="4433"/>
        <v>0.22092219194555585</v>
      </c>
      <c r="S903" s="18">
        <f t="shared" si="4412"/>
        <v>3.1407513334002583E-31</v>
      </c>
      <c r="T903" s="89">
        <f t="shared" si="4413"/>
        <v>8.9061921897565271E-32</v>
      </c>
      <c r="V903" s="73">
        <f t="shared" ref="V903:V913" si="4737">Payment_Amount*O903</f>
        <v>0</v>
      </c>
      <c r="W903" s="74">
        <f t="shared" ref="W903" si="4738">V903*Fee_Percent</f>
        <v>0</v>
      </c>
      <c r="X903" s="75">
        <f t="shared" si="4428"/>
        <v>0</v>
      </c>
      <c r="Y903" s="74">
        <f t="shared" ref="Y903:Y913" si="4739">Payment_Amount*S903</f>
        <v>1.9379542307968856E-24</v>
      </c>
      <c r="Z903" s="75">
        <f t="shared" ref="Z903:Z913" si="4740">V903*Admin_Expense_Percent</f>
        <v>0</v>
      </c>
      <c r="AA903" s="82">
        <f t="shared" ref="AA903:AA966" si="4741">X903-SUM(Y903:Z903)</f>
        <v>-1.9379542307968856E-24</v>
      </c>
      <c r="AC903" s="80">
        <f t="shared" ref="AC903" si="4742">AC902/(1+NAER_Rate)^(1/12)</f>
        <v>3.7244083279609916E-2</v>
      </c>
      <c r="AD903" s="82">
        <f t="shared" ref="AD903:AD966" si="4743">X903*AC903</f>
        <v>0</v>
      </c>
      <c r="AE903" s="74">
        <f t="shared" ref="AE903:AE913" si="4744">Payment_Amount*S903*AC903</f>
        <v>7.2177328763871587E-26</v>
      </c>
      <c r="AF903" s="75">
        <f t="shared" ref="AF903:AF913" si="4745">Z903*AC903</f>
        <v>0</v>
      </c>
      <c r="AH903" s="113">
        <v>897</v>
      </c>
      <c r="AI903" s="114">
        <f>(SUM(AE904:$AE$913)+SUM(AF904:$AF$913)-SUM(AD904:$AD$913))*(1+NAER_Rate)^(AH903/12)</f>
        <v>6.1885143033452104E-24</v>
      </c>
      <c r="AJ903" s="115">
        <f t="shared" si="4732"/>
        <v>6.1885143033452104E-24</v>
      </c>
    </row>
    <row r="904" spans="5:36" x14ac:dyDescent="0.35">
      <c r="E904" s="66">
        <f t="shared" si="4423"/>
        <v>72775</v>
      </c>
      <c r="F904">
        <f t="shared" si="4501"/>
        <v>75</v>
      </c>
      <c r="G904">
        <f t="shared" si="4416"/>
        <v>898</v>
      </c>
      <c r="H904">
        <f t="shared" ref="H904" si="4746">ROUNDDOWN(YEARFRAC(E904,DOB,1),0)</f>
        <v>139</v>
      </c>
      <c r="I904" s="31">
        <f>IF(H904&lt;=120,VLOOKUP(H904,'Mortality Data'!$B$6:$D$125,2,FALSE),1)</f>
        <v>1</v>
      </c>
      <c r="J904" s="17">
        <f>IF(H904&lt;=120,(1-VLOOKUP(H904,'Mortality Data'!$F$5:$H$125,2,FALSE))^(YEAR(E904)-Mortality_Table_Year),1)</f>
        <v>1</v>
      </c>
      <c r="K904">
        <f>IF(H904&lt;=120,VLOOKUP(H904,'Mortality Data'!$B$5:$D$125,3,FALSE),1)</f>
        <v>1</v>
      </c>
      <c r="L904" s="33">
        <f>IF(H904&lt;=120,(1-VLOOKUP(H904,'Mortality Data'!$F$5:$H$125,3,FALSE))^(YEAR(E904)-Mortality_Table_Year),1)</f>
        <v>1</v>
      </c>
      <c r="M904" s="88">
        <f t="shared" ref="M904" si="4747">MIN(I904*J904*Male_Mortality_Blend+K904*L904*(1-Male_Mortality_Blend),1)</f>
        <v>1</v>
      </c>
      <c r="N904" s="18">
        <f t="shared" si="4735"/>
        <v>1</v>
      </c>
      <c r="O904" s="18">
        <f t="shared" si="4419"/>
        <v>0</v>
      </c>
      <c r="P904" s="89">
        <f t="shared" ref="P904:P913" si="4748">O903-O904</f>
        <v>0</v>
      </c>
      <c r="Q904" s="88">
        <f t="shared" ref="Q904" si="4749">MIN((I904*J904*Male_Mortality_Blend+K904*L904*(1-Male_Mortality_Blend))*(1-Mortality_Margin),1)</f>
        <v>0.95</v>
      </c>
      <c r="R904" s="18">
        <f t="shared" si="4433"/>
        <v>0.22092219194555585</v>
      </c>
      <c r="S904" s="18">
        <f t="shared" ref="S904:S913" si="4750">S903*(1-Q904)^(1/12)</f>
        <v>2.4468896644695461E-31</v>
      </c>
      <c r="T904" s="89">
        <f t="shared" ref="T904:T913" si="4751">S903-S904</f>
        <v>6.9386166893071222E-32</v>
      </c>
      <c r="V904" s="73">
        <f t="shared" si="4737"/>
        <v>0</v>
      </c>
      <c r="W904" s="74">
        <f t="shared" ref="W904" si="4752">V904*Fee_Percent</f>
        <v>0</v>
      </c>
      <c r="X904" s="75">
        <f t="shared" si="4428"/>
        <v>0</v>
      </c>
      <c r="Y904" s="74">
        <f t="shared" si="4739"/>
        <v>1.5098171342390742E-24</v>
      </c>
      <c r="Z904" s="75">
        <f t="shared" si="4740"/>
        <v>0</v>
      </c>
      <c r="AA904" s="82">
        <f t="shared" si="4741"/>
        <v>-1.5098171342390742E-24</v>
      </c>
      <c r="AC904" s="80">
        <f t="shared" ref="AC904" si="4753">AC903/(1+NAER_Rate)^(1/12)</f>
        <v>3.7107719483224187E-2</v>
      </c>
      <c r="AD904" s="82">
        <f t="shared" si="4743"/>
        <v>0</v>
      </c>
      <c r="AE904" s="74">
        <f t="shared" si="4744"/>
        <v>5.6025870688309002E-26</v>
      </c>
      <c r="AF904" s="75">
        <f t="shared" si="4745"/>
        <v>0</v>
      </c>
      <c r="AH904" s="113">
        <v>898</v>
      </c>
      <c r="AI904" s="114">
        <f>(SUM(AE905:$AE$913)+SUM(AF905:$AF$913)-SUM(AD905:$AD$913))*(1+NAER_Rate)^(AH904/12)</f>
        <v>4.7014387796429288E-24</v>
      </c>
      <c r="AJ904" s="115">
        <f t="shared" si="4732"/>
        <v>4.7014387796429288E-24</v>
      </c>
    </row>
    <row r="905" spans="5:36" x14ac:dyDescent="0.35">
      <c r="E905" s="66">
        <f t="shared" si="4423"/>
        <v>72805</v>
      </c>
      <c r="F905">
        <f t="shared" si="4501"/>
        <v>75</v>
      </c>
      <c r="G905">
        <f t="shared" ref="G905:G913" si="4754">G904+1</f>
        <v>899</v>
      </c>
      <c r="H905">
        <f t="shared" ref="H905" si="4755">ROUNDDOWN(YEARFRAC(E905,DOB,1),0)</f>
        <v>139</v>
      </c>
      <c r="I905" s="31">
        <f>IF(H905&lt;=120,VLOOKUP(H905,'Mortality Data'!$B$6:$D$125,2,FALSE),1)</f>
        <v>1</v>
      </c>
      <c r="J905" s="17">
        <f>IF(H905&lt;=120,(1-VLOOKUP(H905,'Mortality Data'!$F$5:$H$125,2,FALSE))^(YEAR(E905)-Mortality_Table_Year),1)</f>
        <v>1</v>
      </c>
      <c r="K905">
        <f>IF(H905&lt;=120,VLOOKUP(H905,'Mortality Data'!$B$5:$D$125,3,FALSE),1)</f>
        <v>1</v>
      </c>
      <c r="L905" s="33">
        <f>IF(H905&lt;=120,(1-VLOOKUP(H905,'Mortality Data'!$F$5:$H$125,3,FALSE))^(YEAR(E905)-Mortality_Table_Year),1)</f>
        <v>1</v>
      </c>
      <c r="M905" s="88">
        <f t="shared" ref="M905" si="4756">MIN(I905*J905*Male_Mortality_Blend+K905*L905*(1-Male_Mortality_Blend),1)</f>
        <v>1</v>
      </c>
      <c r="N905" s="18">
        <f t="shared" si="4735"/>
        <v>1</v>
      </c>
      <c r="O905" s="18">
        <f t="shared" ref="O905:O913" si="4757">O904*(1-M905)^(1/12)</f>
        <v>0</v>
      </c>
      <c r="P905" s="89">
        <f t="shared" si="4748"/>
        <v>0</v>
      </c>
      <c r="Q905" s="88">
        <f t="shared" ref="Q905" si="4758">MIN((I905*J905*Male_Mortality_Blend+K905*L905*(1-Male_Mortality_Blend))*(1-Mortality_Margin),1)</f>
        <v>0.95</v>
      </c>
      <c r="R905" s="18">
        <f t="shared" si="4433"/>
        <v>0.22092219194555585</v>
      </c>
      <c r="S905" s="18">
        <f t="shared" si="4750"/>
        <v>1.9063174363460083E-31</v>
      </c>
      <c r="T905" s="89">
        <f t="shared" si="4751"/>
        <v>5.4057222812353776E-32</v>
      </c>
      <c r="V905" s="73">
        <f t="shared" si="4737"/>
        <v>0</v>
      </c>
      <c r="W905" s="74">
        <f t="shared" ref="W905" si="4759">V905*Fee_Percent</f>
        <v>0</v>
      </c>
      <c r="X905" s="75">
        <f t="shared" si="4428"/>
        <v>0</v>
      </c>
      <c r="Y905" s="74">
        <f t="shared" si="4739"/>
        <v>1.1762650235060204E-24</v>
      </c>
      <c r="Z905" s="75">
        <f t="shared" si="4740"/>
        <v>0</v>
      </c>
      <c r="AA905" s="82">
        <f t="shared" si="4741"/>
        <v>-1.1762650235060204E-24</v>
      </c>
      <c r="AC905" s="80">
        <f t="shared" ref="AC905" si="4760">AC904/(1+NAER_Rate)^(1/12)</f>
        <v>3.6971854963054364E-2</v>
      </c>
      <c r="AD905" s="82">
        <f t="shared" si="4743"/>
        <v>0</v>
      </c>
      <c r="AE905" s="74">
        <f t="shared" si="4744"/>
        <v>4.3488699847178321E-26</v>
      </c>
      <c r="AF905" s="75">
        <f t="shared" si="4745"/>
        <v>0</v>
      </c>
      <c r="AH905" s="113">
        <v>899</v>
      </c>
      <c r="AI905" s="114">
        <f>(SUM(AE906:$AE$913)+SUM(AF906:$AF$913)-SUM(AD906:$AD$913))*(1+NAER_Rate)^(AH905/12)</f>
        <v>3.5424506475600162E-24</v>
      </c>
      <c r="AJ905" s="115">
        <f t="shared" si="4732"/>
        <v>3.5424506475600162E-24</v>
      </c>
    </row>
    <row r="906" spans="5:36" x14ac:dyDescent="0.35">
      <c r="E906" s="66">
        <f t="shared" ref="E906:E913" si="4761">EOMONTH(E905,1)</f>
        <v>72836</v>
      </c>
      <c r="F906">
        <f t="shared" si="4501"/>
        <v>75</v>
      </c>
      <c r="G906">
        <f t="shared" si="4754"/>
        <v>900</v>
      </c>
      <c r="H906">
        <f t="shared" ref="H906" si="4762">ROUNDDOWN(YEARFRAC(E906,DOB,1),0)</f>
        <v>139</v>
      </c>
      <c r="I906" s="31">
        <f>IF(H906&lt;=120,VLOOKUP(H906,'Mortality Data'!$B$6:$D$125,2,FALSE),1)</f>
        <v>1</v>
      </c>
      <c r="J906" s="17">
        <f>IF(H906&lt;=120,(1-VLOOKUP(H906,'Mortality Data'!$F$5:$H$125,2,FALSE))^(YEAR(E906)-Mortality_Table_Year),1)</f>
        <v>1</v>
      </c>
      <c r="K906">
        <f>IF(H906&lt;=120,VLOOKUP(H906,'Mortality Data'!$B$5:$D$125,3,FALSE),1)</f>
        <v>1</v>
      </c>
      <c r="L906" s="33">
        <f>IF(H906&lt;=120,(1-VLOOKUP(H906,'Mortality Data'!$F$5:$H$125,3,FALSE))^(YEAR(E906)-Mortality_Table_Year),1)</f>
        <v>1</v>
      </c>
      <c r="M906" s="88">
        <f t="shared" ref="M906" si="4763">MIN(I906*J906*Male_Mortality_Blend+K906*L906*(1-Male_Mortality_Blend),1)</f>
        <v>1</v>
      </c>
      <c r="N906" s="18">
        <f t="shared" si="4735"/>
        <v>1</v>
      </c>
      <c r="O906" s="18">
        <f t="shared" si="4757"/>
        <v>0</v>
      </c>
      <c r="P906" s="89">
        <f t="shared" si="4748"/>
        <v>0</v>
      </c>
      <c r="Q906" s="88">
        <f t="shared" ref="Q906" si="4764">MIN((I906*J906*Male_Mortality_Blend+K906*L906*(1-Male_Mortality_Blend))*(1-Mortality_Margin),1)</f>
        <v>0.95</v>
      </c>
      <c r="R906" s="18">
        <f t="shared" si="4433"/>
        <v>0.22092219194555585</v>
      </c>
      <c r="S906" s="18">
        <f t="shared" si="4750"/>
        <v>1.4851696097644155E-31</v>
      </c>
      <c r="T906" s="89">
        <f t="shared" si="4751"/>
        <v>4.2114782658159286E-32</v>
      </c>
      <c r="V906" s="73">
        <f t="shared" si="4737"/>
        <v>0</v>
      </c>
      <c r="W906" s="74">
        <f t="shared" ref="W906" si="4765">V906*Fee_Percent</f>
        <v>0</v>
      </c>
      <c r="X906" s="75">
        <f t="shared" ref="X906:X913" si="4766">V906+W906</f>
        <v>0</v>
      </c>
      <c r="Y906" s="74">
        <f t="shared" si="4739"/>
        <v>9.1640197620417957E-25</v>
      </c>
      <c r="Z906" s="75">
        <f t="shared" si="4740"/>
        <v>0</v>
      </c>
      <c r="AA906" s="82">
        <f t="shared" si="4741"/>
        <v>-9.1640197620417957E-25</v>
      </c>
      <c r="AC906" s="80">
        <f t="shared" ref="AC906" si="4767">AC905/(1+NAER_Rate)^(1/12)</f>
        <v>3.6836487891073168E-2</v>
      </c>
      <c r="AD906" s="82">
        <f t="shared" si="4743"/>
        <v>0</v>
      </c>
      <c r="AE906" s="74">
        <f t="shared" si="4744"/>
        <v>3.3757030299800782E-26</v>
      </c>
      <c r="AF906" s="75">
        <f t="shared" si="4745"/>
        <v>0</v>
      </c>
      <c r="AH906" s="113">
        <v>900</v>
      </c>
      <c r="AI906" s="114">
        <f>(SUM(AE907:$AE$913)+SUM(AF907:$AF$913)-SUM(AD907:$AD$913))*(1+NAER_Rate)^(AH906/12)</f>
        <v>2.6390665022961384E-24</v>
      </c>
      <c r="AJ906" s="115">
        <f t="shared" si="4732"/>
        <v>2.6390665022961384E-24</v>
      </c>
    </row>
    <row r="907" spans="5:36" x14ac:dyDescent="0.35">
      <c r="E907" s="66">
        <f t="shared" si="4761"/>
        <v>72866</v>
      </c>
      <c r="F907">
        <f t="shared" si="4501"/>
        <v>76</v>
      </c>
      <c r="G907">
        <f t="shared" si="4754"/>
        <v>901</v>
      </c>
      <c r="H907">
        <f t="shared" ref="H907" si="4768">ROUNDDOWN(YEARFRAC(E907,DOB,1),0)</f>
        <v>139</v>
      </c>
      <c r="I907" s="31">
        <f>IF(H907&lt;=120,VLOOKUP(H907,'Mortality Data'!$B$6:$D$125,2,FALSE),1)</f>
        <v>1</v>
      </c>
      <c r="J907" s="17">
        <f>IF(H907&lt;=120,(1-VLOOKUP(H907,'Mortality Data'!$F$5:$H$125,2,FALSE))^(YEAR(E907)-Mortality_Table_Year),1)</f>
        <v>1</v>
      </c>
      <c r="K907">
        <f>IF(H907&lt;=120,VLOOKUP(H907,'Mortality Data'!$B$5:$D$125,3,FALSE),1)</f>
        <v>1</v>
      </c>
      <c r="L907" s="33">
        <f>IF(H907&lt;=120,(1-VLOOKUP(H907,'Mortality Data'!$F$5:$H$125,3,FALSE))^(YEAR(E907)-Mortality_Table_Year),1)</f>
        <v>1</v>
      </c>
      <c r="M907" s="88">
        <f t="shared" ref="M907" si="4769">MIN(I907*J907*Male_Mortality_Blend+K907*L907*(1-Male_Mortality_Blend),1)</f>
        <v>1</v>
      </c>
      <c r="N907" s="18">
        <f t="shared" si="4735"/>
        <v>1</v>
      </c>
      <c r="O907" s="18">
        <f t="shared" si="4757"/>
        <v>0</v>
      </c>
      <c r="P907" s="89">
        <f t="shared" si="4748"/>
        <v>0</v>
      </c>
      <c r="Q907" s="88">
        <f t="shared" ref="Q907" si="4770">MIN((I907*J907*Male_Mortality_Blend+K907*L907*(1-Male_Mortality_Blend))*(1-Mortality_Margin),1)</f>
        <v>0.95</v>
      </c>
      <c r="R907" s="18">
        <f t="shared" ref="R907:R913" si="4771">1-(1-Q907)^(1/12)</f>
        <v>0.22092219194555585</v>
      </c>
      <c r="S907" s="18">
        <f t="shared" si="4750"/>
        <v>1.157062684164335E-31</v>
      </c>
      <c r="T907" s="89">
        <f t="shared" si="4751"/>
        <v>3.281069256000805E-32</v>
      </c>
      <c r="V907" s="73">
        <f t="shared" si="4737"/>
        <v>0</v>
      </c>
      <c r="W907" s="74">
        <f t="shared" ref="W907" si="4772">V907*Fee_Percent</f>
        <v>0</v>
      </c>
      <c r="X907" s="75">
        <f t="shared" si="4766"/>
        <v>0</v>
      </c>
      <c r="Y907" s="74">
        <f t="shared" si="4739"/>
        <v>7.1394844291791311E-25</v>
      </c>
      <c r="Z907" s="75">
        <f t="shared" si="4740"/>
        <v>0</v>
      </c>
      <c r="AA907" s="82">
        <f t="shared" si="4741"/>
        <v>-7.1394844291791311E-25</v>
      </c>
      <c r="AC907" s="80">
        <f t="shared" ref="AC907" si="4773">AC906/(1+NAER_Rate)^(1/12)</f>
        <v>3.6701616445946376E-2</v>
      </c>
      <c r="AD907" s="82">
        <f t="shared" si="4743"/>
        <v>0</v>
      </c>
      <c r="AE907" s="74">
        <f t="shared" si="4744"/>
        <v>2.6203061914153888E-26</v>
      </c>
      <c r="AF907" s="75">
        <f t="shared" si="4745"/>
        <v>0</v>
      </c>
      <c r="AH907" s="113">
        <v>901</v>
      </c>
      <c r="AI907" s="114">
        <f>(SUM(AE908:$AE$913)+SUM(AF908:$AF$913)-SUM(AD908:$AD$913))*(1+NAER_Rate)^(AH907/12)</f>
        <v>1.9348161257693097E-24</v>
      </c>
      <c r="AJ907" s="115">
        <f t="shared" si="4732"/>
        <v>1.9348161257693097E-24</v>
      </c>
    </row>
    <row r="908" spans="5:36" x14ac:dyDescent="0.35">
      <c r="E908" s="66">
        <f t="shared" si="4761"/>
        <v>72897</v>
      </c>
      <c r="F908">
        <f t="shared" si="4501"/>
        <v>76</v>
      </c>
      <c r="G908">
        <f t="shared" si="4754"/>
        <v>902</v>
      </c>
      <c r="H908">
        <f t="shared" ref="H908" si="4774">ROUNDDOWN(YEARFRAC(E908,DOB,1),0)</f>
        <v>139</v>
      </c>
      <c r="I908" s="31">
        <f>IF(H908&lt;=120,VLOOKUP(H908,'Mortality Data'!$B$6:$D$125,2,FALSE),1)</f>
        <v>1</v>
      </c>
      <c r="J908" s="17">
        <f>IF(H908&lt;=120,(1-VLOOKUP(H908,'Mortality Data'!$F$5:$H$125,2,FALSE))^(YEAR(E908)-Mortality_Table_Year),1)</f>
        <v>1</v>
      </c>
      <c r="K908">
        <f>IF(H908&lt;=120,VLOOKUP(H908,'Mortality Data'!$B$5:$D$125,3,FALSE),1)</f>
        <v>1</v>
      </c>
      <c r="L908" s="33">
        <f>IF(H908&lt;=120,(1-VLOOKUP(H908,'Mortality Data'!$F$5:$H$125,3,FALSE))^(YEAR(E908)-Mortality_Table_Year),1)</f>
        <v>1</v>
      </c>
      <c r="M908" s="88">
        <f t="shared" ref="M908" si="4775">MIN(I908*J908*Male_Mortality_Blend+K908*L908*(1-Male_Mortality_Blend),1)</f>
        <v>1</v>
      </c>
      <c r="N908" s="18">
        <f t="shared" si="4735"/>
        <v>1</v>
      </c>
      <c r="O908" s="18">
        <f t="shared" si="4757"/>
        <v>0</v>
      </c>
      <c r="P908" s="89">
        <f t="shared" si="4748"/>
        <v>0</v>
      </c>
      <c r="Q908" s="88">
        <f t="shared" ref="Q908" si="4776">MIN((I908*J908*Male_Mortality_Blend+K908*L908*(1-Male_Mortality_Blend))*(1-Mortality_Margin),1)</f>
        <v>0.95</v>
      </c>
      <c r="R908" s="18">
        <f t="shared" si="4771"/>
        <v>0.22092219194555585</v>
      </c>
      <c r="S908" s="18">
        <f t="shared" si="4750"/>
        <v>9.0144185976034172E-32</v>
      </c>
      <c r="T908" s="89">
        <f t="shared" si="4751"/>
        <v>2.5562082440399325E-32</v>
      </c>
      <c r="V908" s="73">
        <f t="shared" si="4737"/>
        <v>0</v>
      </c>
      <c r="W908" s="74">
        <f t="shared" ref="W908" si="4777">V908*Fee_Percent</f>
        <v>0</v>
      </c>
      <c r="X908" s="75">
        <f t="shared" si="4766"/>
        <v>0</v>
      </c>
      <c r="Y908" s="74">
        <f t="shared" si="4739"/>
        <v>5.5622138797237113E-25</v>
      </c>
      <c r="Z908" s="75">
        <f t="shared" si="4740"/>
        <v>0</v>
      </c>
      <c r="AA908" s="82">
        <f t="shared" si="4741"/>
        <v>-5.5622138797237113E-25</v>
      </c>
      <c r="AC908" s="80">
        <f t="shared" ref="AC908" si="4778">AC907/(1+NAER_Rate)^(1/12)</f>
        <v>3.6567238813008315E-2</v>
      </c>
      <c r="AD908" s="82">
        <f t="shared" si="4743"/>
        <v>0</v>
      </c>
      <c r="AE908" s="74">
        <f t="shared" si="4744"/>
        <v>2.0339480326888645E-26</v>
      </c>
      <c r="AF908" s="75">
        <f t="shared" si="4745"/>
        <v>0</v>
      </c>
      <c r="AH908" s="113">
        <v>902</v>
      </c>
      <c r="AI908" s="114">
        <f>(SUM(AE909:$AE$913)+SUM(AF909:$AF$913)-SUM(AD909:$AD$913))*(1+NAER_Rate)^(AH908/12)</f>
        <v>1.3857048182840791E-24</v>
      </c>
      <c r="AJ908" s="115">
        <f t="shared" si="4732"/>
        <v>1.3857048182840791E-24</v>
      </c>
    </row>
    <row r="909" spans="5:36" x14ac:dyDescent="0.35">
      <c r="E909" s="66">
        <f t="shared" si="4761"/>
        <v>72928</v>
      </c>
      <c r="F909">
        <f t="shared" si="4501"/>
        <v>76</v>
      </c>
      <c r="G909">
        <f t="shared" si="4754"/>
        <v>903</v>
      </c>
      <c r="H909">
        <f t="shared" ref="H909" si="4779">ROUNDDOWN(YEARFRAC(E909,DOB,1),0)</f>
        <v>139</v>
      </c>
      <c r="I909" s="31">
        <f>IF(H909&lt;=120,VLOOKUP(H909,'Mortality Data'!$B$6:$D$125,2,FALSE),1)</f>
        <v>1</v>
      </c>
      <c r="J909" s="17">
        <f>IF(H909&lt;=120,(1-VLOOKUP(H909,'Mortality Data'!$F$5:$H$125,2,FALSE))^(YEAR(E909)-Mortality_Table_Year),1)</f>
        <v>1</v>
      </c>
      <c r="K909">
        <f>IF(H909&lt;=120,VLOOKUP(H909,'Mortality Data'!$B$5:$D$125,3,FALSE),1)</f>
        <v>1</v>
      </c>
      <c r="L909" s="33">
        <f>IF(H909&lt;=120,(1-VLOOKUP(H909,'Mortality Data'!$F$5:$H$125,3,FALSE))^(YEAR(E909)-Mortality_Table_Year),1)</f>
        <v>1</v>
      </c>
      <c r="M909" s="88">
        <f t="shared" ref="M909" si="4780">MIN(I909*J909*Male_Mortality_Blend+K909*L909*(1-Male_Mortality_Blend),1)</f>
        <v>1</v>
      </c>
      <c r="N909" s="18">
        <f t="shared" si="4735"/>
        <v>1</v>
      </c>
      <c r="O909" s="18">
        <f t="shared" si="4757"/>
        <v>0</v>
      </c>
      <c r="P909" s="89">
        <f t="shared" si="4748"/>
        <v>0</v>
      </c>
      <c r="Q909" s="88">
        <f t="shared" ref="Q909" si="4781">MIN((I909*J909*Male_Mortality_Blend+K909*L909*(1-Male_Mortality_Blend))*(1-Mortality_Margin),1)</f>
        <v>0.95</v>
      </c>
      <c r="R909" s="18">
        <f t="shared" si="4771"/>
        <v>0.22092219194555585</v>
      </c>
      <c r="S909" s="18">
        <f t="shared" si="4750"/>
        <v>7.0229334819060867E-32</v>
      </c>
      <c r="T909" s="89">
        <f t="shared" si="4751"/>
        <v>1.9914851156973305E-32</v>
      </c>
      <c r="V909" s="73">
        <f t="shared" si="4737"/>
        <v>0</v>
      </c>
      <c r="W909" s="74">
        <f t="shared" ref="W909" si="4782">V909*Fee_Percent</f>
        <v>0</v>
      </c>
      <c r="X909" s="75">
        <f t="shared" si="4766"/>
        <v>0</v>
      </c>
      <c r="Y909" s="74">
        <f t="shared" si="4739"/>
        <v>4.3333973973451548E-25</v>
      </c>
      <c r="Z909" s="75">
        <f t="shared" si="4740"/>
        <v>0</v>
      </c>
      <c r="AA909" s="82">
        <f t="shared" si="4741"/>
        <v>-4.3333973973451548E-25</v>
      </c>
      <c r="AC909" s="80">
        <f t="shared" ref="AC909" si="4783">AC908/(1+NAER_Rate)^(1/12)</f>
        <v>3.6433353184237446E-2</v>
      </c>
      <c r="AD909" s="82">
        <f t="shared" si="4743"/>
        <v>0</v>
      </c>
      <c r="AE909" s="74">
        <f t="shared" si="4744"/>
        <v>1.5788019786513137E-26</v>
      </c>
      <c r="AF909" s="75">
        <f t="shared" si="4745"/>
        <v>0</v>
      </c>
      <c r="AH909" s="113">
        <v>903</v>
      </c>
      <c r="AI909" s="114">
        <f>(SUM(AE910:$AE$913)+SUM(AF910:$AF$913)-SUM(AD910:$AD$913))*(1+NAER_Rate)^(AH909/12)</f>
        <v>9.5745727964206005E-25</v>
      </c>
      <c r="AJ909" s="115">
        <f t="shared" si="4732"/>
        <v>9.5745727964206005E-25</v>
      </c>
    </row>
    <row r="910" spans="5:36" x14ac:dyDescent="0.35">
      <c r="E910" s="66">
        <f t="shared" si="4761"/>
        <v>72958</v>
      </c>
      <c r="F910">
        <f t="shared" si="4501"/>
        <v>76</v>
      </c>
      <c r="G910">
        <f t="shared" si="4754"/>
        <v>904</v>
      </c>
      <c r="H910">
        <f t="shared" ref="H910" si="4784">ROUNDDOWN(YEARFRAC(E910,DOB,1),0)</f>
        <v>139</v>
      </c>
      <c r="I910" s="31">
        <f>IF(H910&lt;=120,VLOOKUP(H910,'Mortality Data'!$B$6:$D$125,2,FALSE),1)</f>
        <v>1</v>
      </c>
      <c r="J910" s="17">
        <f>IF(H910&lt;=120,(1-VLOOKUP(H910,'Mortality Data'!$F$5:$H$125,2,FALSE))^(YEAR(E910)-Mortality_Table_Year),1)</f>
        <v>1</v>
      </c>
      <c r="K910">
        <f>IF(H910&lt;=120,VLOOKUP(H910,'Mortality Data'!$B$5:$D$125,3,FALSE),1)</f>
        <v>1</v>
      </c>
      <c r="L910" s="33">
        <f>IF(H910&lt;=120,(1-VLOOKUP(H910,'Mortality Data'!$F$5:$H$125,3,FALSE))^(YEAR(E910)-Mortality_Table_Year),1)</f>
        <v>1</v>
      </c>
      <c r="M910" s="88">
        <f t="shared" ref="M910" si="4785">MIN(I910*J910*Male_Mortality_Blend+K910*L910*(1-Male_Mortality_Blend),1)</f>
        <v>1</v>
      </c>
      <c r="N910" s="18">
        <f t="shared" si="4735"/>
        <v>1</v>
      </c>
      <c r="O910" s="18">
        <f t="shared" si="4757"/>
        <v>0</v>
      </c>
      <c r="P910" s="89">
        <f t="shared" si="4748"/>
        <v>0</v>
      </c>
      <c r="Q910" s="88">
        <f t="shared" ref="Q910" si="4786">MIN((I910*J910*Male_Mortality_Blend+K910*L910*(1-Male_Mortality_Blend))*(1-Mortality_Margin),1)</f>
        <v>0.95</v>
      </c>
      <c r="R910" s="18">
        <f t="shared" si="4771"/>
        <v>0.22092219194555585</v>
      </c>
      <c r="S910" s="18">
        <f t="shared" si="4750"/>
        <v>5.4714116231955593E-32</v>
      </c>
      <c r="T910" s="89">
        <f t="shared" si="4751"/>
        <v>1.5515218587105274E-32</v>
      </c>
      <c r="V910" s="73">
        <f t="shared" si="4737"/>
        <v>0</v>
      </c>
      <c r="W910" s="74">
        <f t="shared" ref="W910" si="4787">V910*Fee_Percent</f>
        <v>0</v>
      </c>
      <c r="X910" s="75">
        <f t="shared" si="4766"/>
        <v>0</v>
      </c>
      <c r="Y910" s="74">
        <f t="shared" si="4739"/>
        <v>3.3760537457524964E-25</v>
      </c>
      <c r="Z910" s="75">
        <f t="shared" si="4740"/>
        <v>0</v>
      </c>
      <c r="AA910" s="82">
        <f t="shared" si="4741"/>
        <v>-3.3760537457524964E-25</v>
      </c>
      <c r="AC910" s="80">
        <f>AC909/(1+NAER_Rate)^(1/12)</f>
        <v>3.6299957758232033E-2</v>
      </c>
      <c r="AD910" s="82">
        <f t="shared" si="4743"/>
        <v>0</v>
      </c>
      <c r="AE910" s="74">
        <f t="shared" si="4744"/>
        <v>1.2255060836033665E-26</v>
      </c>
      <c r="AF910" s="75">
        <f t="shared" si="4745"/>
        <v>0</v>
      </c>
      <c r="AH910" s="113">
        <v>904</v>
      </c>
      <c r="AI910" s="114">
        <f>(SUM(AE911:$AE$913)+SUM(AF911:$AF$913)-SUM(AD911:$AD$913))*(1+NAER_Rate)^(AH910/12)</f>
        <v>6.233703780785836E-25</v>
      </c>
      <c r="AJ910" s="115">
        <f t="shared" si="4732"/>
        <v>6.233703780785836E-25</v>
      </c>
    </row>
    <row r="911" spans="5:36" x14ac:dyDescent="0.35">
      <c r="E911" s="66">
        <f t="shared" si="4761"/>
        <v>72989</v>
      </c>
      <c r="F911">
        <f t="shared" si="4501"/>
        <v>76</v>
      </c>
      <c r="G911">
        <f t="shared" si="4754"/>
        <v>905</v>
      </c>
      <c r="H911">
        <f t="shared" ref="H911" si="4788">ROUNDDOWN(YEARFRAC(E911,DOB,1),0)</f>
        <v>139</v>
      </c>
      <c r="I911" s="31">
        <f>IF(H911&lt;=120,VLOOKUP(H911,'Mortality Data'!$B$6:$D$125,2,FALSE),1)</f>
        <v>1</v>
      </c>
      <c r="J911" s="17">
        <f>IF(H911&lt;=120,(1-VLOOKUP(H911,'Mortality Data'!$F$5:$H$125,2,FALSE))^(YEAR(E911)-Mortality_Table_Year),1)</f>
        <v>1</v>
      </c>
      <c r="K911">
        <f>IF(H911&lt;=120,VLOOKUP(H911,'Mortality Data'!$B$5:$D$125,3,FALSE),1)</f>
        <v>1</v>
      </c>
      <c r="L911" s="33">
        <f>IF(H911&lt;=120,(1-VLOOKUP(H911,'Mortality Data'!$F$5:$H$125,3,FALSE))^(YEAR(E911)-Mortality_Table_Year),1)</f>
        <v>1</v>
      </c>
      <c r="M911" s="88">
        <f t="shared" ref="M911" si="4789">MIN(I911*J911*Male_Mortality_Blend+K911*L911*(1-Male_Mortality_Blend),1)</f>
        <v>1</v>
      </c>
      <c r="N911" s="18">
        <f t="shared" si="4735"/>
        <v>1</v>
      </c>
      <c r="O911" s="18">
        <f t="shared" si="4757"/>
        <v>0</v>
      </c>
      <c r="P911" s="89">
        <f t="shared" si="4748"/>
        <v>0</v>
      </c>
      <c r="Q911" s="88">
        <f t="shared" ref="Q911" si="4790">MIN((I911*J911*Male_Mortality_Blend+K911*L911*(1-Male_Mortality_Blend))*(1-Mortality_Margin),1)</f>
        <v>0.95</v>
      </c>
      <c r="R911" s="18">
        <f t="shared" si="4771"/>
        <v>0.22092219194555585</v>
      </c>
      <c r="S911" s="18">
        <f t="shared" si="4750"/>
        <v>4.2626553743628047E-32</v>
      </c>
      <c r="T911" s="89">
        <f t="shared" si="4751"/>
        <v>1.2087562488327546E-32</v>
      </c>
      <c r="V911" s="73">
        <f t="shared" si="4737"/>
        <v>0</v>
      </c>
      <c r="W911" s="74">
        <f t="shared" ref="W911" si="4791">V911*Fee_Percent</f>
        <v>0</v>
      </c>
      <c r="X911" s="75">
        <f t="shared" si="4766"/>
        <v>0</v>
      </c>
      <c r="Y911" s="74">
        <f t="shared" si="4739"/>
        <v>2.6302085521148507E-25</v>
      </c>
      <c r="Z911" s="75">
        <f t="shared" si="4740"/>
        <v>0</v>
      </c>
      <c r="AA911" s="82">
        <f t="shared" si="4741"/>
        <v>-2.6302085521148507E-25</v>
      </c>
      <c r="AC911" s="80">
        <f t="shared" ref="AC911" si="4792">AC910/(1+NAER_Rate)^(1/12)</f>
        <v>3.6167050740185919E-2</v>
      </c>
      <c r="AD911" s="82">
        <f t="shared" si="4743"/>
        <v>0</v>
      </c>
      <c r="AE911" s="74">
        <f t="shared" si="4744"/>
        <v>9.512688616160874E-27</v>
      </c>
      <c r="AF911" s="75">
        <f t="shared" si="4745"/>
        <v>0</v>
      </c>
      <c r="AH911" s="113">
        <v>905</v>
      </c>
      <c r="AI911" s="114">
        <f>(SUM(AE912:$AE$913)+SUM(AF912:$AF$913)-SUM(AD912:$AD$913))*(1+NAER_Rate)^(AH911/12)</f>
        <v>3.6264029019243765E-25</v>
      </c>
      <c r="AJ911" s="115">
        <f t="shared" si="4732"/>
        <v>3.6264029019243765E-25</v>
      </c>
    </row>
    <row r="912" spans="5:36" x14ac:dyDescent="0.35">
      <c r="E912" s="66">
        <f t="shared" si="4761"/>
        <v>73019</v>
      </c>
      <c r="F912">
        <f t="shared" si="4501"/>
        <v>76</v>
      </c>
      <c r="G912">
        <f t="shared" si="4754"/>
        <v>906</v>
      </c>
      <c r="H912">
        <f t="shared" ref="H912" si="4793">ROUNDDOWN(YEARFRAC(E912,DOB,1),0)</f>
        <v>139</v>
      </c>
      <c r="I912" s="31">
        <f>IF(H912&lt;=120,VLOOKUP(H912,'Mortality Data'!$B$6:$D$125,2,FALSE),1)</f>
        <v>1</v>
      </c>
      <c r="J912" s="17">
        <f>IF(H912&lt;=120,(1-VLOOKUP(H912,'Mortality Data'!$F$5:$H$125,2,FALSE))^(YEAR(E912)-Mortality_Table_Year),1)</f>
        <v>1</v>
      </c>
      <c r="K912">
        <f>IF(H912&lt;=120,VLOOKUP(H912,'Mortality Data'!$B$5:$D$125,3,FALSE),1)</f>
        <v>1</v>
      </c>
      <c r="L912" s="33">
        <f>IF(H912&lt;=120,(1-VLOOKUP(H912,'Mortality Data'!$F$5:$H$125,3,FALSE))^(YEAR(E912)-Mortality_Table_Year),1)</f>
        <v>1</v>
      </c>
      <c r="M912" s="88">
        <f t="shared" ref="M912" si="4794">MIN(I912*J912*Male_Mortality_Blend+K912*L912*(1-Male_Mortality_Blend),1)</f>
        <v>1</v>
      </c>
      <c r="N912" s="18">
        <f t="shared" si="4735"/>
        <v>1</v>
      </c>
      <c r="O912" s="18">
        <f t="shared" si="4757"/>
        <v>0</v>
      </c>
      <c r="P912" s="89">
        <f t="shared" si="4748"/>
        <v>0</v>
      </c>
      <c r="Q912" s="88">
        <f t="shared" ref="Q912" si="4795">MIN((I912*J912*Male_Mortality_Blend+K912*L912*(1-Male_Mortality_Blend))*(1-Mortality_Margin),1)</f>
        <v>0.95</v>
      </c>
      <c r="R912" s="18">
        <f t="shared" si="4771"/>
        <v>0.22092219194555585</v>
      </c>
      <c r="S912" s="18">
        <f t="shared" si="4750"/>
        <v>3.3209402055500701E-32</v>
      </c>
      <c r="T912" s="89">
        <f t="shared" si="4751"/>
        <v>9.4171516881273456E-33</v>
      </c>
      <c r="V912" s="73">
        <f t="shared" si="4737"/>
        <v>0</v>
      </c>
      <c r="W912" s="74">
        <f t="shared" ref="W912" si="4796">V912*Fee_Percent</f>
        <v>0</v>
      </c>
      <c r="X912" s="75">
        <f t="shared" si="4766"/>
        <v>0</v>
      </c>
      <c r="Y912" s="74">
        <f t="shared" si="4739"/>
        <v>2.0491371135076913E-25</v>
      </c>
      <c r="Z912" s="75">
        <f t="shared" si="4740"/>
        <v>0</v>
      </c>
      <c r="AA912" s="82">
        <f t="shared" si="4741"/>
        <v>-2.0491371135076913E-25</v>
      </c>
      <c r="AC912" s="80">
        <f t="shared" ref="AC912" si="4797">AC911/(1+NAER_Rate)^(1/12)</f>
        <v>3.6034630341864368E-2</v>
      </c>
      <c r="AD912" s="82">
        <f t="shared" si="4743"/>
        <v>0</v>
      </c>
      <c r="AE912" s="74">
        <f t="shared" si="4744"/>
        <v>7.3839898405044628E-27</v>
      </c>
      <c r="AF912" s="75">
        <f t="shared" si="4745"/>
        <v>0</v>
      </c>
      <c r="AH912" s="113">
        <v>906</v>
      </c>
      <c r="AI912" s="114">
        <f>(SUM(AE913:$AE$913)+SUM(AF913:$AF$913)-SUM(AD913:$AD$913))*(1+NAER_Rate)^(AH912/12)</f>
        <v>1.5905921278906171E-25</v>
      </c>
      <c r="AJ912" s="115">
        <f t="shared" si="4732"/>
        <v>1.5905921278906171E-25</v>
      </c>
    </row>
    <row r="913" spans="5:36" x14ac:dyDescent="0.35">
      <c r="E913" s="67">
        <f t="shared" si="4761"/>
        <v>73050</v>
      </c>
      <c r="F913" s="68">
        <f t="shared" si="4501"/>
        <v>76</v>
      </c>
      <c r="G913" s="68">
        <f t="shared" si="4754"/>
        <v>907</v>
      </c>
      <c r="H913" s="68">
        <f t="shared" ref="H913" si="4798">ROUNDDOWN(YEARFRAC(E913,DOB,1),0)</f>
        <v>140</v>
      </c>
      <c r="I913" s="69">
        <f>IF(H913&lt;=120,VLOOKUP(H913,'Mortality Data'!$B$6:$D$125,2,FALSE),1)</f>
        <v>1</v>
      </c>
      <c r="J913" s="17">
        <f>IF(H913&lt;=120,(1-VLOOKUP(H913,'Mortality Data'!$F$5:$H$125,2,FALSE))^(YEAR(E913)-Mortality_Table_Year),1)</f>
        <v>1</v>
      </c>
      <c r="K913" s="68">
        <f>IF(H913&lt;=120,VLOOKUP(H913,'Mortality Data'!$B$5:$D$125,3,FALSE),1)</f>
        <v>1</v>
      </c>
      <c r="L913" s="33">
        <f>IF(H913&lt;=120,(1-VLOOKUP(H913,'Mortality Data'!$F$5:$H$125,3,FALSE))^(YEAR(E913)-Mortality_Table_Year),1)</f>
        <v>1</v>
      </c>
      <c r="M913" s="88">
        <f t="shared" ref="M913" si="4799">MIN(I913*J913*Male_Mortality_Blend+K913*L913*(1-Male_Mortality_Blend),1)</f>
        <v>1</v>
      </c>
      <c r="N913" s="90">
        <f t="shared" si="4735"/>
        <v>1</v>
      </c>
      <c r="O913" s="18">
        <f t="shared" si="4757"/>
        <v>0</v>
      </c>
      <c r="P913" s="91">
        <f t="shared" si="4748"/>
        <v>0</v>
      </c>
      <c r="Q913" s="88">
        <f t="shared" ref="Q913" si="4800">MIN((I913*J913*Male_Mortality_Blend+K913*L913*(1-Male_Mortality_Blend))*(1-Mortality_Margin),1)</f>
        <v>0.95</v>
      </c>
      <c r="R913" s="90">
        <f t="shared" si="4771"/>
        <v>0.22092219194555585</v>
      </c>
      <c r="S913" s="18">
        <f t="shared" si="4750"/>
        <v>2.5872708160198237E-32</v>
      </c>
      <c r="T913" s="91">
        <f t="shared" si="4751"/>
        <v>7.3366938953024646E-33</v>
      </c>
      <c r="V913" s="76">
        <f t="shared" si="4737"/>
        <v>0</v>
      </c>
      <c r="W913" s="77">
        <f t="shared" ref="W913" si="4801">V913*Fee_Percent</f>
        <v>0</v>
      </c>
      <c r="X913" s="78">
        <f t="shared" si="4766"/>
        <v>0</v>
      </c>
      <c r="Y913" s="77">
        <f t="shared" si="4739"/>
        <v>1.5964372507945828E-25</v>
      </c>
      <c r="Z913" s="78">
        <f t="shared" si="4740"/>
        <v>0</v>
      </c>
      <c r="AA913" s="83">
        <f t="shared" si="4741"/>
        <v>-1.5964372507945828E-25</v>
      </c>
      <c r="AC913" s="81">
        <f t="shared" ref="AC913" si="4802">AC912/(1+NAER_Rate)^(1/12)</f>
        <v>3.5902694781580001E-2</v>
      </c>
      <c r="AD913" s="83">
        <f t="shared" si="4743"/>
        <v>0</v>
      </c>
      <c r="AE913" s="77">
        <f t="shared" si="4744"/>
        <v>5.7316399353222591E-27</v>
      </c>
      <c r="AF913" s="78">
        <f t="shared" si="4745"/>
        <v>0</v>
      </c>
      <c r="AH913" s="116">
        <v>907</v>
      </c>
      <c r="AI913" s="119">
        <f>(SUM(AE$913:$AE914)+SUM(AF$913:$AF914)-SUM(AD$913:$AD914))*(1+NAER_Rate)^(AH913/12)</f>
        <v>1.5964372507944499E-25</v>
      </c>
      <c r="AJ913" s="117">
        <f t="shared" si="4732"/>
        <v>1.5964372507944499E-25</v>
      </c>
    </row>
    <row r="914" spans="5:36" x14ac:dyDescent="0.35">
      <c r="M914" s="9"/>
    </row>
  </sheetData>
  <mergeCells count="7">
    <mergeCell ref="B18:C18"/>
    <mergeCell ref="B5:C5"/>
    <mergeCell ref="AD3:AF3"/>
    <mergeCell ref="M3:P3"/>
    <mergeCell ref="Q3:T3"/>
    <mergeCell ref="V3:X3"/>
    <mergeCell ref="Y3:Z3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E4EA84-FC68-45FF-B28E-F54363E808F2}">
          <x14:formula1>
            <xm:f>'Mortality Data'!$J$4:$J$5</xm:f>
          </x14:formula1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AC1D-353C-4ED9-B974-5BA901D8E15A}">
  <dimension ref="B3:AF125"/>
  <sheetViews>
    <sheetView zoomScale="85" zoomScaleNormal="85" workbookViewId="0">
      <selection activeCell="N3" sqref="N3"/>
    </sheetView>
  </sheetViews>
  <sheetFormatPr defaultRowHeight="14.5" x14ac:dyDescent="0.35"/>
  <cols>
    <col min="4" max="4" width="12.36328125" customWidth="1"/>
    <col min="6" max="6" width="12.453125" customWidth="1"/>
    <col min="9" max="9" width="13.36328125" customWidth="1"/>
    <col min="10" max="10" width="20.6328125" customWidth="1"/>
    <col min="11" max="11" width="11.36328125" customWidth="1"/>
    <col min="17" max="17" width="21.6328125" customWidth="1"/>
    <col min="21" max="21" width="20" customWidth="1"/>
    <col min="23" max="23" width="9.36328125" bestFit="1" customWidth="1"/>
    <col min="24" max="24" width="14.54296875" bestFit="1" customWidth="1"/>
    <col min="25" max="25" width="9.36328125" bestFit="1" customWidth="1"/>
    <col min="26" max="26" width="9.36328125" customWidth="1"/>
    <col min="27" max="28" width="9.36328125" bestFit="1" customWidth="1"/>
    <col min="30" max="33" width="9.36328125" bestFit="1" customWidth="1"/>
  </cols>
  <sheetData>
    <row r="3" spans="2:32" x14ac:dyDescent="0.35">
      <c r="B3" s="1" t="s">
        <v>36</v>
      </c>
      <c r="F3" s="1" t="s">
        <v>37</v>
      </c>
      <c r="J3" t="s">
        <v>38</v>
      </c>
      <c r="N3" s="16" t="s">
        <v>39</v>
      </c>
      <c r="R3" s="16" t="s">
        <v>40</v>
      </c>
      <c r="V3" s="16" t="s">
        <v>41</v>
      </c>
      <c r="X3" s="42"/>
      <c r="Z3" s="16" t="s">
        <v>41</v>
      </c>
    </row>
    <row r="4" spans="2:32" ht="15" thickBot="1" x14ac:dyDescent="0.4">
      <c r="D4" s="1"/>
      <c r="H4" s="1"/>
      <c r="J4" t="s">
        <v>29</v>
      </c>
      <c r="N4" s="1" t="s">
        <v>42</v>
      </c>
      <c r="R4" s="1" t="s">
        <v>43</v>
      </c>
      <c r="V4" s="1" t="s">
        <v>44</v>
      </c>
      <c r="X4" s="42"/>
      <c r="Z4" s="1" t="s">
        <v>45</v>
      </c>
    </row>
    <row r="5" spans="2:32" x14ac:dyDescent="0.35">
      <c r="B5" s="56" t="s">
        <v>7</v>
      </c>
      <c r="C5" s="43" t="s">
        <v>46</v>
      </c>
      <c r="D5" s="44" t="s">
        <v>47</v>
      </c>
      <c r="F5" s="56" t="s">
        <v>7</v>
      </c>
      <c r="G5" s="43" t="s">
        <v>46</v>
      </c>
      <c r="H5" s="44" t="s">
        <v>47</v>
      </c>
      <c r="J5" t="s">
        <v>48</v>
      </c>
      <c r="N5" s="56" t="s">
        <v>7</v>
      </c>
      <c r="O5" s="43" t="s">
        <v>46</v>
      </c>
      <c r="P5" s="44" t="s">
        <v>47</v>
      </c>
      <c r="R5" s="56" t="s">
        <v>7</v>
      </c>
      <c r="S5" s="43" t="s">
        <v>46</v>
      </c>
      <c r="T5" s="44" t="s">
        <v>47</v>
      </c>
      <c r="V5" s="56" t="s">
        <v>7</v>
      </c>
      <c r="W5" s="59" t="s">
        <v>46</v>
      </c>
      <c r="X5" s="44" t="s">
        <v>47</v>
      </c>
      <c r="Z5" s="56" t="s">
        <v>7</v>
      </c>
      <c r="AA5" s="59" t="s">
        <v>46</v>
      </c>
      <c r="AB5" s="44" t="s">
        <v>47</v>
      </c>
    </row>
    <row r="6" spans="2:32" x14ac:dyDescent="0.35">
      <c r="B6" s="57">
        <v>1</v>
      </c>
      <c r="C6" s="55" t="e">
        <f>IF(Mortality_Table_Name="Pri 2012",VLOOKUP($B6,$N$6:$P$76,2,FALSE),IF(Mortality_Table_Name="GAM 1994",VLOOKUP($B6,$V$6:$X$125,2,FALSE),0))</f>
        <v>#N/A</v>
      </c>
      <c r="D6" s="48" t="e">
        <f t="shared" ref="D6:D37" si="0">IF(Mortality_Table_Name="Pri 2012",VLOOKUP($B6,$N$6:$P$76,3,FALSE),IF(Mortality_Table_Name="GAM 1994",VLOOKUP($B6,$V$6:$X$125,3,FALSE),0))</f>
        <v>#N/A</v>
      </c>
      <c r="F6" s="57">
        <v>1</v>
      </c>
      <c r="G6" s="60" t="e">
        <f t="shared" ref="G6:G37" si="1">IF(Mortality_Table_Name="Pri 2012",VLOOKUP($F6,$R$6:$T$76,2,FALSE),IF(Mortality_Table_Name="GAM 1994",VLOOKUP($F6,$Z$6:$AB$125,2,FALSE),0))</f>
        <v>#N/A</v>
      </c>
      <c r="H6" s="61" t="e">
        <f t="shared" ref="H6:H37" si="2">IF(Mortality_Table_Name="Pri 2012",VLOOKUP($F6,$R$6:$T$76,3,FALSE),IF(Mortality_Table_Name="GAM 1994",VLOOKUP($F6,$Z$6:$AB$125,3,FALSE),0))</f>
        <v>#N/A</v>
      </c>
      <c r="N6" s="57">
        <v>50</v>
      </c>
      <c r="O6" s="45">
        <v>4.8799999999999998E-3</v>
      </c>
      <c r="P6" s="46">
        <v>2.7000000000000001E-3</v>
      </c>
      <c r="R6" s="57">
        <v>50</v>
      </c>
      <c r="S6" s="12">
        <v>1.2699999999999999E-2</v>
      </c>
      <c r="T6" s="48">
        <v>3.0999999999999999E-3</v>
      </c>
      <c r="V6" s="57">
        <v>1</v>
      </c>
      <c r="W6" s="51">
        <v>5.9199999999999997E-4</v>
      </c>
      <c r="X6" s="52">
        <v>5.31E-4</v>
      </c>
      <c r="Z6" s="57">
        <v>1</v>
      </c>
      <c r="AA6" s="51">
        <v>0.02</v>
      </c>
      <c r="AB6" s="52">
        <v>0.02</v>
      </c>
      <c r="AD6" s="18"/>
      <c r="AF6" s="18"/>
    </row>
    <row r="7" spans="2:32" x14ac:dyDescent="0.35">
      <c r="B7" s="57">
        <v>2</v>
      </c>
      <c r="C7" s="55" t="e">
        <f t="shared" ref="C7:C37" si="3">IF(Mortality_Table_Name="Pri 2012",VLOOKUP($B7,$N$6:$P$76,2,FALSE),IF(Mortality_Table_Name="GAM 1994",VLOOKUP($B7,$V$6:$X$125,2,FALSE),0))</f>
        <v>#N/A</v>
      </c>
      <c r="D7" s="48" t="e">
        <f t="shared" si="0"/>
        <v>#N/A</v>
      </c>
      <c r="F7" s="57">
        <v>2</v>
      </c>
      <c r="G7" s="60" t="e">
        <f t="shared" si="1"/>
        <v>#N/A</v>
      </c>
      <c r="H7" s="61" t="e">
        <f t="shared" si="2"/>
        <v>#N/A</v>
      </c>
      <c r="N7" s="57">
        <v>51</v>
      </c>
      <c r="O7" s="45">
        <v>5.13E-3</v>
      </c>
      <c r="P7" s="46">
        <v>2.9099999999999998E-3</v>
      </c>
      <c r="R7" s="57">
        <v>51</v>
      </c>
      <c r="S7" s="12">
        <v>1.0500000000000001E-2</v>
      </c>
      <c r="T7" s="48">
        <v>2.9999999999999997E-4</v>
      </c>
      <c r="V7" s="57">
        <v>2</v>
      </c>
      <c r="W7" s="51">
        <v>4.0000000000000002E-4</v>
      </c>
      <c r="X7" s="52">
        <v>3.4600000000000001E-4</v>
      </c>
      <c r="Z7" s="57">
        <v>2</v>
      </c>
      <c r="AA7" s="51">
        <v>0.02</v>
      </c>
      <c r="AB7" s="52">
        <v>0.02</v>
      </c>
      <c r="AD7" s="18"/>
      <c r="AF7" s="18"/>
    </row>
    <row r="8" spans="2:32" x14ac:dyDescent="0.35">
      <c r="B8" s="57">
        <v>3</v>
      </c>
      <c r="C8" s="55" t="e">
        <f t="shared" si="3"/>
        <v>#N/A</v>
      </c>
      <c r="D8" s="48" t="e">
        <f t="shared" si="0"/>
        <v>#N/A</v>
      </c>
      <c r="F8" s="57">
        <v>3</v>
      </c>
      <c r="G8" s="60" t="e">
        <f t="shared" si="1"/>
        <v>#N/A</v>
      </c>
      <c r="H8" s="61" t="e">
        <f t="shared" si="2"/>
        <v>#N/A</v>
      </c>
      <c r="N8" s="57">
        <v>52</v>
      </c>
      <c r="O8" s="45">
        <v>5.4099999999999999E-3</v>
      </c>
      <c r="P8" s="46">
        <v>3.14E-3</v>
      </c>
      <c r="R8" s="57">
        <v>52</v>
      </c>
      <c r="S8" s="12">
        <v>8.2000000000000007E-3</v>
      </c>
      <c r="T8" s="48">
        <v>-2.5000000000000001E-3</v>
      </c>
      <c r="V8" s="57">
        <v>3</v>
      </c>
      <c r="W8" s="51">
        <v>3.3199999999999999E-4</v>
      </c>
      <c r="X8" s="52">
        <v>2.5799999999999998E-4</v>
      </c>
      <c r="Z8" s="57">
        <v>3</v>
      </c>
      <c r="AA8" s="51">
        <v>0.02</v>
      </c>
      <c r="AB8" s="52">
        <v>0.02</v>
      </c>
      <c r="AD8" s="18"/>
      <c r="AF8" s="18"/>
    </row>
    <row r="9" spans="2:32" x14ac:dyDescent="0.35">
      <c r="B9" s="57">
        <v>4</v>
      </c>
      <c r="C9" s="55" t="e">
        <f t="shared" si="3"/>
        <v>#N/A</v>
      </c>
      <c r="D9" s="48" t="e">
        <f t="shared" si="0"/>
        <v>#N/A</v>
      </c>
      <c r="F9" s="57">
        <v>4</v>
      </c>
      <c r="G9" s="60" t="e">
        <f t="shared" si="1"/>
        <v>#N/A</v>
      </c>
      <c r="H9" s="61" t="e">
        <f t="shared" si="2"/>
        <v>#N/A</v>
      </c>
      <c r="N9" s="57">
        <v>53</v>
      </c>
      <c r="O9" s="45">
        <v>5.7099999999999998E-3</v>
      </c>
      <c r="P9" s="46">
        <v>3.3899999999999998E-3</v>
      </c>
      <c r="R9" s="57">
        <v>53</v>
      </c>
      <c r="S9" s="12">
        <v>5.7000000000000002E-3</v>
      </c>
      <c r="T9" s="48">
        <v>-5.0000000000000001E-3</v>
      </c>
      <c r="V9" s="57">
        <v>4</v>
      </c>
      <c r="W9" s="51">
        <v>2.5900000000000001E-4</v>
      </c>
      <c r="X9" s="52">
        <v>1.94E-4</v>
      </c>
      <c r="Z9" s="57">
        <v>4</v>
      </c>
      <c r="AA9" s="51">
        <v>0.02</v>
      </c>
      <c r="AB9" s="52">
        <v>0.02</v>
      </c>
      <c r="AD9" s="18"/>
      <c r="AF9" s="18"/>
    </row>
    <row r="10" spans="2:32" x14ac:dyDescent="0.35">
      <c r="B10" s="57">
        <v>5</v>
      </c>
      <c r="C10" s="55" t="e">
        <f t="shared" si="3"/>
        <v>#N/A</v>
      </c>
      <c r="D10" s="48" t="e">
        <f t="shared" si="0"/>
        <v>#N/A</v>
      </c>
      <c r="F10" s="57">
        <v>5</v>
      </c>
      <c r="G10" s="60" t="e">
        <f t="shared" si="1"/>
        <v>#N/A</v>
      </c>
      <c r="H10" s="61" t="e">
        <f t="shared" si="2"/>
        <v>#N/A</v>
      </c>
      <c r="N10" s="57">
        <v>54</v>
      </c>
      <c r="O10" s="45">
        <v>6.0400000000000002E-3</v>
      </c>
      <c r="P10" s="46">
        <v>3.65E-3</v>
      </c>
      <c r="R10" s="57">
        <v>54</v>
      </c>
      <c r="S10" s="12">
        <v>3.3E-3</v>
      </c>
      <c r="T10" s="48">
        <v>-7.0000000000000001E-3</v>
      </c>
      <c r="V10" s="57">
        <v>5</v>
      </c>
      <c r="W10" s="51">
        <v>2.3699999999999999E-4</v>
      </c>
      <c r="X10" s="52">
        <v>1.75E-4</v>
      </c>
      <c r="Z10" s="57">
        <v>5</v>
      </c>
      <c r="AA10" s="51">
        <v>0.02</v>
      </c>
      <c r="AB10" s="52">
        <v>0.02</v>
      </c>
      <c r="AD10" s="18"/>
      <c r="AF10" s="18"/>
    </row>
    <row r="11" spans="2:32" x14ac:dyDescent="0.35">
      <c r="B11" s="57">
        <v>6</v>
      </c>
      <c r="C11" s="55" t="e">
        <f t="shared" si="3"/>
        <v>#N/A</v>
      </c>
      <c r="D11" s="48" t="e">
        <f t="shared" si="0"/>
        <v>#N/A</v>
      </c>
      <c r="F11" s="57">
        <v>6</v>
      </c>
      <c r="G11" s="60" t="e">
        <f t="shared" si="1"/>
        <v>#N/A</v>
      </c>
      <c r="H11" s="61" t="e">
        <f t="shared" si="2"/>
        <v>#N/A</v>
      </c>
      <c r="N11" s="57">
        <v>55</v>
      </c>
      <c r="O11" s="45">
        <v>6.4000000000000003E-3</v>
      </c>
      <c r="P11" s="46">
        <v>3.9300000000000003E-3</v>
      </c>
      <c r="R11" s="57">
        <v>55</v>
      </c>
      <c r="S11" s="12">
        <v>1.1000000000000001E-3</v>
      </c>
      <c r="T11" s="48">
        <v>-8.3000000000000001E-3</v>
      </c>
      <c r="V11" s="57">
        <v>6</v>
      </c>
      <c r="W11" s="51">
        <v>2.2699999999999999E-4</v>
      </c>
      <c r="X11" s="52">
        <v>1.63E-4</v>
      </c>
      <c r="Z11" s="57">
        <v>6</v>
      </c>
      <c r="AA11" s="51">
        <v>0.02</v>
      </c>
      <c r="AB11" s="52">
        <v>0.02</v>
      </c>
      <c r="AD11" s="18"/>
      <c r="AF11" s="18"/>
    </row>
    <row r="12" spans="2:32" x14ac:dyDescent="0.35">
      <c r="B12" s="57">
        <v>7</v>
      </c>
      <c r="C12" s="55" t="e">
        <f t="shared" si="3"/>
        <v>#N/A</v>
      </c>
      <c r="D12" s="48" t="e">
        <f t="shared" si="0"/>
        <v>#N/A</v>
      </c>
      <c r="F12" s="57">
        <v>7</v>
      </c>
      <c r="G12" s="60" t="e">
        <f t="shared" si="1"/>
        <v>#N/A</v>
      </c>
      <c r="H12" s="61" t="e">
        <f t="shared" si="2"/>
        <v>#N/A</v>
      </c>
      <c r="N12" s="57">
        <v>56</v>
      </c>
      <c r="O12" s="45">
        <v>6.8100000000000001E-3</v>
      </c>
      <c r="P12" s="46">
        <v>4.2399999999999998E-3</v>
      </c>
      <c r="R12" s="57">
        <v>56</v>
      </c>
      <c r="S12" s="12">
        <v>-8.9999999999999998E-4</v>
      </c>
      <c r="T12" s="48">
        <v>-8.6999999999999994E-3</v>
      </c>
      <c r="V12" s="57">
        <v>7</v>
      </c>
      <c r="W12" s="51">
        <v>2.1699999999999999E-4</v>
      </c>
      <c r="X12" s="52">
        <v>1.5300000000000001E-4</v>
      </c>
      <c r="Z12" s="57">
        <v>7</v>
      </c>
      <c r="AA12" s="51">
        <v>0.02</v>
      </c>
      <c r="AB12" s="52">
        <v>0.02</v>
      </c>
      <c r="AD12" s="18"/>
      <c r="AF12" s="18"/>
    </row>
    <row r="13" spans="2:32" x14ac:dyDescent="0.35">
      <c r="B13" s="57">
        <v>8</v>
      </c>
      <c r="C13" s="55" t="e">
        <f t="shared" si="3"/>
        <v>#N/A</v>
      </c>
      <c r="D13" s="48" t="e">
        <f t="shared" si="0"/>
        <v>#N/A</v>
      </c>
      <c r="F13" s="57">
        <v>8</v>
      </c>
      <c r="G13" s="60" t="e">
        <f t="shared" si="1"/>
        <v>#N/A</v>
      </c>
      <c r="H13" s="61" t="e">
        <f t="shared" si="2"/>
        <v>#N/A</v>
      </c>
      <c r="N13" s="57">
        <v>57</v>
      </c>
      <c r="O13" s="45">
        <v>7.2399999999999999E-3</v>
      </c>
      <c r="P13" s="46">
        <v>4.5700000000000003E-3</v>
      </c>
      <c r="R13" s="57">
        <v>57</v>
      </c>
      <c r="S13" s="12">
        <v>-2.5999999999999999E-3</v>
      </c>
      <c r="T13" s="48">
        <v>-8.2000000000000007E-3</v>
      </c>
      <c r="V13" s="57">
        <v>8</v>
      </c>
      <c r="W13" s="51">
        <v>2.0100000000000001E-4</v>
      </c>
      <c r="X13" s="52">
        <v>1.37E-4</v>
      </c>
      <c r="Z13" s="57">
        <v>8</v>
      </c>
      <c r="AA13" s="51">
        <v>0.02</v>
      </c>
      <c r="AB13" s="52">
        <v>0.02</v>
      </c>
      <c r="AD13" s="18"/>
      <c r="AF13" s="18"/>
    </row>
    <row r="14" spans="2:32" x14ac:dyDescent="0.35">
      <c r="B14" s="57">
        <v>9</v>
      </c>
      <c r="C14" s="55" t="e">
        <f t="shared" si="3"/>
        <v>#N/A</v>
      </c>
      <c r="D14" s="48" t="e">
        <f t="shared" si="0"/>
        <v>#N/A</v>
      </c>
      <c r="F14" s="57">
        <v>9</v>
      </c>
      <c r="G14" s="60" t="e">
        <f t="shared" si="1"/>
        <v>#N/A</v>
      </c>
      <c r="H14" s="61" t="e">
        <f t="shared" si="2"/>
        <v>#N/A</v>
      </c>
      <c r="N14" s="57">
        <v>58</v>
      </c>
      <c r="O14" s="45">
        <v>7.6699999999999997E-3</v>
      </c>
      <c r="P14" s="46">
        <v>4.9300000000000004E-3</v>
      </c>
      <c r="R14" s="57">
        <v>58</v>
      </c>
      <c r="S14" s="12">
        <v>-3.8E-3</v>
      </c>
      <c r="T14" s="48">
        <v>-6.7999999999999996E-3</v>
      </c>
      <c r="V14" s="57">
        <v>9</v>
      </c>
      <c r="W14" s="51">
        <v>1.94E-4</v>
      </c>
      <c r="X14" s="52">
        <v>1.2999999999999999E-4</v>
      </c>
      <c r="Z14" s="57">
        <v>9</v>
      </c>
      <c r="AA14" s="51">
        <v>0.02</v>
      </c>
      <c r="AB14" s="52">
        <v>0.02</v>
      </c>
      <c r="AD14" s="18"/>
      <c r="AF14" s="18"/>
    </row>
    <row r="15" spans="2:32" x14ac:dyDescent="0.35">
      <c r="B15" s="57">
        <v>10</v>
      </c>
      <c r="C15" s="55" t="e">
        <f t="shared" si="3"/>
        <v>#N/A</v>
      </c>
      <c r="D15" s="48" t="e">
        <f t="shared" si="0"/>
        <v>#N/A</v>
      </c>
      <c r="F15" s="57">
        <v>10</v>
      </c>
      <c r="G15" s="60" t="e">
        <f t="shared" si="1"/>
        <v>#N/A</v>
      </c>
      <c r="H15" s="61" t="e">
        <f t="shared" si="2"/>
        <v>#N/A</v>
      </c>
      <c r="N15" s="57">
        <v>59</v>
      </c>
      <c r="O15" s="45">
        <v>8.0800000000000004E-3</v>
      </c>
      <c r="P15" s="46">
        <v>5.3099999999999996E-3</v>
      </c>
      <c r="R15" s="57">
        <v>59</v>
      </c>
      <c r="S15" s="12">
        <v>-4.4000000000000003E-3</v>
      </c>
      <c r="T15" s="48">
        <v>-4.7000000000000002E-3</v>
      </c>
      <c r="V15" s="57">
        <v>10</v>
      </c>
      <c r="W15" s="51">
        <v>1.9699999999999999E-4</v>
      </c>
      <c r="X15" s="52">
        <v>1.3100000000000001E-4</v>
      </c>
      <c r="Z15" s="57">
        <v>10</v>
      </c>
      <c r="AA15" s="51">
        <v>0.02</v>
      </c>
      <c r="AB15" s="52">
        <v>0.02</v>
      </c>
      <c r="AD15" s="18"/>
      <c r="AF15" s="18"/>
    </row>
    <row r="16" spans="2:32" x14ac:dyDescent="0.35">
      <c r="B16" s="57">
        <v>11</v>
      </c>
      <c r="C16" s="55" t="e">
        <f t="shared" si="3"/>
        <v>#N/A</v>
      </c>
      <c r="D16" s="48" t="e">
        <f t="shared" si="0"/>
        <v>#N/A</v>
      </c>
      <c r="F16" s="57">
        <v>11</v>
      </c>
      <c r="G16" s="60" t="e">
        <f t="shared" si="1"/>
        <v>#N/A</v>
      </c>
      <c r="H16" s="61" t="e">
        <f t="shared" si="2"/>
        <v>#N/A</v>
      </c>
      <c r="N16" s="57">
        <v>60</v>
      </c>
      <c r="O16" s="45">
        <v>8.4499999999999992E-3</v>
      </c>
      <c r="P16" s="46">
        <v>5.7299999999999999E-3</v>
      </c>
      <c r="R16" s="57">
        <v>60</v>
      </c>
      <c r="S16" s="12">
        <v>-4.4000000000000003E-3</v>
      </c>
      <c r="T16" s="48">
        <v>-2.0999999999999999E-3</v>
      </c>
      <c r="V16" s="57">
        <v>11</v>
      </c>
      <c r="W16" s="51">
        <v>2.0799999999999999E-4</v>
      </c>
      <c r="X16" s="52">
        <v>1.3799999999999999E-4</v>
      </c>
      <c r="Z16" s="57">
        <v>11</v>
      </c>
      <c r="AA16" s="51">
        <v>0.02</v>
      </c>
      <c r="AB16" s="52">
        <v>0.02</v>
      </c>
      <c r="AD16" s="18"/>
      <c r="AF16" s="18"/>
    </row>
    <row r="17" spans="2:32" x14ac:dyDescent="0.35">
      <c r="B17" s="57">
        <v>12</v>
      </c>
      <c r="C17" s="55" t="e">
        <f t="shared" si="3"/>
        <v>#N/A</v>
      </c>
      <c r="D17" s="48" t="e">
        <f t="shared" si="0"/>
        <v>#N/A</v>
      </c>
      <c r="F17" s="57">
        <v>12</v>
      </c>
      <c r="G17" s="60" t="e">
        <f t="shared" si="1"/>
        <v>#N/A</v>
      </c>
      <c r="H17" s="61" t="e">
        <f t="shared" si="2"/>
        <v>#N/A</v>
      </c>
      <c r="N17" s="57">
        <v>61</v>
      </c>
      <c r="O17" s="45">
        <v>8.7899999999999992E-3</v>
      </c>
      <c r="P17" s="46">
        <v>6.1700000000000001E-3</v>
      </c>
      <c r="R17" s="57">
        <v>61</v>
      </c>
      <c r="S17" s="12">
        <v>-3.7000000000000002E-3</v>
      </c>
      <c r="T17" s="48">
        <v>8.0000000000000004E-4</v>
      </c>
      <c r="V17" s="57">
        <v>12</v>
      </c>
      <c r="W17" s="51">
        <v>2.2599999999999999E-4</v>
      </c>
      <c r="X17" s="52">
        <v>1.4799999999999999E-4</v>
      </c>
      <c r="Z17" s="57">
        <v>12</v>
      </c>
      <c r="AA17" s="51">
        <v>0.02</v>
      </c>
      <c r="AB17" s="52">
        <v>0.02</v>
      </c>
      <c r="AD17" s="18"/>
      <c r="AF17" s="18"/>
    </row>
    <row r="18" spans="2:32" x14ac:dyDescent="0.35">
      <c r="B18" s="57">
        <v>13</v>
      </c>
      <c r="C18" s="55" t="e">
        <f t="shared" si="3"/>
        <v>#N/A</v>
      </c>
      <c r="D18" s="48" t="e">
        <f t="shared" si="0"/>
        <v>#N/A</v>
      </c>
      <c r="F18" s="57">
        <v>13</v>
      </c>
      <c r="G18" s="60" t="e">
        <f t="shared" si="1"/>
        <v>#N/A</v>
      </c>
      <c r="H18" s="61" t="e">
        <f t="shared" si="2"/>
        <v>#N/A</v>
      </c>
      <c r="N18" s="57">
        <v>62</v>
      </c>
      <c r="O18" s="45">
        <v>9.1400000000000006E-3</v>
      </c>
      <c r="P18" s="46">
        <v>6.6600000000000001E-3</v>
      </c>
      <c r="R18" s="57">
        <v>62</v>
      </c>
      <c r="S18" s="12">
        <v>-2.3999999999999998E-3</v>
      </c>
      <c r="T18" s="48">
        <v>3.5999999999999999E-3</v>
      </c>
      <c r="V18" s="57">
        <v>13</v>
      </c>
      <c r="W18" s="51">
        <v>2.5500000000000002E-4</v>
      </c>
      <c r="X18" s="52">
        <v>1.64E-4</v>
      </c>
      <c r="Z18" s="57">
        <v>13</v>
      </c>
      <c r="AA18" s="51">
        <v>0.02</v>
      </c>
      <c r="AB18" s="52">
        <v>0.02</v>
      </c>
      <c r="AD18" s="18"/>
      <c r="AF18" s="18"/>
    </row>
    <row r="19" spans="2:32" x14ac:dyDescent="0.35">
      <c r="B19" s="57">
        <v>14</v>
      </c>
      <c r="C19" s="55" t="e">
        <f t="shared" si="3"/>
        <v>#N/A</v>
      </c>
      <c r="D19" s="48" t="e">
        <f t="shared" si="0"/>
        <v>#N/A</v>
      </c>
      <c r="F19" s="57">
        <v>14</v>
      </c>
      <c r="G19" s="60" t="e">
        <f t="shared" si="1"/>
        <v>#N/A</v>
      </c>
      <c r="H19" s="61" t="e">
        <f t="shared" si="2"/>
        <v>#N/A</v>
      </c>
      <c r="N19" s="57">
        <v>63</v>
      </c>
      <c r="O19" s="45">
        <v>9.5600000000000008E-3</v>
      </c>
      <c r="P19" s="46">
        <v>7.1799999999999998E-3</v>
      </c>
      <c r="R19" s="57">
        <v>63</v>
      </c>
      <c r="S19" s="12">
        <v>-5.0000000000000001E-4</v>
      </c>
      <c r="T19" s="48">
        <v>6.3E-3</v>
      </c>
      <c r="V19" s="57">
        <v>14</v>
      </c>
      <c r="W19" s="51">
        <v>2.9700000000000001E-4</v>
      </c>
      <c r="X19" s="52">
        <v>1.8900000000000001E-4</v>
      </c>
      <c r="Z19" s="57">
        <v>14</v>
      </c>
      <c r="AA19" s="51">
        <v>1.9E-2</v>
      </c>
      <c r="AB19" s="52">
        <v>1.7999999999999999E-2</v>
      </c>
      <c r="AD19" s="18"/>
      <c r="AF19" s="18"/>
    </row>
    <row r="20" spans="2:32" x14ac:dyDescent="0.35">
      <c r="B20" s="57">
        <v>15</v>
      </c>
      <c r="C20" s="55" t="e">
        <f t="shared" si="3"/>
        <v>#N/A</v>
      </c>
      <c r="D20" s="48" t="e">
        <f t="shared" si="0"/>
        <v>#N/A</v>
      </c>
      <c r="F20" s="57">
        <v>15</v>
      </c>
      <c r="G20" s="60" t="e">
        <f t="shared" si="1"/>
        <v>#N/A</v>
      </c>
      <c r="H20" s="61" t="e">
        <f t="shared" si="2"/>
        <v>#N/A</v>
      </c>
      <c r="N20" s="57">
        <v>64</v>
      </c>
      <c r="O20" s="45">
        <v>1.01E-2</v>
      </c>
      <c r="P20" s="46">
        <v>7.7499999999999999E-3</v>
      </c>
      <c r="R20" s="57">
        <v>64</v>
      </c>
      <c r="S20" s="12">
        <v>1.6999999999999999E-3</v>
      </c>
      <c r="T20" s="48">
        <v>8.6E-3</v>
      </c>
      <c r="V20" s="57">
        <v>15</v>
      </c>
      <c r="W20" s="51">
        <v>3.4499999999999998E-4</v>
      </c>
      <c r="X20" s="52">
        <v>2.1599999999999999E-4</v>
      </c>
      <c r="Z20" s="57">
        <v>15</v>
      </c>
      <c r="AA20" s="51">
        <v>1.9E-2</v>
      </c>
      <c r="AB20" s="52">
        <v>1.6E-2</v>
      </c>
      <c r="AD20" s="18"/>
      <c r="AF20" s="18"/>
    </row>
    <row r="21" spans="2:32" x14ac:dyDescent="0.35">
      <c r="B21" s="57">
        <v>16</v>
      </c>
      <c r="C21" s="55" t="e">
        <f t="shared" si="3"/>
        <v>#N/A</v>
      </c>
      <c r="D21" s="48" t="e">
        <f t="shared" si="0"/>
        <v>#N/A</v>
      </c>
      <c r="F21" s="57">
        <v>16</v>
      </c>
      <c r="G21" s="60" t="e">
        <f t="shared" si="1"/>
        <v>#N/A</v>
      </c>
      <c r="H21" s="61" t="e">
        <f t="shared" si="2"/>
        <v>#N/A</v>
      </c>
      <c r="N21" s="57">
        <v>65</v>
      </c>
      <c r="O21" s="45">
        <v>1.0829999999999999E-2</v>
      </c>
      <c r="P21" s="46">
        <v>8.3700000000000007E-3</v>
      </c>
      <c r="R21" s="57">
        <v>65</v>
      </c>
      <c r="S21" s="12">
        <v>4.0000000000000001E-3</v>
      </c>
      <c r="T21" s="48">
        <v>1.0500000000000001E-2</v>
      </c>
      <c r="V21" s="57">
        <v>16</v>
      </c>
      <c r="W21" s="51">
        <v>3.9100000000000002E-4</v>
      </c>
      <c r="X21" s="52">
        <v>2.42E-4</v>
      </c>
      <c r="Z21" s="57">
        <v>16</v>
      </c>
      <c r="AA21" s="51">
        <v>1.9E-2</v>
      </c>
      <c r="AB21" s="52">
        <v>1.4999999999999999E-2</v>
      </c>
      <c r="AD21" s="18"/>
      <c r="AF21" s="18"/>
    </row>
    <row r="22" spans="2:32" x14ac:dyDescent="0.35">
      <c r="B22" s="57">
        <v>17</v>
      </c>
      <c r="C22" s="55" t="e">
        <f t="shared" si="3"/>
        <v>#N/A</v>
      </c>
      <c r="D22" s="48" t="e">
        <f t="shared" si="0"/>
        <v>#N/A</v>
      </c>
      <c r="F22" s="57">
        <v>17</v>
      </c>
      <c r="G22" s="60" t="e">
        <f t="shared" si="1"/>
        <v>#N/A</v>
      </c>
      <c r="H22" s="61" t="e">
        <f t="shared" si="2"/>
        <v>#N/A</v>
      </c>
      <c r="N22" s="57">
        <v>66</v>
      </c>
      <c r="O22" s="45">
        <v>1.174E-2</v>
      </c>
      <c r="P22" s="46">
        <v>9.0600000000000003E-3</v>
      </c>
      <c r="R22" s="57">
        <v>66</v>
      </c>
      <c r="S22" s="12">
        <v>6.3E-3</v>
      </c>
      <c r="T22" s="48">
        <v>1.1900000000000001E-2</v>
      </c>
      <c r="V22" s="57">
        <v>17</v>
      </c>
      <c r="W22" s="51">
        <v>4.2999999999999999E-4</v>
      </c>
      <c r="X22" s="52">
        <v>2.6200000000000003E-4</v>
      </c>
      <c r="Z22" s="57">
        <v>17</v>
      </c>
      <c r="AA22" s="51">
        <v>1.9E-2</v>
      </c>
      <c r="AB22" s="52">
        <v>1.4E-2</v>
      </c>
      <c r="AD22" s="18"/>
      <c r="AF22" s="18"/>
    </row>
    <row r="23" spans="2:32" x14ac:dyDescent="0.35">
      <c r="B23" s="57">
        <v>18</v>
      </c>
      <c r="C23" s="55" t="e">
        <f t="shared" si="3"/>
        <v>#N/A</v>
      </c>
      <c r="D23" s="48" t="e">
        <f t="shared" si="0"/>
        <v>#N/A</v>
      </c>
      <c r="F23" s="57">
        <v>18</v>
      </c>
      <c r="G23" s="60" t="e">
        <f t="shared" si="1"/>
        <v>#N/A</v>
      </c>
      <c r="H23" s="61" t="e">
        <f t="shared" si="2"/>
        <v>#N/A</v>
      </c>
      <c r="N23" s="57">
        <v>67</v>
      </c>
      <c r="O23" s="45">
        <v>1.2840000000000001E-2</v>
      </c>
      <c r="P23" s="46">
        <v>9.8499999999999994E-3</v>
      </c>
      <c r="R23" s="57">
        <v>67</v>
      </c>
      <c r="S23" s="12">
        <v>8.3000000000000001E-3</v>
      </c>
      <c r="T23" s="48">
        <v>1.2800000000000001E-2</v>
      </c>
      <c r="V23" s="57">
        <v>18</v>
      </c>
      <c r="W23" s="51">
        <v>4.6000000000000001E-4</v>
      </c>
      <c r="X23" s="52">
        <v>2.7300000000000002E-4</v>
      </c>
      <c r="Z23" s="57">
        <v>18</v>
      </c>
      <c r="AA23" s="51">
        <v>1.9E-2</v>
      </c>
      <c r="AB23" s="52">
        <v>1.4E-2</v>
      </c>
      <c r="AD23" s="18"/>
      <c r="AF23" s="18"/>
    </row>
    <row r="24" spans="2:32" x14ac:dyDescent="0.35">
      <c r="B24" s="57">
        <v>19</v>
      </c>
      <c r="C24" s="55" t="e">
        <f t="shared" si="3"/>
        <v>#N/A</v>
      </c>
      <c r="D24" s="48" t="e">
        <f t="shared" si="0"/>
        <v>#N/A</v>
      </c>
      <c r="F24" s="57">
        <v>19</v>
      </c>
      <c r="G24" s="60" t="e">
        <f t="shared" si="1"/>
        <v>#N/A</v>
      </c>
      <c r="H24" s="61" t="e">
        <f t="shared" si="2"/>
        <v>#N/A</v>
      </c>
      <c r="N24" s="57">
        <v>68</v>
      </c>
      <c r="O24" s="45">
        <v>1.413E-2</v>
      </c>
      <c r="P24" s="46">
        <v>1.074E-2</v>
      </c>
      <c r="R24" s="57">
        <v>68</v>
      </c>
      <c r="S24" s="12">
        <v>9.9000000000000008E-3</v>
      </c>
      <c r="T24" s="48">
        <v>1.34E-2</v>
      </c>
      <c r="V24" s="57">
        <v>19</v>
      </c>
      <c r="W24" s="51">
        <v>4.84E-4</v>
      </c>
      <c r="X24" s="52">
        <v>2.7999999999999998E-4</v>
      </c>
      <c r="Z24" s="57">
        <v>19</v>
      </c>
      <c r="AA24" s="51">
        <v>1.9E-2</v>
      </c>
      <c r="AB24" s="52">
        <v>1.4999999999999999E-2</v>
      </c>
      <c r="AD24" s="18"/>
      <c r="AF24" s="18"/>
    </row>
    <row r="25" spans="2:32" x14ac:dyDescent="0.35">
      <c r="B25" s="57">
        <v>20</v>
      </c>
      <c r="C25" s="55" t="e">
        <f t="shared" si="3"/>
        <v>#N/A</v>
      </c>
      <c r="D25" s="48" t="e">
        <f t="shared" si="0"/>
        <v>#N/A</v>
      </c>
      <c r="F25" s="57">
        <v>20</v>
      </c>
      <c r="G25" s="60" t="e">
        <f t="shared" si="1"/>
        <v>#N/A</v>
      </c>
      <c r="H25" s="61" t="e">
        <f t="shared" si="2"/>
        <v>#N/A</v>
      </c>
      <c r="N25" s="57">
        <v>69</v>
      </c>
      <c r="O25" s="45">
        <v>1.559E-2</v>
      </c>
      <c r="P25" s="46">
        <v>1.1780000000000001E-2</v>
      </c>
      <c r="R25" s="57">
        <v>69</v>
      </c>
      <c r="S25" s="12">
        <v>1.12E-2</v>
      </c>
      <c r="T25" s="48">
        <v>1.3599999999999999E-2</v>
      </c>
      <c r="V25" s="57">
        <v>20</v>
      </c>
      <c r="W25" s="51">
        <v>5.0699999999999996E-4</v>
      </c>
      <c r="X25" s="52">
        <v>2.8400000000000002E-4</v>
      </c>
      <c r="Z25" s="57">
        <v>20</v>
      </c>
      <c r="AA25" s="51">
        <v>1.9E-2</v>
      </c>
      <c r="AB25" s="52">
        <v>1.6E-2</v>
      </c>
      <c r="AD25" s="18"/>
      <c r="AF25" s="18"/>
    </row>
    <row r="26" spans="2:32" x14ac:dyDescent="0.35">
      <c r="B26" s="57">
        <v>21</v>
      </c>
      <c r="C26" s="55" t="e">
        <f t="shared" si="3"/>
        <v>#N/A</v>
      </c>
      <c r="D26" s="48" t="e">
        <f t="shared" si="0"/>
        <v>#N/A</v>
      </c>
      <c r="F26" s="57">
        <v>21</v>
      </c>
      <c r="G26" s="60" t="e">
        <f t="shared" si="1"/>
        <v>#N/A</v>
      </c>
      <c r="H26" s="61" t="e">
        <f t="shared" si="2"/>
        <v>#N/A</v>
      </c>
      <c r="N26" s="57">
        <v>70</v>
      </c>
      <c r="O26" s="45">
        <v>1.7239999999999998E-2</v>
      </c>
      <c r="P26" s="46">
        <v>1.298E-2</v>
      </c>
      <c r="R26" s="57">
        <v>70</v>
      </c>
      <c r="S26" s="12">
        <v>1.21E-2</v>
      </c>
      <c r="T26" s="48">
        <v>1.35E-2</v>
      </c>
      <c r="V26" s="57">
        <v>21</v>
      </c>
      <c r="W26" s="51">
        <v>5.2999999999999998E-4</v>
      </c>
      <c r="X26" s="52">
        <v>2.8600000000000001E-4</v>
      </c>
      <c r="Z26" s="57">
        <v>21</v>
      </c>
      <c r="AA26" s="51">
        <v>1.7999999999999999E-2</v>
      </c>
      <c r="AB26" s="52">
        <v>1.7000000000000001E-2</v>
      </c>
      <c r="AD26" s="18"/>
      <c r="AF26" s="18"/>
    </row>
    <row r="27" spans="2:32" x14ac:dyDescent="0.35">
      <c r="B27" s="57">
        <v>22</v>
      </c>
      <c r="C27" s="55" t="e">
        <f t="shared" si="3"/>
        <v>#N/A</v>
      </c>
      <c r="D27" s="48" t="e">
        <f t="shared" si="0"/>
        <v>#N/A</v>
      </c>
      <c r="F27" s="57">
        <v>22</v>
      </c>
      <c r="G27" s="60" t="e">
        <f t="shared" si="1"/>
        <v>#N/A</v>
      </c>
      <c r="H27" s="61" t="e">
        <f t="shared" si="2"/>
        <v>#N/A</v>
      </c>
      <c r="N27" s="57">
        <v>71</v>
      </c>
      <c r="O27" s="45">
        <v>1.9089999999999999E-2</v>
      </c>
      <c r="P27" s="46">
        <v>1.438E-2</v>
      </c>
      <c r="R27" s="57">
        <v>71</v>
      </c>
      <c r="S27" s="12">
        <v>1.26E-2</v>
      </c>
      <c r="T27" s="48">
        <v>1.32E-2</v>
      </c>
      <c r="V27" s="57">
        <v>22</v>
      </c>
      <c r="W27" s="51">
        <v>5.5599999999999996E-4</v>
      </c>
      <c r="X27" s="52">
        <v>2.8899999999999998E-4</v>
      </c>
      <c r="Z27" s="57">
        <v>22</v>
      </c>
      <c r="AA27" s="51">
        <v>1.7000000000000001E-2</v>
      </c>
      <c r="AB27" s="52">
        <v>1.7000000000000001E-2</v>
      </c>
      <c r="AD27" s="18"/>
      <c r="AF27" s="18"/>
    </row>
    <row r="28" spans="2:32" x14ac:dyDescent="0.35">
      <c r="B28" s="57">
        <v>23</v>
      </c>
      <c r="C28" s="55" t="e">
        <f t="shared" si="3"/>
        <v>#N/A</v>
      </c>
      <c r="D28" s="48" t="e">
        <f t="shared" si="0"/>
        <v>#N/A</v>
      </c>
      <c r="F28" s="57">
        <v>23</v>
      </c>
      <c r="G28" s="60" t="e">
        <f t="shared" si="1"/>
        <v>#N/A</v>
      </c>
      <c r="H28" s="61" t="e">
        <f t="shared" si="2"/>
        <v>#N/A</v>
      </c>
      <c r="N28" s="57">
        <v>72</v>
      </c>
      <c r="O28" s="45">
        <v>2.1160000000000002E-2</v>
      </c>
      <c r="P28" s="46">
        <v>1.6E-2</v>
      </c>
      <c r="R28" s="57">
        <v>72</v>
      </c>
      <c r="S28" s="12">
        <v>1.29E-2</v>
      </c>
      <c r="T28" s="48">
        <v>1.2699999999999999E-2</v>
      </c>
      <c r="V28" s="57">
        <v>23</v>
      </c>
      <c r="W28" s="51">
        <v>5.8900000000000001E-4</v>
      </c>
      <c r="X28" s="52">
        <v>2.92E-4</v>
      </c>
      <c r="Z28" s="57">
        <v>23</v>
      </c>
      <c r="AA28" s="51">
        <v>1.4999999999999999E-2</v>
      </c>
      <c r="AB28" s="52">
        <v>1.6E-2</v>
      </c>
      <c r="AD28" s="18"/>
      <c r="AF28" s="18"/>
    </row>
    <row r="29" spans="2:32" x14ac:dyDescent="0.35">
      <c r="B29" s="57">
        <v>24</v>
      </c>
      <c r="C29" s="55" t="e">
        <f t="shared" si="3"/>
        <v>#N/A</v>
      </c>
      <c r="D29" s="48" t="e">
        <f t="shared" si="0"/>
        <v>#N/A</v>
      </c>
      <c r="F29" s="57">
        <v>24</v>
      </c>
      <c r="G29" s="60" t="e">
        <f t="shared" si="1"/>
        <v>#N/A</v>
      </c>
      <c r="H29" s="61" t="e">
        <f t="shared" si="2"/>
        <v>#N/A</v>
      </c>
      <c r="N29" s="57">
        <v>73</v>
      </c>
      <c r="O29" s="45">
        <v>2.3470000000000001E-2</v>
      </c>
      <c r="P29" s="46">
        <v>1.789E-2</v>
      </c>
      <c r="R29" s="57">
        <v>73</v>
      </c>
      <c r="S29" s="12">
        <v>1.3100000000000001E-2</v>
      </c>
      <c r="T29" s="48">
        <v>1.2200000000000001E-2</v>
      </c>
      <c r="V29" s="57">
        <v>24</v>
      </c>
      <c r="W29" s="51">
        <v>6.2399999999999999E-4</v>
      </c>
      <c r="X29" s="52">
        <v>2.9100000000000003E-4</v>
      </c>
      <c r="Z29" s="57">
        <v>24</v>
      </c>
      <c r="AA29" s="51">
        <v>1.2999999999999999E-2</v>
      </c>
      <c r="AB29" s="52">
        <v>1.4999999999999999E-2</v>
      </c>
      <c r="AD29" s="18"/>
      <c r="AF29" s="18"/>
    </row>
    <row r="30" spans="2:32" x14ac:dyDescent="0.35">
      <c r="B30" s="57">
        <v>25</v>
      </c>
      <c r="C30" s="55" t="e">
        <f t="shared" si="3"/>
        <v>#N/A</v>
      </c>
      <c r="D30" s="48" t="e">
        <f t="shared" si="0"/>
        <v>#N/A</v>
      </c>
      <c r="F30" s="57">
        <v>25</v>
      </c>
      <c r="G30" s="60" t="e">
        <f t="shared" si="1"/>
        <v>#N/A</v>
      </c>
      <c r="H30" s="61" t="e">
        <f t="shared" si="2"/>
        <v>#N/A</v>
      </c>
      <c r="N30" s="57">
        <v>74</v>
      </c>
      <c r="O30" s="45">
        <v>2.606E-2</v>
      </c>
      <c r="P30" s="46">
        <v>2.0080000000000001E-2</v>
      </c>
      <c r="R30" s="57">
        <v>74</v>
      </c>
      <c r="S30" s="12">
        <v>1.3100000000000001E-2</v>
      </c>
      <c r="T30" s="48">
        <v>1.1599999999999999E-2</v>
      </c>
      <c r="V30" s="57">
        <v>25</v>
      </c>
      <c r="W30" s="51">
        <v>6.6100000000000002E-4</v>
      </c>
      <c r="X30" s="52">
        <v>2.9100000000000003E-4</v>
      </c>
      <c r="Z30" s="57">
        <v>25</v>
      </c>
      <c r="AA30" s="51">
        <v>0.01</v>
      </c>
      <c r="AB30" s="52">
        <v>1.4E-2</v>
      </c>
      <c r="AD30" s="18"/>
      <c r="AF30" s="18"/>
    </row>
    <row r="31" spans="2:32" x14ac:dyDescent="0.35">
      <c r="B31" s="57">
        <v>26</v>
      </c>
      <c r="C31" s="55" t="e">
        <f t="shared" si="3"/>
        <v>#N/A</v>
      </c>
      <c r="D31" s="48" t="e">
        <f t="shared" si="0"/>
        <v>#N/A</v>
      </c>
      <c r="F31" s="57">
        <v>26</v>
      </c>
      <c r="G31" s="60" t="e">
        <f t="shared" si="1"/>
        <v>#N/A</v>
      </c>
      <c r="H31" s="61" t="e">
        <f t="shared" si="2"/>
        <v>#N/A</v>
      </c>
      <c r="N31" s="57">
        <v>75</v>
      </c>
      <c r="O31" s="45">
        <v>2.8969999999999999E-2</v>
      </c>
      <c r="P31" s="46">
        <v>2.2579999999999999E-2</v>
      </c>
      <c r="R31" s="57">
        <v>75</v>
      </c>
      <c r="S31" s="12">
        <v>1.2999999999999999E-2</v>
      </c>
      <c r="T31" s="48">
        <v>1.09E-2</v>
      </c>
      <c r="V31" s="57">
        <v>26</v>
      </c>
      <c r="W31" s="51">
        <v>6.96E-4</v>
      </c>
      <c r="X31" s="52">
        <v>2.9399999999999999E-4</v>
      </c>
      <c r="Z31" s="57">
        <v>26</v>
      </c>
      <c r="AA31" s="51">
        <v>6.0000000000000001E-3</v>
      </c>
      <c r="AB31" s="52">
        <v>1.2E-2</v>
      </c>
      <c r="AD31" s="18"/>
      <c r="AF31" s="18"/>
    </row>
    <row r="32" spans="2:32" x14ac:dyDescent="0.35">
      <c r="B32" s="57">
        <v>27</v>
      </c>
      <c r="C32" s="55" t="e">
        <f t="shared" si="3"/>
        <v>#N/A</v>
      </c>
      <c r="D32" s="48" t="e">
        <f t="shared" si="0"/>
        <v>#N/A</v>
      </c>
      <c r="F32" s="57">
        <v>27</v>
      </c>
      <c r="G32" s="60" t="e">
        <f t="shared" si="1"/>
        <v>#N/A</v>
      </c>
      <c r="H32" s="61" t="e">
        <f t="shared" si="2"/>
        <v>#N/A</v>
      </c>
      <c r="N32" s="57">
        <v>76</v>
      </c>
      <c r="O32" s="45">
        <v>3.2250000000000001E-2</v>
      </c>
      <c r="P32" s="46">
        <v>2.5420000000000002E-2</v>
      </c>
      <c r="R32" s="57">
        <v>76</v>
      </c>
      <c r="S32" s="12">
        <v>1.29E-2</v>
      </c>
      <c r="T32" s="48">
        <v>1.03E-2</v>
      </c>
      <c r="V32" s="57">
        <v>27</v>
      </c>
      <c r="W32" s="51">
        <v>7.27E-4</v>
      </c>
      <c r="X32" s="52">
        <v>3.0200000000000002E-4</v>
      </c>
      <c r="Z32" s="57">
        <v>27</v>
      </c>
      <c r="AA32" s="51">
        <v>5.0000000000000001E-3</v>
      </c>
      <c r="AB32" s="52">
        <v>1.2E-2</v>
      </c>
      <c r="AD32" s="18"/>
      <c r="AF32" s="18"/>
    </row>
    <row r="33" spans="2:32" x14ac:dyDescent="0.35">
      <c r="B33" s="57">
        <v>28</v>
      </c>
      <c r="C33" s="55" t="e">
        <f t="shared" si="3"/>
        <v>#N/A</v>
      </c>
      <c r="D33" s="48" t="e">
        <f t="shared" si="0"/>
        <v>#N/A</v>
      </c>
      <c r="F33" s="57">
        <v>28</v>
      </c>
      <c r="G33" s="60" t="e">
        <f t="shared" si="1"/>
        <v>#N/A</v>
      </c>
      <c r="H33" s="61" t="e">
        <f t="shared" si="2"/>
        <v>#N/A</v>
      </c>
      <c r="N33" s="57">
        <v>77</v>
      </c>
      <c r="O33" s="45">
        <v>3.5950000000000003E-2</v>
      </c>
      <c r="P33" s="46">
        <v>2.862E-2</v>
      </c>
      <c r="R33" s="57">
        <v>77</v>
      </c>
      <c r="S33" s="12">
        <v>1.2699999999999999E-2</v>
      </c>
      <c r="T33" s="48">
        <v>9.5999999999999992E-3</v>
      </c>
      <c r="V33" s="57">
        <v>28</v>
      </c>
      <c r="W33" s="51">
        <v>7.54E-4</v>
      </c>
      <c r="X33" s="52">
        <v>3.1399999999999999E-4</v>
      </c>
      <c r="Z33" s="57">
        <v>28</v>
      </c>
      <c r="AA33" s="51">
        <v>5.0000000000000001E-3</v>
      </c>
      <c r="AB33" s="52">
        <v>1.2E-2</v>
      </c>
      <c r="AD33" s="18"/>
      <c r="AF33" s="18"/>
    </row>
    <row r="34" spans="2:32" x14ac:dyDescent="0.35">
      <c r="B34" s="57">
        <v>29</v>
      </c>
      <c r="C34" s="55" t="e">
        <f t="shared" si="3"/>
        <v>#N/A</v>
      </c>
      <c r="D34" s="48" t="e">
        <f t="shared" si="0"/>
        <v>#N/A</v>
      </c>
      <c r="F34" s="57">
        <v>29</v>
      </c>
      <c r="G34" s="60" t="e">
        <f t="shared" si="1"/>
        <v>#N/A</v>
      </c>
      <c r="H34" s="61" t="e">
        <f t="shared" si="2"/>
        <v>#N/A</v>
      </c>
      <c r="N34" s="57">
        <v>78</v>
      </c>
      <c r="O34" s="45">
        <v>4.0169999999999997E-2</v>
      </c>
      <c r="P34" s="46">
        <v>3.2190000000000003E-2</v>
      </c>
      <c r="R34" s="57">
        <v>78</v>
      </c>
      <c r="S34" s="12">
        <v>1.2500000000000001E-2</v>
      </c>
      <c r="T34" s="48">
        <v>8.9999999999999993E-3</v>
      </c>
      <c r="V34" s="57">
        <v>29</v>
      </c>
      <c r="W34" s="51">
        <v>7.7899999999999996E-4</v>
      </c>
      <c r="X34" s="52">
        <v>3.3100000000000002E-4</v>
      </c>
      <c r="Z34" s="57">
        <v>29</v>
      </c>
      <c r="AA34" s="51">
        <v>5.0000000000000001E-3</v>
      </c>
      <c r="AB34" s="52">
        <v>1.2E-2</v>
      </c>
      <c r="AD34" s="18"/>
      <c r="AF34" s="18"/>
    </row>
    <row r="35" spans="2:32" x14ac:dyDescent="0.35">
      <c r="B35" s="57">
        <v>30</v>
      </c>
      <c r="C35" s="55" t="e">
        <f t="shared" si="3"/>
        <v>#N/A</v>
      </c>
      <c r="D35" s="48" t="e">
        <f t="shared" si="0"/>
        <v>#N/A</v>
      </c>
      <c r="F35" s="57">
        <v>30</v>
      </c>
      <c r="G35" s="60" t="e">
        <f t="shared" si="1"/>
        <v>#N/A</v>
      </c>
      <c r="H35" s="61" t="e">
        <f t="shared" si="2"/>
        <v>#N/A</v>
      </c>
      <c r="N35" s="57">
        <v>79</v>
      </c>
      <c r="O35" s="45">
        <v>4.4949999999999997E-2</v>
      </c>
      <c r="P35" s="46">
        <v>3.6159999999999998E-2</v>
      </c>
      <c r="R35" s="57">
        <v>79</v>
      </c>
      <c r="S35" s="12">
        <v>1.2200000000000001E-2</v>
      </c>
      <c r="T35" s="48">
        <v>8.3999999999999995E-3</v>
      </c>
      <c r="V35" s="57">
        <v>30</v>
      </c>
      <c r="W35" s="51">
        <v>8.0099999999999995E-4</v>
      </c>
      <c r="X35" s="52">
        <v>3.5100000000000002E-4</v>
      </c>
      <c r="Z35" s="57">
        <v>30</v>
      </c>
      <c r="AA35" s="51">
        <v>5.0000000000000001E-3</v>
      </c>
      <c r="AB35" s="52">
        <v>0.01</v>
      </c>
      <c r="AD35" s="18"/>
      <c r="AF35" s="18"/>
    </row>
    <row r="36" spans="2:32" x14ac:dyDescent="0.35">
      <c r="B36" s="57">
        <v>31</v>
      </c>
      <c r="C36" s="55" t="e">
        <f t="shared" si="3"/>
        <v>#N/A</v>
      </c>
      <c r="D36" s="48" t="e">
        <f t="shared" si="0"/>
        <v>#N/A</v>
      </c>
      <c r="F36" s="57">
        <v>31</v>
      </c>
      <c r="G36" s="60" t="e">
        <f t="shared" si="1"/>
        <v>#N/A</v>
      </c>
      <c r="H36" s="61" t="e">
        <f t="shared" si="2"/>
        <v>#N/A</v>
      </c>
      <c r="N36" s="57">
        <v>80</v>
      </c>
      <c r="O36" s="45">
        <v>5.0349999999999999E-2</v>
      </c>
      <c r="P36" s="46">
        <v>4.0529999999999997E-2</v>
      </c>
      <c r="R36" s="57">
        <v>80</v>
      </c>
      <c r="S36" s="12">
        <v>1.2E-2</v>
      </c>
      <c r="T36" s="48">
        <v>7.9000000000000008E-3</v>
      </c>
      <c r="V36" s="57">
        <v>31</v>
      </c>
      <c r="W36" s="51">
        <v>8.2100000000000001E-4</v>
      </c>
      <c r="X36" s="52">
        <v>3.7300000000000001E-4</v>
      </c>
      <c r="Z36" s="57">
        <v>31</v>
      </c>
      <c r="AA36" s="51">
        <v>5.0000000000000001E-3</v>
      </c>
      <c r="AB36" s="52">
        <v>8.0000000000000002E-3</v>
      </c>
      <c r="AD36" s="18"/>
      <c r="AF36" s="18"/>
    </row>
    <row r="37" spans="2:32" x14ac:dyDescent="0.35">
      <c r="B37" s="57">
        <v>32</v>
      </c>
      <c r="C37" s="55" t="e">
        <f t="shared" si="3"/>
        <v>#N/A</v>
      </c>
      <c r="D37" s="48" t="e">
        <f t="shared" si="0"/>
        <v>#N/A</v>
      </c>
      <c r="F37" s="57">
        <v>32</v>
      </c>
      <c r="G37" s="60" t="e">
        <f t="shared" si="1"/>
        <v>#N/A</v>
      </c>
      <c r="H37" s="61" t="e">
        <f t="shared" si="2"/>
        <v>#N/A</v>
      </c>
      <c r="N37" s="57">
        <v>81</v>
      </c>
      <c r="O37" s="45">
        <v>5.6460000000000003E-2</v>
      </c>
      <c r="P37" s="46">
        <v>4.5330000000000002E-2</v>
      </c>
      <c r="R37" s="57">
        <v>81</v>
      </c>
      <c r="S37" s="12">
        <v>1.17E-2</v>
      </c>
      <c r="T37" s="48">
        <v>7.4999999999999997E-3</v>
      </c>
      <c r="V37" s="57">
        <v>32</v>
      </c>
      <c r="W37" s="51">
        <v>8.3900000000000001E-4</v>
      </c>
      <c r="X37" s="52">
        <v>3.97E-4</v>
      </c>
      <c r="Z37" s="57">
        <v>32</v>
      </c>
      <c r="AA37" s="51">
        <v>5.0000000000000001E-3</v>
      </c>
      <c r="AB37" s="52">
        <v>8.0000000000000002E-3</v>
      </c>
      <c r="AD37" s="18"/>
      <c r="AF37" s="18"/>
    </row>
    <row r="38" spans="2:32" x14ac:dyDescent="0.35">
      <c r="B38" s="57">
        <v>33</v>
      </c>
      <c r="C38" s="55" t="e">
        <f t="shared" ref="C38:C69" si="4">IF(Mortality_Table_Name="Pri 2012",VLOOKUP($B38,$N$6:$P$76,2,FALSE),IF(Mortality_Table_Name="GAM 1994",VLOOKUP($B38,$V$6:$X$125,2,FALSE),0))</f>
        <v>#N/A</v>
      </c>
      <c r="D38" s="48" t="e">
        <f t="shared" ref="D38:D69" si="5">IF(Mortality_Table_Name="Pri 2012",VLOOKUP($B38,$N$6:$P$76,3,FALSE),IF(Mortality_Table_Name="GAM 1994",VLOOKUP($B38,$V$6:$X$125,3,FALSE),0))</f>
        <v>#N/A</v>
      </c>
      <c r="F38" s="57">
        <v>33</v>
      </c>
      <c r="G38" s="60" t="e">
        <f t="shared" ref="G38:G69" si="6">IF(Mortality_Table_Name="Pri 2012",VLOOKUP($F38,$R$6:$T$76,2,FALSE),IF(Mortality_Table_Name="GAM 1994",VLOOKUP($F38,$Z$6:$AB$125,2,FALSE),0))</f>
        <v>#N/A</v>
      </c>
      <c r="H38" s="61" t="e">
        <f t="shared" ref="H38:H69" si="7">IF(Mortality_Table_Name="Pri 2012",VLOOKUP($F38,$R$6:$T$76,3,FALSE),IF(Mortality_Table_Name="GAM 1994",VLOOKUP($F38,$Z$6:$AB$125,3,FALSE),0))</f>
        <v>#N/A</v>
      </c>
      <c r="N38" s="57">
        <v>82</v>
      </c>
      <c r="O38" s="45">
        <v>6.3320000000000001E-2</v>
      </c>
      <c r="P38" s="46">
        <v>5.0639999999999998E-2</v>
      </c>
      <c r="R38" s="57">
        <v>82</v>
      </c>
      <c r="S38" s="12">
        <v>1.1299999999999999E-2</v>
      </c>
      <c r="T38" s="48">
        <v>7.1999999999999998E-3</v>
      </c>
      <c r="V38" s="57">
        <v>33</v>
      </c>
      <c r="W38" s="51">
        <v>8.4800000000000001E-4</v>
      </c>
      <c r="X38" s="52">
        <v>4.2200000000000001E-4</v>
      </c>
      <c r="Z38" s="57">
        <v>33</v>
      </c>
      <c r="AA38" s="51">
        <v>5.0000000000000001E-3</v>
      </c>
      <c r="AB38" s="52">
        <v>8.9999999999999993E-3</v>
      </c>
      <c r="AD38" s="18"/>
      <c r="AF38" s="18"/>
    </row>
    <row r="39" spans="2:32" x14ac:dyDescent="0.35">
      <c r="B39" s="57">
        <v>34</v>
      </c>
      <c r="C39" s="55" t="e">
        <f t="shared" si="4"/>
        <v>#N/A</v>
      </c>
      <c r="D39" s="48" t="e">
        <f t="shared" si="5"/>
        <v>#N/A</v>
      </c>
      <c r="F39" s="57">
        <v>34</v>
      </c>
      <c r="G39" s="60" t="e">
        <f t="shared" si="6"/>
        <v>#N/A</v>
      </c>
      <c r="H39" s="61" t="e">
        <f t="shared" si="7"/>
        <v>#N/A</v>
      </c>
      <c r="N39" s="57">
        <v>83</v>
      </c>
      <c r="O39" s="45">
        <v>7.102E-2</v>
      </c>
      <c r="P39" s="46">
        <v>5.6559999999999999E-2</v>
      </c>
      <c r="R39" s="57">
        <v>83</v>
      </c>
      <c r="S39" s="12">
        <v>1.0999999999999999E-2</v>
      </c>
      <c r="T39" s="48">
        <v>6.8999999999999999E-3</v>
      </c>
      <c r="V39" s="57">
        <v>34</v>
      </c>
      <c r="W39" s="51">
        <v>8.4900000000000004E-4</v>
      </c>
      <c r="X39" s="52">
        <v>4.4900000000000002E-4</v>
      </c>
      <c r="Z39" s="57">
        <v>34</v>
      </c>
      <c r="AA39" s="51">
        <v>5.0000000000000001E-3</v>
      </c>
      <c r="AB39" s="52">
        <v>0.01</v>
      </c>
      <c r="AD39" s="18"/>
      <c r="AF39" s="18"/>
    </row>
    <row r="40" spans="2:32" x14ac:dyDescent="0.35">
      <c r="B40" s="57">
        <v>35</v>
      </c>
      <c r="C40" s="55" t="e">
        <f t="shared" si="4"/>
        <v>#N/A</v>
      </c>
      <c r="D40" s="48" t="e">
        <f t="shared" si="5"/>
        <v>#N/A</v>
      </c>
      <c r="F40" s="57">
        <v>35</v>
      </c>
      <c r="G40" s="60" t="e">
        <f t="shared" si="6"/>
        <v>#N/A</v>
      </c>
      <c r="H40" s="61" t="e">
        <f t="shared" si="7"/>
        <v>#N/A</v>
      </c>
      <c r="N40" s="57">
        <v>84</v>
      </c>
      <c r="O40" s="45">
        <v>7.9659999999999995E-2</v>
      </c>
      <c r="P40" s="46">
        <v>6.3240000000000005E-2</v>
      </c>
      <c r="R40" s="57">
        <v>84</v>
      </c>
      <c r="S40" s="12">
        <v>1.06E-2</v>
      </c>
      <c r="T40" s="48">
        <v>6.7999999999999996E-3</v>
      </c>
      <c r="V40" s="57">
        <v>35</v>
      </c>
      <c r="W40" s="51">
        <v>8.5099999999999998E-4</v>
      </c>
      <c r="X40" s="52">
        <v>4.7800000000000002E-4</v>
      </c>
      <c r="Z40" s="57">
        <v>35</v>
      </c>
      <c r="AA40" s="51">
        <v>5.0000000000000001E-3</v>
      </c>
      <c r="AB40" s="52">
        <v>1.0999999999999999E-2</v>
      </c>
      <c r="AD40" s="18"/>
      <c r="AF40" s="18"/>
    </row>
    <row r="41" spans="2:32" x14ac:dyDescent="0.35">
      <c r="B41" s="57">
        <v>36</v>
      </c>
      <c r="C41" s="55" t="e">
        <f t="shared" si="4"/>
        <v>#N/A</v>
      </c>
      <c r="D41" s="48" t="e">
        <f t="shared" si="5"/>
        <v>#N/A</v>
      </c>
      <c r="F41" s="57">
        <v>36</v>
      </c>
      <c r="G41" s="60" t="e">
        <f t="shared" si="6"/>
        <v>#N/A</v>
      </c>
      <c r="H41" s="61" t="e">
        <f t="shared" si="7"/>
        <v>#N/A</v>
      </c>
      <c r="N41" s="57">
        <v>85</v>
      </c>
      <c r="O41" s="45">
        <v>8.9349999999999999E-2</v>
      </c>
      <c r="P41" s="46">
        <v>7.077E-2</v>
      </c>
      <c r="R41" s="57">
        <v>85</v>
      </c>
      <c r="S41" s="12">
        <v>1.0200000000000001E-2</v>
      </c>
      <c r="T41" s="48">
        <v>6.7999999999999996E-3</v>
      </c>
      <c r="V41" s="57">
        <v>36</v>
      </c>
      <c r="W41" s="51">
        <v>8.6200000000000003E-4</v>
      </c>
      <c r="X41" s="52">
        <v>5.1199999999999998E-4</v>
      </c>
      <c r="Z41" s="57">
        <v>36</v>
      </c>
      <c r="AA41" s="51">
        <v>5.0000000000000001E-3</v>
      </c>
      <c r="AB41" s="52">
        <v>1.2E-2</v>
      </c>
      <c r="AD41" s="18"/>
      <c r="AF41" s="18"/>
    </row>
    <row r="42" spans="2:32" x14ac:dyDescent="0.35">
      <c r="B42" s="57">
        <v>37</v>
      </c>
      <c r="C42" s="55" t="e">
        <f t="shared" si="4"/>
        <v>#N/A</v>
      </c>
      <c r="D42" s="48" t="e">
        <f t="shared" si="5"/>
        <v>#N/A</v>
      </c>
      <c r="F42" s="57">
        <v>37</v>
      </c>
      <c r="G42" s="60" t="e">
        <f t="shared" si="6"/>
        <v>#N/A</v>
      </c>
      <c r="H42" s="61" t="e">
        <f t="shared" si="7"/>
        <v>#N/A</v>
      </c>
      <c r="N42" s="57">
        <v>86</v>
      </c>
      <c r="O42" s="45">
        <v>0.10020999999999999</v>
      </c>
      <c r="P42" s="46">
        <v>7.9240000000000005E-2</v>
      </c>
      <c r="R42" s="57">
        <v>86</v>
      </c>
      <c r="S42" s="12">
        <v>9.7999999999999997E-3</v>
      </c>
      <c r="T42" s="48">
        <v>6.7999999999999996E-3</v>
      </c>
      <c r="V42" s="57">
        <v>37</v>
      </c>
      <c r="W42" s="51">
        <v>8.9099999999999997E-4</v>
      </c>
      <c r="X42" s="52">
        <v>5.5099999999999995E-4</v>
      </c>
      <c r="Z42" s="57">
        <v>37</v>
      </c>
      <c r="AA42" s="51">
        <v>5.0000000000000001E-3</v>
      </c>
      <c r="AB42" s="52">
        <v>1.2999999999999999E-2</v>
      </c>
      <c r="AD42" s="18"/>
      <c r="AF42" s="18"/>
    </row>
    <row r="43" spans="2:32" x14ac:dyDescent="0.35">
      <c r="B43" s="57">
        <v>38</v>
      </c>
      <c r="C43" s="55" t="e">
        <f t="shared" si="4"/>
        <v>#N/A</v>
      </c>
      <c r="D43" s="48" t="e">
        <f t="shared" si="5"/>
        <v>#N/A</v>
      </c>
      <c r="F43" s="57">
        <v>38</v>
      </c>
      <c r="G43" s="60" t="e">
        <f t="shared" si="6"/>
        <v>#N/A</v>
      </c>
      <c r="H43" s="61" t="e">
        <f t="shared" si="7"/>
        <v>#N/A</v>
      </c>
      <c r="N43" s="57">
        <v>87</v>
      </c>
      <c r="O43" s="45">
        <v>0.11239</v>
      </c>
      <c r="P43" s="46">
        <v>8.8739999999999999E-2</v>
      </c>
      <c r="R43" s="57">
        <v>87</v>
      </c>
      <c r="S43" s="12">
        <v>9.4999999999999998E-3</v>
      </c>
      <c r="T43" s="48">
        <v>6.7999999999999996E-3</v>
      </c>
      <c r="V43" s="57">
        <v>38</v>
      </c>
      <c r="W43" s="51">
        <v>9.3899999999999995E-4</v>
      </c>
      <c r="X43" s="52">
        <v>5.9800000000000001E-4</v>
      </c>
      <c r="Z43" s="57">
        <v>38</v>
      </c>
      <c r="AA43" s="51">
        <v>6.0000000000000001E-3</v>
      </c>
      <c r="AB43" s="52">
        <v>1.4E-2</v>
      </c>
      <c r="AD43" s="18"/>
      <c r="AF43" s="18"/>
    </row>
    <row r="44" spans="2:32" x14ac:dyDescent="0.35">
      <c r="B44" s="57">
        <v>39</v>
      </c>
      <c r="C44" s="55" t="e">
        <f t="shared" si="4"/>
        <v>#N/A</v>
      </c>
      <c r="D44" s="48" t="e">
        <f t="shared" si="5"/>
        <v>#N/A</v>
      </c>
      <c r="F44" s="57">
        <v>39</v>
      </c>
      <c r="G44" s="60" t="e">
        <f t="shared" si="6"/>
        <v>#N/A</v>
      </c>
      <c r="H44" s="61" t="e">
        <f t="shared" si="7"/>
        <v>#N/A</v>
      </c>
      <c r="N44" s="57">
        <v>88</v>
      </c>
      <c r="O44" s="45">
        <v>0.12592</v>
      </c>
      <c r="P44" s="46">
        <v>9.9360000000000004E-2</v>
      </c>
      <c r="R44" s="57">
        <v>88</v>
      </c>
      <c r="S44" s="12">
        <v>9.1000000000000004E-3</v>
      </c>
      <c r="T44" s="48">
        <v>6.7999999999999996E-3</v>
      </c>
      <c r="V44" s="57">
        <v>39</v>
      </c>
      <c r="W44" s="51">
        <v>9.990000000000001E-4</v>
      </c>
      <c r="X44" s="52">
        <v>6.5200000000000002E-4</v>
      </c>
      <c r="Z44" s="57">
        <v>39</v>
      </c>
      <c r="AA44" s="51">
        <v>7.0000000000000001E-3</v>
      </c>
      <c r="AB44" s="52">
        <v>1.4999999999999999E-2</v>
      </c>
      <c r="AD44" s="18"/>
      <c r="AF44" s="18"/>
    </row>
    <row r="45" spans="2:32" x14ac:dyDescent="0.35">
      <c r="B45" s="57">
        <v>40</v>
      </c>
      <c r="C45" s="55" t="e">
        <f t="shared" si="4"/>
        <v>#N/A</v>
      </c>
      <c r="D45" s="48" t="e">
        <f t="shared" si="5"/>
        <v>#N/A</v>
      </c>
      <c r="F45" s="57">
        <v>40</v>
      </c>
      <c r="G45" s="60" t="e">
        <f t="shared" si="6"/>
        <v>#N/A</v>
      </c>
      <c r="H45" s="61" t="e">
        <f t="shared" si="7"/>
        <v>#N/A</v>
      </c>
      <c r="N45" s="57">
        <v>89</v>
      </c>
      <c r="O45" s="45">
        <v>0.14079</v>
      </c>
      <c r="P45" s="46">
        <v>0.11124000000000001</v>
      </c>
      <c r="R45" s="57">
        <v>89</v>
      </c>
      <c r="S45" s="12">
        <v>8.6999999999999994E-3</v>
      </c>
      <c r="T45" s="48">
        <v>6.7999999999999996E-3</v>
      </c>
      <c r="V45" s="57">
        <v>40</v>
      </c>
      <c r="W45" s="51">
        <v>1.072E-3</v>
      </c>
      <c r="X45" s="52">
        <v>7.0899999999999999E-4</v>
      </c>
      <c r="Z45" s="57">
        <v>40</v>
      </c>
      <c r="AA45" s="51">
        <v>8.0000000000000002E-3</v>
      </c>
      <c r="AB45" s="52">
        <v>1.4999999999999999E-2</v>
      </c>
      <c r="AD45" s="18"/>
      <c r="AF45" s="18"/>
    </row>
    <row r="46" spans="2:32" x14ac:dyDescent="0.35">
      <c r="B46" s="57">
        <v>41</v>
      </c>
      <c r="C46" s="55" t="e">
        <f t="shared" si="4"/>
        <v>#N/A</v>
      </c>
      <c r="D46" s="48" t="e">
        <f t="shared" si="5"/>
        <v>#N/A</v>
      </c>
      <c r="F46" s="57">
        <v>41</v>
      </c>
      <c r="G46" s="60" t="e">
        <f t="shared" si="6"/>
        <v>#N/A</v>
      </c>
      <c r="H46" s="61" t="e">
        <f t="shared" si="7"/>
        <v>#N/A</v>
      </c>
      <c r="N46" s="57">
        <v>90</v>
      </c>
      <c r="O46" s="45">
        <v>0.15694</v>
      </c>
      <c r="P46" s="46">
        <v>0.12453</v>
      </c>
      <c r="R46" s="57">
        <v>90</v>
      </c>
      <c r="S46" s="12">
        <v>8.3999999999999995E-3</v>
      </c>
      <c r="T46" s="48">
        <v>6.7999999999999996E-3</v>
      </c>
      <c r="V46" s="57">
        <v>41</v>
      </c>
      <c r="W46" s="51">
        <v>1.1559999999999999E-3</v>
      </c>
      <c r="X46" s="52">
        <v>7.6800000000000002E-4</v>
      </c>
      <c r="Z46" s="57">
        <v>41</v>
      </c>
      <c r="AA46" s="51">
        <v>8.9999999999999993E-3</v>
      </c>
      <c r="AB46" s="52">
        <v>1.4999999999999999E-2</v>
      </c>
      <c r="AD46" s="18"/>
      <c r="AF46" s="18"/>
    </row>
    <row r="47" spans="2:32" x14ac:dyDescent="0.35">
      <c r="B47" s="57">
        <v>42</v>
      </c>
      <c r="C47" s="55" t="e">
        <f t="shared" si="4"/>
        <v>#N/A</v>
      </c>
      <c r="D47" s="48" t="e">
        <f t="shared" si="5"/>
        <v>#N/A</v>
      </c>
      <c r="F47" s="57">
        <v>42</v>
      </c>
      <c r="G47" s="60" t="e">
        <f t="shared" si="6"/>
        <v>#N/A</v>
      </c>
      <c r="H47" s="61" t="e">
        <f t="shared" si="7"/>
        <v>#N/A</v>
      </c>
      <c r="N47" s="57">
        <v>91</v>
      </c>
      <c r="O47" s="45">
        <v>0.17391000000000001</v>
      </c>
      <c r="P47" s="46">
        <v>0.13818</v>
      </c>
      <c r="R47" s="57">
        <v>91</v>
      </c>
      <c r="S47" s="12">
        <v>8.0999999999999996E-3</v>
      </c>
      <c r="T47" s="48">
        <v>6.7999999999999996E-3</v>
      </c>
      <c r="V47" s="57">
        <v>42</v>
      </c>
      <c r="W47" s="51">
        <v>1.2520000000000001E-3</v>
      </c>
      <c r="X47" s="52">
        <v>8.25E-4</v>
      </c>
      <c r="Z47" s="57">
        <v>42</v>
      </c>
      <c r="AA47" s="51">
        <v>0.01</v>
      </c>
      <c r="AB47" s="52">
        <v>1.4999999999999999E-2</v>
      </c>
      <c r="AD47" s="18"/>
      <c r="AF47" s="18"/>
    </row>
    <row r="48" spans="2:32" x14ac:dyDescent="0.35">
      <c r="B48" s="57">
        <v>43</v>
      </c>
      <c r="C48" s="55" t="e">
        <f t="shared" si="4"/>
        <v>#N/A</v>
      </c>
      <c r="D48" s="48" t="e">
        <f t="shared" si="5"/>
        <v>#N/A</v>
      </c>
      <c r="F48" s="57">
        <v>43</v>
      </c>
      <c r="G48" s="60" t="e">
        <f t="shared" si="6"/>
        <v>#N/A</v>
      </c>
      <c r="H48" s="61" t="e">
        <f t="shared" si="7"/>
        <v>#N/A</v>
      </c>
      <c r="N48" s="57">
        <v>92</v>
      </c>
      <c r="O48" s="45">
        <v>0.19142000000000001</v>
      </c>
      <c r="P48" s="46">
        <v>0.1525</v>
      </c>
      <c r="R48" s="57">
        <v>92</v>
      </c>
      <c r="S48" s="12">
        <v>7.7000000000000002E-3</v>
      </c>
      <c r="T48" s="48">
        <v>6.7000000000000002E-3</v>
      </c>
      <c r="V48" s="57">
        <v>43</v>
      </c>
      <c r="W48" s="51">
        <v>1.3519999999999999E-3</v>
      </c>
      <c r="X48" s="52">
        <v>8.7699999999999996E-4</v>
      </c>
      <c r="Z48" s="57">
        <v>43</v>
      </c>
      <c r="AA48" s="51">
        <v>1.0999999999999999E-2</v>
      </c>
      <c r="AB48" s="52">
        <v>1.4999999999999999E-2</v>
      </c>
      <c r="AD48" s="18"/>
      <c r="AF48" s="18"/>
    </row>
    <row r="49" spans="2:32" x14ac:dyDescent="0.35">
      <c r="B49" s="57">
        <v>44</v>
      </c>
      <c r="C49" s="55" t="e">
        <f t="shared" si="4"/>
        <v>#N/A</v>
      </c>
      <c r="D49" s="48" t="e">
        <f t="shared" si="5"/>
        <v>#N/A</v>
      </c>
      <c r="F49" s="57">
        <v>44</v>
      </c>
      <c r="G49" s="60" t="e">
        <f t="shared" si="6"/>
        <v>#N/A</v>
      </c>
      <c r="H49" s="61" t="e">
        <f t="shared" si="7"/>
        <v>#N/A</v>
      </c>
      <c r="N49" s="57">
        <v>93</v>
      </c>
      <c r="O49" s="45">
        <v>0.20927000000000001</v>
      </c>
      <c r="P49" s="46">
        <v>0.16736999999999999</v>
      </c>
      <c r="R49" s="57">
        <v>93</v>
      </c>
      <c r="S49" s="12">
        <v>7.4000000000000003E-3</v>
      </c>
      <c r="T49" s="48">
        <v>6.6E-3</v>
      </c>
      <c r="V49" s="57">
        <v>44</v>
      </c>
      <c r="W49" s="51">
        <v>1.4580000000000001E-3</v>
      </c>
      <c r="X49" s="52">
        <v>9.2299999999999999E-4</v>
      </c>
      <c r="Z49" s="57">
        <v>44</v>
      </c>
      <c r="AA49" s="51">
        <v>1.2E-2</v>
      </c>
      <c r="AB49" s="52">
        <v>1.4999999999999999E-2</v>
      </c>
      <c r="AD49" s="18"/>
      <c r="AF49" s="18"/>
    </row>
    <row r="50" spans="2:32" x14ac:dyDescent="0.35">
      <c r="B50" s="57">
        <v>45</v>
      </c>
      <c r="C50" s="55" t="e">
        <f t="shared" si="4"/>
        <v>#N/A</v>
      </c>
      <c r="D50" s="48" t="e">
        <f t="shared" si="5"/>
        <v>#N/A</v>
      </c>
      <c r="F50" s="57">
        <v>45</v>
      </c>
      <c r="G50" s="60" t="e">
        <f t="shared" si="6"/>
        <v>#N/A</v>
      </c>
      <c r="H50" s="61" t="e">
        <f t="shared" si="7"/>
        <v>#N/A</v>
      </c>
      <c r="N50" s="57">
        <v>94</v>
      </c>
      <c r="O50" s="45">
        <v>0.22735</v>
      </c>
      <c r="P50" s="46">
        <v>0.18274000000000001</v>
      </c>
      <c r="R50" s="57">
        <v>94</v>
      </c>
      <c r="S50" s="12">
        <v>7.1000000000000004E-3</v>
      </c>
      <c r="T50" s="48">
        <v>6.4000000000000003E-3</v>
      </c>
      <c r="V50" s="57">
        <v>45</v>
      </c>
      <c r="W50" s="51">
        <v>1.578E-3</v>
      </c>
      <c r="X50" s="52">
        <v>9.7300000000000002E-4</v>
      </c>
      <c r="Z50" s="57">
        <v>45</v>
      </c>
      <c r="AA50" s="51">
        <v>1.2999999999999999E-2</v>
      </c>
      <c r="AB50" s="52">
        <v>1.6E-2</v>
      </c>
      <c r="AD50" s="18"/>
      <c r="AF50" s="18"/>
    </row>
    <row r="51" spans="2:32" x14ac:dyDescent="0.35">
      <c r="B51" s="57">
        <v>46</v>
      </c>
      <c r="C51" s="55" t="e">
        <f t="shared" si="4"/>
        <v>#N/A</v>
      </c>
      <c r="D51" s="48" t="e">
        <f t="shared" si="5"/>
        <v>#N/A</v>
      </c>
      <c r="F51" s="57">
        <v>46</v>
      </c>
      <c r="G51" s="60" t="e">
        <f t="shared" si="6"/>
        <v>#N/A</v>
      </c>
      <c r="H51" s="61" t="e">
        <f t="shared" si="7"/>
        <v>#N/A</v>
      </c>
      <c r="N51" s="57">
        <v>95</v>
      </c>
      <c r="O51" s="45">
        <v>0.24562999999999999</v>
      </c>
      <c r="P51" s="46">
        <v>0.19863</v>
      </c>
      <c r="R51" s="57">
        <v>95</v>
      </c>
      <c r="S51" s="12">
        <v>6.8999999999999999E-3</v>
      </c>
      <c r="T51" s="48">
        <v>6.1999999999999998E-3</v>
      </c>
      <c r="V51" s="57">
        <v>46</v>
      </c>
      <c r="W51" s="51">
        <v>1.722E-3</v>
      </c>
      <c r="X51" s="52">
        <v>1.0330000000000001E-3</v>
      </c>
      <c r="Z51" s="57">
        <v>46</v>
      </c>
      <c r="AA51" s="51">
        <v>1.4E-2</v>
      </c>
      <c r="AB51" s="52">
        <v>1.7000000000000001E-2</v>
      </c>
      <c r="AD51" s="18"/>
      <c r="AF51" s="18"/>
    </row>
    <row r="52" spans="2:32" x14ac:dyDescent="0.35">
      <c r="B52" s="57">
        <v>47</v>
      </c>
      <c r="C52" s="55" t="e">
        <f t="shared" si="4"/>
        <v>#N/A</v>
      </c>
      <c r="D52" s="48" t="e">
        <f t="shared" si="5"/>
        <v>#N/A</v>
      </c>
      <c r="F52" s="57">
        <v>47</v>
      </c>
      <c r="G52" s="60" t="e">
        <f t="shared" si="6"/>
        <v>#N/A</v>
      </c>
      <c r="H52" s="61" t="e">
        <f t="shared" si="7"/>
        <v>#N/A</v>
      </c>
      <c r="N52" s="57">
        <v>96</v>
      </c>
      <c r="O52" s="45">
        <v>0.2641</v>
      </c>
      <c r="P52" s="46">
        <v>0.21509</v>
      </c>
      <c r="R52" s="57">
        <v>96</v>
      </c>
      <c r="S52" s="12">
        <v>6.4999999999999997E-3</v>
      </c>
      <c r="T52" s="48">
        <v>5.8999999999999999E-3</v>
      </c>
      <c r="V52" s="57">
        <v>47</v>
      </c>
      <c r="W52" s="51">
        <v>1.8990000000000001E-3</v>
      </c>
      <c r="X52" s="52">
        <v>1.1119999999999999E-3</v>
      </c>
      <c r="Z52" s="57">
        <v>47</v>
      </c>
      <c r="AA52" s="51">
        <v>1.4999999999999999E-2</v>
      </c>
      <c r="AB52" s="52">
        <v>1.7999999999999999E-2</v>
      </c>
      <c r="AD52" s="18"/>
      <c r="AF52" s="18"/>
    </row>
    <row r="53" spans="2:32" x14ac:dyDescent="0.35">
      <c r="B53" s="57">
        <v>48</v>
      </c>
      <c r="C53" s="55" t="e">
        <f t="shared" si="4"/>
        <v>#N/A</v>
      </c>
      <c r="D53" s="48" t="e">
        <f t="shared" si="5"/>
        <v>#N/A</v>
      </c>
      <c r="F53" s="57">
        <v>48</v>
      </c>
      <c r="G53" s="60" t="e">
        <f t="shared" si="6"/>
        <v>#N/A</v>
      </c>
      <c r="H53" s="61" t="e">
        <f t="shared" si="7"/>
        <v>#N/A</v>
      </c>
      <c r="N53" s="57">
        <v>97</v>
      </c>
      <c r="O53" s="45">
        <v>0.28277999999999998</v>
      </c>
      <c r="P53" s="46">
        <v>0.23214000000000001</v>
      </c>
      <c r="R53" s="57">
        <v>97</v>
      </c>
      <c r="S53" s="12">
        <v>6.1999999999999998E-3</v>
      </c>
      <c r="T53" s="48">
        <v>5.5999999999999999E-3</v>
      </c>
      <c r="V53" s="57">
        <v>48</v>
      </c>
      <c r="W53" s="51">
        <v>2.1020000000000001E-3</v>
      </c>
      <c r="X53" s="52">
        <v>1.206E-3</v>
      </c>
      <c r="Z53" s="57">
        <v>48</v>
      </c>
      <c r="AA53" s="51">
        <v>1.6E-2</v>
      </c>
      <c r="AB53" s="52">
        <v>1.7999999999999999E-2</v>
      </c>
      <c r="AD53" s="18"/>
      <c r="AF53" s="18"/>
    </row>
    <row r="54" spans="2:32" x14ac:dyDescent="0.35">
      <c r="B54" s="57">
        <v>49</v>
      </c>
      <c r="C54" s="55" t="e">
        <f t="shared" si="4"/>
        <v>#N/A</v>
      </c>
      <c r="D54" s="48" t="e">
        <f t="shared" si="5"/>
        <v>#N/A</v>
      </c>
      <c r="F54" s="57">
        <v>49</v>
      </c>
      <c r="G54" s="60" t="e">
        <f t="shared" si="6"/>
        <v>#N/A</v>
      </c>
      <c r="H54" s="61" t="e">
        <f t="shared" si="7"/>
        <v>#N/A</v>
      </c>
      <c r="N54" s="57">
        <v>98</v>
      </c>
      <c r="O54" s="45">
        <v>0.30168</v>
      </c>
      <c r="P54" s="46">
        <v>0.24983</v>
      </c>
      <c r="R54" s="57">
        <v>98</v>
      </c>
      <c r="S54" s="12">
        <v>5.7999999999999996E-3</v>
      </c>
      <c r="T54" s="48">
        <v>5.3E-3</v>
      </c>
      <c r="V54" s="57">
        <v>49</v>
      </c>
      <c r="W54" s="51">
        <v>2.3259999999999999E-3</v>
      </c>
      <c r="X54" s="52">
        <v>1.31E-3</v>
      </c>
      <c r="Z54" s="57">
        <v>49</v>
      </c>
      <c r="AA54" s="51">
        <v>1.7000000000000001E-2</v>
      </c>
      <c r="AB54" s="52">
        <v>1.7999999999999999E-2</v>
      </c>
      <c r="AD54" s="18"/>
      <c r="AF54" s="18"/>
    </row>
    <row r="55" spans="2:32" x14ac:dyDescent="0.35">
      <c r="B55" s="57">
        <v>50</v>
      </c>
      <c r="C55" s="55">
        <f t="shared" si="4"/>
        <v>4.8799999999999998E-3</v>
      </c>
      <c r="D55" s="48">
        <f t="shared" si="5"/>
        <v>2.7000000000000001E-3</v>
      </c>
      <c r="F55" s="57">
        <v>50</v>
      </c>
      <c r="G55" s="60">
        <f t="shared" si="6"/>
        <v>1.2699999999999999E-2</v>
      </c>
      <c r="H55" s="61">
        <f t="shared" si="7"/>
        <v>3.0999999999999999E-3</v>
      </c>
      <c r="N55" s="57">
        <v>99</v>
      </c>
      <c r="O55" s="45">
        <v>0.32075999999999999</v>
      </c>
      <c r="P55" s="46">
        <v>0.26813999999999999</v>
      </c>
      <c r="R55" s="57">
        <v>99</v>
      </c>
      <c r="S55" s="12">
        <v>5.4999999999999997E-3</v>
      </c>
      <c r="T55" s="48">
        <v>5.0000000000000001E-3</v>
      </c>
      <c r="V55" s="57">
        <v>50</v>
      </c>
      <c r="W55" s="51">
        <v>2.5790000000000001E-3</v>
      </c>
      <c r="X55" s="52">
        <v>1.428E-3</v>
      </c>
      <c r="Z55" s="57">
        <v>50</v>
      </c>
      <c r="AA55" s="51">
        <v>1.7999999999999999E-2</v>
      </c>
      <c r="AB55" s="52">
        <v>1.7000000000000001E-2</v>
      </c>
      <c r="AD55" s="18"/>
      <c r="AF55" s="18"/>
    </row>
    <row r="56" spans="2:32" x14ac:dyDescent="0.35">
      <c r="B56" s="57">
        <v>51</v>
      </c>
      <c r="C56" s="55">
        <f t="shared" si="4"/>
        <v>5.13E-3</v>
      </c>
      <c r="D56" s="48">
        <f t="shared" si="5"/>
        <v>2.9099999999999998E-3</v>
      </c>
      <c r="F56" s="57">
        <v>51</v>
      </c>
      <c r="G56" s="60">
        <f t="shared" si="6"/>
        <v>1.0500000000000001E-2</v>
      </c>
      <c r="H56" s="61">
        <f t="shared" si="7"/>
        <v>2.9999999999999997E-4</v>
      </c>
      <c r="N56" s="57">
        <v>100</v>
      </c>
      <c r="O56" s="45">
        <v>0.33995999999999998</v>
      </c>
      <c r="P56" s="46">
        <v>0.28698000000000001</v>
      </c>
      <c r="R56" s="57">
        <v>100</v>
      </c>
      <c r="S56" s="12">
        <v>5.1000000000000004E-3</v>
      </c>
      <c r="T56" s="48">
        <v>4.5999999999999999E-3</v>
      </c>
      <c r="V56" s="57">
        <v>51</v>
      </c>
      <c r="W56" s="51">
        <v>2.872E-3</v>
      </c>
      <c r="X56" s="52">
        <v>1.5679999999999999E-3</v>
      </c>
      <c r="Z56" s="57">
        <v>51</v>
      </c>
      <c r="AA56" s="51">
        <v>1.9E-2</v>
      </c>
      <c r="AB56" s="52">
        <v>1.6E-2</v>
      </c>
      <c r="AD56" s="18"/>
      <c r="AF56" s="18"/>
    </row>
    <row r="57" spans="2:32" x14ac:dyDescent="0.35">
      <c r="B57" s="57">
        <v>52</v>
      </c>
      <c r="C57" s="55">
        <f t="shared" si="4"/>
        <v>5.4099999999999999E-3</v>
      </c>
      <c r="D57" s="48">
        <f t="shared" si="5"/>
        <v>3.14E-3</v>
      </c>
      <c r="F57" s="57">
        <v>52</v>
      </c>
      <c r="G57" s="60">
        <f t="shared" si="6"/>
        <v>8.2000000000000007E-3</v>
      </c>
      <c r="H57" s="61">
        <f t="shared" si="7"/>
        <v>-2.5000000000000001E-3</v>
      </c>
      <c r="N57" s="57">
        <v>101</v>
      </c>
      <c r="O57" s="45">
        <v>0.35909999999999997</v>
      </c>
      <c r="P57" s="46">
        <v>0.30619000000000002</v>
      </c>
      <c r="R57" s="57">
        <v>101</v>
      </c>
      <c r="S57" s="12">
        <v>4.7999999999999996E-3</v>
      </c>
      <c r="T57" s="48">
        <v>4.3E-3</v>
      </c>
      <c r="V57" s="57">
        <v>52</v>
      </c>
      <c r="W57" s="51">
        <v>3.2130000000000001E-3</v>
      </c>
      <c r="X57" s="52">
        <v>1.7340000000000001E-3</v>
      </c>
      <c r="Z57" s="57">
        <v>52</v>
      </c>
      <c r="AA57" s="51">
        <v>0.02</v>
      </c>
      <c r="AB57" s="52">
        <v>1.4E-2</v>
      </c>
      <c r="AD57" s="18"/>
      <c r="AF57" s="18"/>
    </row>
    <row r="58" spans="2:32" x14ac:dyDescent="0.35">
      <c r="B58" s="57">
        <v>53</v>
      </c>
      <c r="C58" s="55">
        <f t="shared" si="4"/>
        <v>5.7099999999999998E-3</v>
      </c>
      <c r="D58" s="48">
        <f t="shared" si="5"/>
        <v>3.3899999999999998E-3</v>
      </c>
      <c r="F58" s="57">
        <v>53</v>
      </c>
      <c r="G58" s="60">
        <f t="shared" si="6"/>
        <v>5.7000000000000002E-3</v>
      </c>
      <c r="H58" s="61">
        <f t="shared" si="7"/>
        <v>-5.0000000000000001E-3</v>
      </c>
      <c r="N58" s="57">
        <v>102</v>
      </c>
      <c r="O58" s="45">
        <v>0.37794</v>
      </c>
      <c r="P58" s="46">
        <v>0.32549</v>
      </c>
      <c r="R58" s="57">
        <v>102</v>
      </c>
      <c r="S58" s="12">
        <v>4.4999999999999997E-3</v>
      </c>
      <c r="T58" s="48">
        <v>4.0000000000000001E-3</v>
      </c>
      <c r="V58" s="57">
        <v>53</v>
      </c>
      <c r="W58" s="51">
        <v>3.5839999999999999E-3</v>
      </c>
      <c r="X58" s="52">
        <v>1.9070000000000001E-3</v>
      </c>
      <c r="Z58" s="57">
        <v>53</v>
      </c>
      <c r="AA58" s="51">
        <v>0.02</v>
      </c>
      <c r="AB58" s="52">
        <v>1.2E-2</v>
      </c>
      <c r="AD58" s="18"/>
      <c r="AF58" s="18"/>
    </row>
    <row r="59" spans="2:32" x14ac:dyDescent="0.35">
      <c r="B59" s="57">
        <v>54</v>
      </c>
      <c r="C59" s="55">
        <f t="shared" si="4"/>
        <v>6.0400000000000002E-3</v>
      </c>
      <c r="D59" s="48">
        <f t="shared" si="5"/>
        <v>3.65E-3</v>
      </c>
      <c r="F59" s="57">
        <v>54</v>
      </c>
      <c r="G59" s="60">
        <f t="shared" si="6"/>
        <v>3.3E-3</v>
      </c>
      <c r="H59" s="61">
        <f t="shared" si="7"/>
        <v>-7.0000000000000001E-3</v>
      </c>
      <c r="N59" s="57">
        <v>103</v>
      </c>
      <c r="O59" s="45">
        <v>0.39633000000000002</v>
      </c>
      <c r="P59" s="46">
        <v>0.34472000000000003</v>
      </c>
      <c r="R59" s="57">
        <v>103</v>
      </c>
      <c r="S59" s="12">
        <v>4.1000000000000003E-3</v>
      </c>
      <c r="T59" s="48">
        <v>3.7000000000000002E-3</v>
      </c>
      <c r="V59" s="57">
        <v>54</v>
      </c>
      <c r="W59" s="51">
        <v>3.9789999999999999E-3</v>
      </c>
      <c r="X59" s="52">
        <v>2.0839999999999999E-3</v>
      </c>
      <c r="Z59" s="57">
        <v>54</v>
      </c>
      <c r="AA59" s="51">
        <v>0.02</v>
      </c>
      <c r="AB59" s="52">
        <v>0.01</v>
      </c>
      <c r="AD59" s="18"/>
      <c r="AF59" s="18"/>
    </row>
    <row r="60" spans="2:32" x14ac:dyDescent="0.35">
      <c r="B60" s="57">
        <v>55</v>
      </c>
      <c r="C60" s="55">
        <f t="shared" si="4"/>
        <v>6.4000000000000003E-3</v>
      </c>
      <c r="D60" s="48">
        <f t="shared" si="5"/>
        <v>3.9300000000000003E-3</v>
      </c>
      <c r="F60" s="57">
        <v>55</v>
      </c>
      <c r="G60" s="60">
        <f t="shared" si="6"/>
        <v>1.1000000000000001E-3</v>
      </c>
      <c r="H60" s="61">
        <f t="shared" si="7"/>
        <v>-8.3000000000000001E-3</v>
      </c>
      <c r="N60" s="57">
        <v>104</v>
      </c>
      <c r="O60" s="45">
        <v>0.41415000000000002</v>
      </c>
      <c r="P60" s="46">
        <v>0.36375000000000002</v>
      </c>
      <c r="R60" s="57">
        <v>104</v>
      </c>
      <c r="S60" s="12">
        <v>3.8E-3</v>
      </c>
      <c r="T60" s="48">
        <v>3.3999999999999998E-3</v>
      </c>
      <c r="V60" s="57">
        <v>55</v>
      </c>
      <c r="W60" s="51">
        <v>4.4250000000000001E-3</v>
      </c>
      <c r="X60" s="52">
        <v>2.294E-3</v>
      </c>
      <c r="Z60" s="57">
        <v>55</v>
      </c>
      <c r="AA60" s="51">
        <v>1.9E-2</v>
      </c>
      <c r="AB60" s="52">
        <v>8.0000000000000002E-3</v>
      </c>
      <c r="AD60" s="18"/>
      <c r="AF60" s="18"/>
    </row>
    <row r="61" spans="2:32" x14ac:dyDescent="0.35">
      <c r="B61" s="57">
        <v>56</v>
      </c>
      <c r="C61" s="55">
        <f t="shared" si="4"/>
        <v>6.8100000000000001E-3</v>
      </c>
      <c r="D61" s="48">
        <f t="shared" si="5"/>
        <v>4.2399999999999998E-3</v>
      </c>
      <c r="F61" s="57">
        <v>56</v>
      </c>
      <c r="G61" s="60">
        <f t="shared" si="6"/>
        <v>-8.9999999999999998E-4</v>
      </c>
      <c r="H61" s="61">
        <f t="shared" si="7"/>
        <v>-8.6999999999999994E-3</v>
      </c>
      <c r="N61" s="57">
        <v>105</v>
      </c>
      <c r="O61" s="45">
        <v>0.43131000000000003</v>
      </c>
      <c r="P61" s="46">
        <v>0.38242999999999999</v>
      </c>
      <c r="R61" s="57">
        <v>105</v>
      </c>
      <c r="S61" s="12">
        <v>3.3999999999999998E-3</v>
      </c>
      <c r="T61" s="48">
        <v>3.0999999999999999E-3</v>
      </c>
      <c r="V61" s="57">
        <v>56</v>
      </c>
      <c r="W61" s="51">
        <v>4.9490000000000003E-3</v>
      </c>
      <c r="X61" s="52">
        <v>2.5630000000000002E-3</v>
      </c>
      <c r="Z61" s="57">
        <v>56</v>
      </c>
      <c r="AA61" s="51">
        <v>1.7999999999999999E-2</v>
      </c>
      <c r="AB61" s="52">
        <v>6.0000000000000001E-3</v>
      </c>
      <c r="AD61" s="18"/>
      <c r="AF61" s="18"/>
    </row>
    <row r="62" spans="2:32" x14ac:dyDescent="0.35">
      <c r="B62" s="57">
        <v>57</v>
      </c>
      <c r="C62" s="55">
        <f t="shared" si="4"/>
        <v>7.2399999999999999E-3</v>
      </c>
      <c r="D62" s="48">
        <f t="shared" si="5"/>
        <v>4.5700000000000003E-3</v>
      </c>
      <c r="F62" s="57">
        <v>57</v>
      </c>
      <c r="G62" s="60">
        <f t="shared" si="6"/>
        <v>-2.5999999999999999E-3</v>
      </c>
      <c r="H62" s="61">
        <f t="shared" si="7"/>
        <v>-8.2000000000000007E-3</v>
      </c>
      <c r="N62" s="57">
        <v>106</v>
      </c>
      <c r="O62" s="45">
        <v>0.44771</v>
      </c>
      <c r="P62" s="46">
        <v>0.40065000000000001</v>
      </c>
      <c r="R62" s="57">
        <v>106</v>
      </c>
      <c r="S62" s="12">
        <v>3.0999999999999999E-3</v>
      </c>
      <c r="T62" s="48">
        <v>2.8E-3</v>
      </c>
      <c r="V62" s="57">
        <v>57</v>
      </c>
      <c r="W62" s="51">
        <v>5.581E-3</v>
      </c>
      <c r="X62" s="52">
        <v>2.9190000000000002E-3</v>
      </c>
      <c r="Z62" s="57">
        <v>57</v>
      </c>
      <c r="AA62" s="51">
        <v>1.7000000000000001E-2</v>
      </c>
      <c r="AB62" s="52">
        <v>5.0000000000000001E-3</v>
      </c>
      <c r="AD62" s="18"/>
      <c r="AF62" s="18"/>
    </row>
    <row r="63" spans="2:32" x14ac:dyDescent="0.35">
      <c r="B63" s="57">
        <v>58</v>
      </c>
      <c r="C63" s="55">
        <f t="shared" si="4"/>
        <v>7.6699999999999997E-3</v>
      </c>
      <c r="D63" s="48">
        <f t="shared" si="5"/>
        <v>4.9300000000000004E-3</v>
      </c>
      <c r="F63" s="57">
        <v>58</v>
      </c>
      <c r="G63" s="60">
        <f t="shared" si="6"/>
        <v>-3.8E-3</v>
      </c>
      <c r="H63" s="61">
        <f t="shared" si="7"/>
        <v>-6.7999999999999996E-3</v>
      </c>
      <c r="N63" s="57">
        <v>107</v>
      </c>
      <c r="O63" s="45">
        <v>0.46328999999999998</v>
      </c>
      <c r="P63" s="46">
        <v>0.41827999999999999</v>
      </c>
      <c r="R63" s="57">
        <v>107</v>
      </c>
      <c r="S63" s="12">
        <v>2.7000000000000001E-3</v>
      </c>
      <c r="T63" s="48">
        <v>2.5000000000000001E-3</v>
      </c>
      <c r="V63" s="57">
        <v>58</v>
      </c>
      <c r="W63" s="51">
        <v>6.3E-3</v>
      </c>
      <c r="X63" s="52">
        <v>3.359E-3</v>
      </c>
      <c r="Z63" s="57">
        <v>58</v>
      </c>
      <c r="AA63" s="51">
        <v>1.6E-2</v>
      </c>
      <c r="AB63" s="52">
        <v>5.0000000000000001E-3</v>
      </c>
      <c r="AD63" s="18"/>
      <c r="AF63" s="18"/>
    </row>
    <row r="64" spans="2:32" x14ac:dyDescent="0.35">
      <c r="B64" s="57">
        <v>59</v>
      </c>
      <c r="C64" s="55">
        <f t="shared" si="4"/>
        <v>8.0800000000000004E-3</v>
      </c>
      <c r="D64" s="48">
        <f t="shared" si="5"/>
        <v>5.3099999999999996E-3</v>
      </c>
      <c r="F64" s="57">
        <v>59</v>
      </c>
      <c r="G64" s="60">
        <f t="shared" si="6"/>
        <v>-4.4000000000000003E-3</v>
      </c>
      <c r="H64" s="61">
        <f t="shared" si="7"/>
        <v>-4.7000000000000002E-3</v>
      </c>
      <c r="N64" s="57">
        <v>108</v>
      </c>
      <c r="O64" s="45">
        <v>0.47799999999999998</v>
      </c>
      <c r="P64" s="46">
        <v>0.43522</v>
      </c>
      <c r="R64" s="57">
        <v>108</v>
      </c>
      <c r="S64" s="12">
        <v>2.3999999999999998E-3</v>
      </c>
      <c r="T64" s="48">
        <v>2.2000000000000001E-3</v>
      </c>
      <c r="V64" s="57">
        <v>59</v>
      </c>
      <c r="W64" s="51">
        <v>7.0899999999999999E-3</v>
      </c>
      <c r="X64" s="52">
        <v>3.8630000000000001E-3</v>
      </c>
      <c r="Z64" s="57">
        <v>59</v>
      </c>
      <c r="AA64" s="51">
        <v>1.6E-2</v>
      </c>
      <c r="AB64" s="52">
        <v>5.0000000000000001E-3</v>
      </c>
      <c r="AD64" s="18"/>
      <c r="AF64" s="18"/>
    </row>
    <row r="65" spans="2:32" x14ac:dyDescent="0.35">
      <c r="B65" s="57">
        <v>60</v>
      </c>
      <c r="C65" s="55">
        <f t="shared" si="4"/>
        <v>8.4499999999999992E-3</v>
      </c>
      <c r="D65" s="48">
        <f t="shared" si="5"/>
        <v>5.7299999999999999E-3</v>
      </c>
      <c r="F65" s="57">
        <v>60</v>
      </c>
      <c r="G65" s="60">
        <f t="shared" si="6"/>
        <v>-4.4000000000000003E-3</v>
      </c>
      <c r="H65" s="61">
        <f t="shared" si="7"/>
        <v>-2.0999999999999999E-3</v>
      </c>
      <c r="N65" s="57">
        <v>109</v>
      </c>
      <c r="O65" s="45">
        <v>0.49181000000000002</v>
      </c>
      <c r="P65" s="46">
        <v>0.45139000000000001</v>
      </c>
      <c r="R65" s="57">
        <v>109</v>
      </c>
      <c r="S65" s="12">
        <v>2.0999999999999999E-3</v>
      </c>
      <c r="T65" s="48">
        <v>1.9E-3</v>
      </c>
      <c r="V65" s="57">
        <v>60</v>
      </c>
      <c r="W65" s="51">
        <v>7.9760000000000005E-3</v>
      </c>
      <c r="X65" s="52">
        <v>4.4390000000000002E-3</v>
      </c>
      <c r="Z65" s="57">
        <v>60</v>
      </c>
      <c r="AA65" s="51">
        <v>1.6E-2</v>
      </c>
      <c r="AB65" s="52">
        <v>5.0000000000000001E-3</v>
      </c>
      <c r="AD65" s="18"/>
      <c r="AF65" s="18"/>
    </row>
    <row r="66" spans="2:32" x14ac:dyDescent="0.35">
      <c r="B66" s="57">
        <v>61</v>
      </c>
      <c r="C66" s="55">
        <f t="shared" si="4"/>
        <v>8.7899999999999992E-3</v>
      </c>
      <c r="D66" s="48">
        <f t="shared" si="5"/>
        <v>6.1700000000000001E-3</v>
      </c>
      <c r="F66" s="57">
        <v>61</v>
      </c>
      <c r="G66" s="60">
        <f t="shared" si="6"/>
        <v>-3.7000000000000002E-3</v>
      </c>
      <c r="H66" s="61">
        <f t="shared" si="7"/>
        <v>8.0000000000000004E-4</v>
      </c>
      <c r="N66" s="57">
        <v>110</v>
      </c>
      <c r="O66" s="45">
        <v>0.5</v>
      </c>
      <c r="P66" s="46">
        <v>0.46672999999999998</v>
      </c>
      <c r="R66" s="57">
        <v>110</v>
      </c>
      <c r="S66" s="12">
        <v>1.6999999999999999E-3</v>
      </c>
      <c r="T66" s="48">
        <v>1.5E-3</v>
      </c>
      <c r="V66" s="57">
        <v>61</v>
      </c>
      <c r="W66" s="51">
        <v>8.9859999999999992E-3</v>
      </c>
      <c r="X66" s="52">
        <v>5.0930000000000003E-3</v>
      </c>
      <c r="Z66" s="57">
        <v>61</v>
      </c>
      <c r="AA66" s="51">
        <v>1.4999999999999999E-2</v>
      </c>
      <c r="AB66" s="52">
        <v>5.0000000000000001E-3</v>
      </c>
      <c r="AD66" s="18"/>
      <c r="AF66" s="18"/>
    </row>
    <row r="67" spans="2:32" x14ac:dyDescent="0.35">
      <c r="B67" s="57">
        <v>62</v>
      </c>
      <c r="C67" s="55">
        <f t="shared" si="4"/>
        <v>9.1400000000000006E-3</v>
      </c>
      <c r="D67" s="48">
        <f t="shared" si="5"/>
        <v>6.6600000000000001E-3</v>
      </c>
      <c r="F67" s="57">
        <v>62</v>
      </c>
      <c r="G67" s="60">
        <f t="shared" si="6"/>
        <v>-2.3999999999999998E-3</v>
      </c>
      <c r="H67" s="61">
        <f t="shared" si="7"/>
        <v>3.5999999999999999E-3</v>
      </c>
      <c r="N67" s="57">
        <v>111</v>
      </c>
      <c r="O67" s="45">
        <v>0.5</v>
      </c>
      <c r="P67" s="46">
        <v>0.48120000000000002</v>
      </c>
      <c r="R67" s="57">
        <v>111</v>
      </c>
      <c r="S67" s="12">
        <v>1.4E-3</v>
      </c>
      <c r="T67" s="48">
        <v>1.1999999999999999E-3</v>
      </c>
      <c r="V67" s="57">
        <v>62</v>
      </c>
      <c r="W67" s="51">
        <v>1.0147E-2</v>
      </c>
      <c r="X67" s="52">
        <v>5.8320000000000004E-3</v>
      </c>
      <c r="Z67" s="57">
        <v>62</v>
      </c>
      <c r="AA67" s="51">
        <v>1.4999999999999999E-2</v>
      </c>
      <c r="AB67" s="52">
        <v>5.0000000000000001E-3</v>
      </c>
      <c r="AD67" s="18"/>
      <c r="AF67" s="18"/>
    </row>
    <row r="68" spans="2:32" x14ac:dyDescent="0.35">
      <c r="B68" s="57">
        <v>63</v>
      </c>
      <c r="C68" s="55">
        <f t="shared" si="4"/>
        <v>9.5600000000000008E-3</v>
      </c>
      <c r="D68" s="48">
        <f t="shared" si="5"/>
        <v>7.1799999999999998E-3</v>
      </c>
      <c r="F68" s="57">
        <v>63</v>
      </c>
      <c r="G68" s="60">
        <f t="shared" si="6"/>
        <v>-5.0000000000000001E-4</v>
      </c>
      <c r="H68" s="61">
        <f t="shared" si="7"/>
        <v>6.3E-3</v>
      </c>
      <c r="N68" s="57">
        <v>112</v>
      </c>
      <c r="O68" s="45">
        <v>0.5</v>
      </c>
      <c r="P68" s="46">
        <v>0.49476999999999999</v>
      </c>
      <c r="R68" s="57">
        <v>112</v>
      </c>
      <c r="S68" s="12">
        <v>1E-3</v>
      </c>
      <c r="T68" s="48">
        <v>8.9999999999999998E-4</v>
      </c>
      <c r="V68" s="57">
        <v>63</v>
      </c>
      <c r="W68" s="51">
        <v>1.1471E-2</v>
      </c>
      <c r="X68" s="52">
        <v>6.6769999999999998E-3</v>
      </c>
      <c r="Z68" s="57">
        <v>63</v>
      </c>
      <c r="AA68" s="51">
        <v>1.4E-2</v>
      </c>
      <c r="AB68" s="52">
        <v>5.0000000000000001E-3</v>
      </c>
      <c r="AD68" s="18"/>
      <c r="AF68" s="18"/>
    </row>
    <row r="69" spans="2:32" x14ac:dyDescent="0.35">
      <c r="B69" s="57">
        <v>64</v>
      </c>
      <c r="C69" s="55">
        <f t="shared" si="4"/>
        <v>1.01E-2</v>
      </c>
      <c r="D69" s="48">
        <f t="shared" si="5"/>
        <v>7.7499999999999999E-3</v>
      </c>
      <c r="F69" s="57">
        <v>64</v>
      </c>
      <c r="G69" s="60">
        <f t="shared" si="6"/>
        <v>1.6999999999999999E-3</v>
      </c>
      <c r="H69" s="61">
        <f t="shared" si="7"/>
        <v>8.6E-3</v>
      </c>
      <c r="N69" s="57">
        <v>113</v>
      </c>
      <c r="O69" s="45">
        <v>0.5</v>
      </c>
      <c r="P69" s="46">
        <v>0.5</v>
      </c>
      <c r="R69" s="57">
        <v>113</v>
      </c>
      <c r="S69" s="12">
        <v>6.9999999999999999E-4</v>
      </c>
      <c r="T69" s="48">
        <v>5.9999999999999995E-4</v>
      </c>
      <c r="V69" s="57">
        <v>64</v>
      </c>
      <c r="W69" s="51">
        <v>1.294E-2</v>
      </c>
      <c r="X69" s="52">
        <v>7.6210000000000002E-3</v>
      </c>
      <c r="Z69" s="57">
        <v>64</v>
      </c>
      <c r="AA69" s="51">
        <v>1.4E-2</v>
      </c>
      <c r="AB69" s="52">
        <v>5.0000000000000001E-3</v>
      </c>
      <c r="AD69" s="18"/>
      <c r="AF69" s="18"/>
    </row>
    <row r="70" spans="2:32" x14ac:dyDescent="0.35">
      <c r="B70" s="57">
        <v>65</v>
      </c>
      <c r="C70" s="55">
        <f t="shared" ref="C70:C101" si="8">IF(Mortality_Table_Name="Pri 2012",VLOOKUP($B70,$N$6:$P$76,2,FALSE),IF(Mortality_Table_Name="GAM 1994",VLOOKUP($B70,$V$6:$X$125,2,FALSE),0))</f>
        <v>1.0829999999999999E-2</v>
      </c>
      <c r="D70" s="48">
        <f t="shared" ref="D70:D101" si="9">IF(Mortality_Table_Name="Pri 2012",VLOOKUP($B70,$N$6:$P$76,3,FALSE),IF(Mortality_Table_Name="GAM 1994",VLOOKUP($B70,$V$6:$X$125,3,FALSE),0))</f>
        <v>8.3700000000000007E-3</v>
      </c>
      <c r="F70" s="57">
        <v>65</v>
      </c>
      <c r="G70" s="60">
        <f t="shared" ref="G70:G101" si="10">IF(Mortality_Table_Name="Pri 2012",VLOOKUP($F70,$R$6:$T$76,2,FALSE),IF(Mortality_Table_Name="GAM 1994",VLOOKUP($F70,$Z$6:$AB$125,2,FALSE),0))</f>
        <v>4.0000000000000001E-3</v>
      </c>
      <c r="H70" s="61">
        <f t="shared" ref="H70:H101" si="11">IF(Mortality_Table_Name="Pri 2012",VLOOKUP($F70,$R$6:$T$76,3,FALSE),IF(Mortality_Table_Name="GAM 1994",VLOOKUP($F70,$Z$6:$AB$125,3,FALSE),0))</f>
        <v>1.0500000000000001E-2</v>
      </c>
      <c r="N70" s="57">
        <v>114</v>
      </c>
      <c r="O70" s="45">
        <v>0.5</v>
      </c>
      <c r="P70" s="46">
        <v>0.5</v>
      </c>
      <c r="R70" s="57">
        <v>114</v>
      </c>
      <c r="S70" s="12">
        <v>2.9999999999999997E-4</v>
      </c>
      <c r="T70" s="48">
        <v>2.9999999999999997E-4</v>
      </c>
      <c r="V70" s="57">
        <v>65</v>
      </c>
      <c r="W70" s="51">
        <v>1.4534999999999999E-2</v>
      </c>
      <c r="X70" s="52">
        <v>8.6359999999999996E-3</v>
      </c>
      <c r="Z70" s="57">
        <v>65</v>
      </c>
      <c r="AA70" s="51">
        <v>1.4E-2</v>
      </c>
      <c r="AB70" s="52">
        <v>5.0000000000000001E-3</v>
      </c>
      <c r="AD70" s="18"/>
      <c r="AF70" s="18"/>
    </row>
    <row r="71" spans="2:32" x14ac:dyDescent="0.35">
      <c r="B71" s="57">
        <v>66</v>
      </c>
      <c r="C71" s="55">
        <f t="shared" si="8"/>
        <v>1.174E-2</v>
      </c>
      <c r="D71" s="48">
        <f t="shared" si="9"/>
        <v>9.0600000000000003E-3</v>
      </c>
      <c r="F71" s="57">
        <v>66</v>
      </c>
      <c r="G71" s="60">
        <f t="shared" si="10"/>
        <v>6.3E-3</v>
      </c>
      <c r="H71" s="61">
        <f t="shared" si="11"/>
        <v>1.1900000000000001E-2</v>
      </c>
      <c r="N71" s="57">
        <v>115</v>
      </c>
      <c r="O71" s="45">
        <v>0.5</v>
      </c>
      <c r="P71" s="46">
        <v>0.5</v>
      </c>
      <c r="R71" s="57">
        <v>115</v>
      </c>
      <c r="S71" s="12">
        <v>0</v>
      </c>
      <c r="T71" s="48">
        <v>0</v>
      </c>
      <c r="V71" s="57">
        <v>66</v>
      </c>
      <c r="W71" s="51">
        <v>1.6239E-2</v>
      </c>
      <c r="X71" s="52">
        <v>9.6939999999999995E-3</v>
      </c>
      <c r="Z71" s="57">
        <v>66</v>
      </c>
      <c r="AA71" s="51">
        <v>1.2999999999999999E-2</v>
      </c>
      <c r="AB71" s="52">
        <v>5.0000000000000001E-3</v>
      </c>
      <c r="AD71" s="18"/>
      <c r="AF71" s="18"/>
    </row>
    <row r="72" spans="2:32" x14ac:dyDescent="0.35">
      <c r="B72" s="57">
        <v>67</v>
      </c>
      <c r="C72" s="55">
        <f t="shared" si="8"/>
        <v>1.2840000000000001E-2</v>
      </c>
      <c r="D72" s="48">
        <f t="shared" si="9"/>
        <v>9.8499999999999994E-3</v>
      </c>
      <c r="F72" s="57">
        <v>67</v>
      </c>
      <c r="G72" s="60">
        <f t="shared" si="10"/>
        <v>8.3000000000000001E-3</v>
      </c>
      <c r="H72" s="61">
        <f t="shared" si="11"/>
        <v>1.2800000000000001E-2</v>
      </c>
      <c r="N72" s="57">
        <v>116</v>
      </c>
      <c r="O72" s="45">
        <v>0.5</v>
      </c>
      <c r="P72" s="46">
        <v>0.5</v>
      </c>
      <c r="R72" s="57">
        <v>116</v>
      </c>
      <c r="S72" s="12">
        <v>0</v>
      </c>
      <c r="T72" s="48">
        <v>0</v>
      </c>
      <c r="V72" s="57">
        <v>67</v>
      </c>
      <c r="W72" s="51">
        <v>1.8034000000000001E-2</v>
      </c>
      <c r="X72" s="52">
        <v>1.0763999999999999E-2</v>
      </c>
      <c r="Z72" s="57">
        <v>67</v>
      </c>
      <c r="AA72" s="51">
        <v>1.2999999999999999E-2</v>
      </c>
      <c r="AB72" s="52">
        <v>5.0000000000000001E-3</v>
      </c>
      <c r="AD72" s="18"/>
      <c r="AF72" s="18"/>
    </row>
    <row r="73" spans="2:32" x14ac:dyDescent="0.35">
      <c r="B73" s="57">
        <v>68</v>
      </c>
      <c r="C73" s="55">
        <f t="shared" si="8"/>
        <v>1.413E-2</v>
      </c>
      <c r="D73" s="48">
        <f t="shared" si="9"/>
        <v>1.074E-2</v>
      </c>
      <c r="F73" s="57">
        <v>68</v>
      </c>
      <c r="G73" s="60">
        <f t="shared" si="10"/>
        <v>9.9000000000000008E-3</v>
      </c>
      <c r="H73" s="61">
        <f t="shared" si="11"/>
        <v>1.34E-2</v>
      </c>
      <c r="N73" s="57">
        <v>117</v>
      </c>
      <c r="O73" s="45">
        <v>0.5</v>
      </c>
      <c r="P73" s="46">
        <v>0.5</v>
      </c>
      <c r="R73" s="57">
        <v>117</v>
      </c>
      <c r="S73" s="12">
        <v>0</v>
      </c>
      <c r="T73" s="48">
        <v>0</v>
      </c>
      <c r="V73" s="57">
        <v>68</v>
      </c>
      <c r="W73" s="51">
        <v>1.9859000000000002E-2</v>
      </c>
      <c r="X73" s="52">
        <v>1.1762999999999999E-2</v>
      </c>
      <c r="Z73" s="57">
        <v>68</v>
      </c>
      <c r="AA73" s="51">
        <v>1.4E-2</v>
      </c>
      <c r="AB73" s="52">
        <v>5.0000000000000001E-3</v>
      </c>
      <c r="AD73" s="18"/>
      <c r="AF73" s="18"/>
    </row>
    <row r="74" spans="2:32" x14ac:dyDescent="0.35">
      <c r="B74" s="57">
        <v>69</v>
      </c>
      <c r="C74" s="55">
        <f t="shared" si="8"/>
        <v>1.559E-2</v>
      </c>
      <c r="D74" s="48">
        <f t="shared" si="9"/>
        <v>1.1780000000000001E-2</v>
      </c>
      <c r="F74" s="57">
        <v>69</v>
      </c>
      <c r="G74" s="60">
        <f t="shared" si="10"/>
        <v>1.12E-2</v>
      </c>
      <c r="H74" s="61">
        <f t="shared" si="11"/>
        <v>1.3599999999999999E-2</v>
      </c>
      <c r="N74" s="57">
        <v>118</v>
      </c>
      <c r="O74" s="45">
        <v>0.5</v>
      </c>
      <c r="P74" s="46">
        <v>0.5</v>
      </c>
      <c r="R74" s="57">
        <v>118</v>
      </c>
      <c r="S74" s="12">
        <v>0</v>
      </c>
      <c r="T74" s="48">
        <v>0</v>
      </c>
      <c r="V74" s="57">
        <v>69</v>
      </c>
      <c r="W74" s="51">
        <v>2.1728999999999998E-2</v>
      </c>
      <c r="X74" s="52">
        <v>1.2709E-2</v>
      </c>
      <c r="Z74" s="57">
        <v>69</v>
      </c>
      <c r="AA74" s="51">
        <v>1.4E-2</v>
      </c>
      <c r="AB74" s="52">
        <v>5.0000000000000001E-3</v>
      </c>
      <c r="AD74" s="18"/>
      <c r="AF74" s="18"/>
    </row>
    <row r="75" spans="2:32" x14ac:dyDescent="0.35">
      <c r="B75" s="57">
        <v>70</v>
      </c>
      <c r="C75" s="55">
        <f t="shared" si="8"/>
        <v>1.7239999999999998E-2</v>
      </c>
      <c r="D75" s="48">
        <f t="shared" si="9"/>
        <v>1.298E-2</v>
      </c>
      <c r="F75" s="57">
        <v>70</v>
      </c>
      <c r="G75" s="60">
        <f t="shared" si="10"/>
        <v>1.21E-2</v>
      </c>
      <c r="H75" s="61">
        <f t="shared" si="11"/>
        <v>1.35E-2</v>
      </c>
      <c r="N75" s="57">
        <v>119</v>
      </c>
      <c r="O75" s="45">
        <v>0.5</v>
      </c>
      <c r="P75" s="46">
        <v>0.5</v>
      </c>
      <c r="R75" s="57">
        <v>119</v>
      </c>
      <c r="S75" s="12">
        <v>0</v>
      </c>
      <c r="T75" s="48">
        <v>0</v>
      </c>
      <c r="V75" s="57">
        <v>70</v>
      </c>
      <c r="W75" s="51">
        <v>2.3730000000000001E-2</v>
      </c>
      <c r="X75" s="52">
        <v>1.3729999999999999E-2</v>
      </c>
      <c r="Z75" s="57">
        <v>70</v>
      </c>
      <c r="AA75" s="51">
        <v>1.4999999999999999E-2</v>
      </c>
      <c r="AB75" s="52">
        <v>5.0000000000000001E-3</v>
      </c>
      <c r="AD75" s="18"/>
      <c r="AF75" s="18"/>
    </row>
    <row r="76" spans="2:32" ht="15" thickBot="1" x14ac:dyDescent="0.4">
      <c r="B76" s="57">
        <v>71</v>
      </c>
      <c r="C76" s="55">
        <f t="shared" si="8"/>
        <v>1.9089999999999999E-2</v>
      </c>
      <c r="D76" s="48">
        <f t="shared" si="9"/>
        <v>1.438E-2</v>
      </c>
      <c r="F76" s="57">
        <v>71</v>
      </c>
      <c r="G76" s="60">
        <f t="shared" si="10"/>
        <v>1.26E-2</v>
      </c>
      <c r="H76" s="61">
        <f t="shared" si="11"/>
        <v>1.32E-2</v>
      </c>
      <c r="N76" s="58">
        <v>120</v>
      </c>
      <c r="O76" s="15">
        <v>1</v>
      </c>
      <c r="P76" s="47">
        <v>1</v>
      </c>
      <c r="R76" s="58">
        <v>120</v>
      </c>
      <c r="S76" s="49">
        <v>0</v>
      </c>
      <c r="T76" s="50">
        <v>0</v>
      </c>
      <c r="V76" s="57">
        <v>71</v>
      </c>
      <c r="W76" s="51">
        <v>2.5950999999999998E-2</v>
      </c>
      <c r="X76" s="52">
        <v>1.4952999999999999E-2</v>
      </c>
      <c r="Z76" s="57">
        <v>71</v>
      </c>
      <c r="AA76" s="51">
        <v>1.4999999999999999E-2</v>
      </c>
      <c r="AB76" s="52">
        <v>6.0000000000000001E-3</v>
      </c>
      <c r="AD76" s="18"/>
      <c r="AF76" s="18"/>
    </row>
    <row r="77" spans="2:32" x14ac:dyDescent="0.35">
      <c r="B77" s="57">
        <v>72</v>
      </c>
      <c r="C77" s="55">
        <f t="shared" si="8"/>
        <v>2.1160000000000002E-2</v>
      </c>
      <c r="D77" s="48">
        <f t="shared" si="9"/>
        <v>1.6E-2</v>
      </c>
      <c r="F77" s="57">
        <v>72</v>
      </c>
      <c r="G77" s="60">
        <f t="shared" si="10"/>
        <v>1.29E-2</v>
      </c>
      <c r="H77" s="61">
        <f t="shared" si="11"/>
        <v>1.2699999999999999E-2</v>
      </c>
      <c r="V77" s="57">
        <v>72</v>
      </c>
      <c r="W77" s="51">
        <v>2.8480999999999999E-2</v>
      </c>
      <c r="X77" s="52">
        <v>1.6506E-2</v>
      </c>
      <c r="Z77" s="57">
        <v>72</v>
      </c>
      <c r="AA77" s="51">
        <v>1.4999999999999999E-2</v>
      </c>
      <c r="AB77" s="52">
        <v>6.0000000000000001E-3</v>
      </c>
      <c r="AD77" s="18"/>
      <c r="AF77" s="18"/>
    </row>
    <row r="78" spans="2:32" x14ac:dyDescent="0.35">
      <c r="B78" s="57">
        <v>73</v>
      </c>
      <c r="C78" s="55">
        <f t="shared" si="8"/>
        <v>2.3470000000000001E-2</v>
      </c>
      <c r="D78" s="48">
        <f t="shared" si="9"/>
        <v>1.789E-2</v>
      </c>
      <c r="F78" s="57">
        <v>73</v>
      </c>
      <c r="G78" s="60">
        <f t="shared" si="10"/>
        <v>1.3100000000000001E-2</v>
      </c>
      <c r="H78" s="61">
        <f t="shared" si="11"/>
        <v>1.2200000000000001E-2</v>
      </c>
      <c r="V78" s="57">
        <v>73</v>
      </c>
      <c r="W78" s="51">
        <v>3.1201E-2</v>
      </c>
      <c r="X78" s="52">
        <v>1.8343999999999999E-2</v>
      </c>
      <c r="Z78" s="57">
        <v>73</v>
      </c>
      <c r="AA78" s="51">
        <v>1.4999999999999999E-2</v>
      </c>
      <c r="AB78" s="52">
        <v>7.0000000000000001E-3</v>
      </c>
      <c r="AD78" s="18"/>
      <c r="AF78" s="18"/>
    </row>
    <row r="79" spans="2:32" x14ac:dyDescent="0.35">
      <c r="B79" s="57">
        <v>74</v>
      </c>
      <c r="C79" s="55">
        <f t="shared" si="8"/>
        <v>2.606E-2</v>
      </c>
      <c r="D79" s="48">
        <f t="shared" si="9"/>
        <v>2.0080000000000001E-2</v>
      </c>
      <c r="F79" s="57">
        <v>74</v>
      </c>
      <c r="G79" s="60">
        <f t="shared" si="10"/>
        <v>1.3100000000000001E-2</v>
      </c>
      <c r="H79" s="61">
        <f t="shared" si="11"/>
        <v>1.1599999999999999E-2</v>
      </c>
      <c r="V79" s="57">
        <v>74</v>
      </c>
      <c r="W79" s="51">
        <v>3.4050999999999998E-2</v>
      </c>
      <c r="X79" s="52">
        <v>2.0381E-2</v>
      </c>
      <c r="Z79" s="57">
        <v>74</v>
      </c>
      <c r="AA79" s="51">
        <v>1.4999999999999999E-2</v>
      </c>
      <c r="AB79" s="52">
        <v>7.0000000000000001E-3</v>
      </c>
      <c r="AD79" s="18"/>
      <c r="AF79" s="18"/>
    </row>
    <row r="80" spans="2:32" x14ac:dyDescent="0.35">
      <c r="B80" s="57">
        <v>75</v>
      </c>
      <c r="C80" s="55">
        <f t="shared" si="8"/>
        <v>2.8969999999999999E-2</v>
      </c>
      <c r="D80" s="48">
        <f t="shared" si="9"/>
        <v>2.2579999999999999E-2</v>
      </c>
      <c r="F80" s="57">
        <v>75</v>
      </c>
      <c r="G80" s="60">
        <f t="shared" si="10"/>
        <v>1.2999999999999999E-2</v>
      </c>
      <c r="H80" s="61">
        <f t="shared" si="11"/>
        <v>1.09E-2</v>
      </c>
      <c r="V80" s="57">
        <v>75</v>
      </c>
      <c r="W80" s="51">
        <v>3.7211000000000001E-2</v>
      </c>
      <c r="X80" s="52">
        <v>2.2686000000000001E-2</v>
      </c>
      <c r="Z80" s="57">
        <v>75</v>
      </c>
      <c r="AA80" s="51">
        <v>1.4E-2</v>
      </c>
      <c r="AB80" s="52">
        <v>8.0000000000000002E-3</v>
      </c>
      <c r="AD80" s="18"/>
      <c r="AF80" s="18"/>
    </row>
    <row r="81" spans="2:32" x14ac:dyDescent="0.35">
      <c r="B81" s="57">
        <v>76</v>
      </c>
      <c r="C81" s="55">
        <f t="shared" si="8"/>
        <v>3.2250000000000001E-2</v>
      </c>
      <c r="D81" s="48">
        <f t="shared" si="9"/>
        <v>2.5420000000000002E-2</v>
      </c>
      <c r="F81" s="57">
        <v>76</v>
      </c>
      <c r="G81" s="60">
        <f t="shared" si="10"/>
        <v>1.29E-2</v>
      </c>
      <c r="H81" s="61">
        <f t="shared" si="11"/>
        <v>1.03E-2</v>
      </c>
      <c r="V81" s="57">
        <v>76</v>
      </c>
      <c r="W81" s="51">
        <v>4.0857999999999998E-2</v>
      </c>
      <c r="X81" s="52">
        <v>2.5325E-2</v>
      </c>
      <c r="Z81" s="57">
        <v>76</v>
      </c>
      <c r="AA81" s="51">
        <v>1.4E-2</v>
      </c>
      <c r="AB81" s="52">
        <v>8.0000000000000002E-3</v>
      </c>
      <c r="AD81" s="18"/>
      <c r="AF81" s="18"/>
    </row>
    <row r="82" spans="2:32" x14ac:dyDescent="0.35">
      <c r="B82" s="57">
        <v>77</v>
      </c>
      <c r="C82" s="55">
        <f t="shared" si="8"/>
        <v>3.5950000000000003E-2</v>
      </c>
      <c r="D82" s="48">
        <f t="shared" si="9"/>
        <v>2.862E-2</v>
      </c>
      <c r="F82" s="57">
        <v>77</v>
      </c>
      <c r="G82" s="60">
        <f t="shared" si="10"/>
        <v>1.2699999999999999E-2</v>
      </c>
      <c r="H82" s="61">
        <f t="shared" si="11"/>
        <v>9.5999999999999992E-3</v>
      </c>
      <c r="V82" s="57">
        <v>77</v>
      </c>
      <c r="W82" s="51">
        <v>4.5171000000000003E-2</v>
      </c>
      <c r="X82" s="52">
        <v>2.8365999999999999E-2</v>
      </c>
      <c r="Z82" s="57">
        <v>77</v>
      </c>
      <c r="AA82" s="51">
        <v>1.2999999999999999E-2</v>
      </c>
      <c r="AB82" s="52">
        <v>7.0000000000000001E-3</v>
      </c>
      <c r="AD82" s="18"/>
      <c r="AF82" s="18"/>
    </row>
    <row r="83" spans="2:32" x14ac:dyDescent="0.35">
      <c r="B83" s="57">
        <v>78</v>
      </c>
      <c r="C83" s="55">
        <f t="shared" si="8"/>
        <v>4.0169999999999997E-2</v>
      </c>
      <c r="D83" s="48">
        <f t="shared" si="9"/>
        <v>3.2190000000000003E-2</v>
      </c>
      <c r="F83" s="57">
        <v>78</v>
      </c>
      <c r="G83" s="60">
        <f t="shared" si="10"/>
        <v>1.2500000000000001E-2</v>
      </c>
      <c r="H83" s="61">
        <f t="shared" si="11"/>
        <v>8.9999999999999993E-3</v>
      </c>
      <c r="V83" s="57">
        <v>78</v>
      </c>
      <c r="W83" s="51">
        <v>5.0210999999999999E-2</v>
      </c>
      <c r="X83" s="52">
        <v>3.1726999999999998E-2</v>
      </c>
      <c r="Z83" s="57">
        <v>78</v>
      </c>
      <c r="AA83" s="51">
        <v>1.2E-2</v>
      </c>
      <c r="AB83" s="52">
        <v>7.0000000000000001E-3</v>
      </c>
      <c r="AD83" s="18"/>
      <c r="AF83" s="18"/>
    </row>
    <row r="84" spans="2:32" x14ac:dyDescent="0.35">
      <c r="B84" s="57">
        <v>79</v>
      </c>
      <c r="C84" s="55">
        <f t="shared" si="8"/>
        <v>4.4949999999999997E-2</v>
      </c>
      <c r="D84" s="48">
        <f t="shared" si="9"/>
        <v>3.6159999999999998E-2</v>
      </c>
      <c r="F84" s="57">
        <v>79</v>
      </c>
      <c r="G84" s="60">
        <f t="shared" si="10"/>
        <v>1.2200000000000001E-2</v>
      </c>
      <c r="H84" s="61">
        <f t="shared" si="11"/>
        <v>8.3999999999999995E-3</v>
      </c>
      <c r="V84" s="57">
        <v>79</v>
      </c>
      <c r="W84" s="51">
        <v>5.5861000000000001E-2</v>
      </c>
      <c r="X84" s="52">
        <v>3.5361999999999998E-2</v>
      </c>
      <c r="Z84" s="57">
        <v>79</v>
      </c>
      <c r="AA84" s="51">
        <v>1.0999999999999999E-2</v>
      </c>
      <c r="AB84" s="52">
        <v>7.0000000000000001E-3</v>
      </c>
      <c r="AD84" s="18"/>
      <c r="AF84" s="18"/>
    </row>
    <row r="85" spans="2:32" x14ac:dyDescent="0.35">
      <c r="B85" s="57">
        <v>80</v>
      </c>
      <c r="C85" s="55">
        <f t="shared" si="8"/>
        <v>5.0349999999999999E-2</v>
      </c>
      <c r="D85" s="48">
        <f t="shared" si="9"/>
        <v>4.0529999999999997E-2</v>
      </c>
      <c r="F85" s="57">
        <v>80</v>
      </c>
      <c r="G85" s="60">
        <f t="shared" si="10"/>
        <v>1.2E-2</v>
      </c>
      <c r="H85" s="61">
        <f t="shared" si="11"/>
        <v>7.9000000000000008E-3</v>
      </c>
      <c r="V85" s="57">
        <v>80</v>
      </c>
      <c r="W85" s="51">
        <v>6.2026999999999999E-2</v>
      </c>
      <c r="X85" s="52">
        <v>3.9396E-2</v>
      </c>
      <c r="Z85" s="57">
        <v>80</v>
      </c>
      <c r="AA85" s="51">
        <v>0.01</v>
      </c>
      <c r="AB85" s="52">
        <v>7.0000000000000001E-3</v>
      </c>
      <c r="AD85" s="18"/>
      <c r="AF85" s="18"/>
    </row>
    <row r="86" spans="2:32" x14ac:dyDescent="0.35">
      <c r="B86" s="57">
        <v>81</v>
      </c>
      <c r="C86" s="55">
        <f t="shared" si="8"/>
        <v>5.6460000000000003E-2</v>
      </c>
      <c r="D86" s="48">
        <f t="shared" si="9"/>
        <v>4.5330000000000002E-2</v>
      </c>
      <c r="F86" s="57">
        <v>81</v>
      </c>
      <c r="G86" s="60">
        <f t="shared" si="10"/>
        <v>1.17E-2</v>
      </c>
      <c r="H86" s="61">
        <f t="shared" si="11"/>
        <v>7.4999999999999997E-3</v>
      </c>
      <c r="V86" s="57">
        <v>81</v>
      </c>
      <c r="W86" s="51">
        <v>6.8614999999999995E-2</v>
      </c>
      <c r="X86" s="52">
        <v>4.3951999999999998E-2</v>
      </c>
      <c r="Z86" s="57">
        <v>81</v>
      </c>
      <c r="AA86" s="51">
        <v>8.9999999999999993E-3</v>
      </c>
      <c r="AB86" s="52">
        <v>7.0000000000000001E-3</v>
      </c>
      <c r="AD86" s="18"/>
      <c r="AF86" s="18"/>
    </row>
    <row r="87" spans="2:32" x14ac:dyDescent="0.35">
      <c r="B87" s="57">
        <v>82</v>
      </c>
      <c r="C87" s="55">
        <f t="shared" si="8"/>
        <v>6.3320000000000001E-2</v>
      </c>
      <c r="D87" s="48">
        <f t="shared" si="9"/>
        <v>5.0639999999999998E-2</v>
      </c>
      <c r="F87" s="57">
        <v>82</v>
      </c>
      <c r="G87" s="60">
        <f t="shared" si="10"/>
        <v>1.1299999999999999E-2</v>
      </c>
      <c r="H87" s="61">
        <f t="shared" si="11"/>
        <v>7.1999999999999998E-3</v>
      </c>
      <c r="V87" s="57">
        <v>82</v>
      </c>
      <c r="W87" s="51">
        <v>7.5532000000000002E-2</v>
      </c>
      <c r="X87" s="52">
        <v>4.9153000000000002E-2</v>
      </c>
      <c r="Z87" s="57">
        <v>82</v>
      </c>
      <c r="AA87" s="51">
        <v>8.0000000000000002E-3</v>
      </c>
      <c r="AB87" s="52">
        <v>7.0000000000000001E-3</v>
      </c>
      <c r="AD87" s="18"/>
      <c r="AF87" s="18"/>
    </row>
    <row r="88" spans="2:32" x14ac:dyDescent="0.35">
      <c r="B88" s="57">
        <v>83</v>
      </c>
      <c r="C88" s="55">
        <f t="shared" si="8"/>
        <v>7.102E-2</v>
      </c>
      <c r="D88" s="48">
        <f t="shared" si="9"/>
        <v>5.6559999999999999E-2</v>
      </c>
      <c r="F88" s="57">
        <v>83</v>
      </c>
      <c r="G88" s="60">
        <f t="shared" si="10"/>
        <v>1.0999999999999999E-2</v>
      </c>
      <c r="H88" s="61">
        <f t="shared" si="11"/>
        <v>6.8999999999999999E-3</v>
      </c>
      <c r="V88" s="57">
        <v>83</v>
      </c>
      <c r="W88" s="51">
        <v>8.251E-2</v>
      </c>
      <c r="X88" s="52">
        <v>5.4847E-2</v>
      </c>
      <c r="Z88" s="57">
        <v>83</v>
      </c>
      <c r="AA88" s="51" t="s">
        <v>49</v>
      </c>
      <c r="AB88" s="52" t="s">
        <v>50</v>
      </c>
      <c r="AD88" s="18"/>
      <c r="AF88" s="18"/>
    </row>
    <row r="89" spans="2:32" x14ac:dyDescent="0.35">
      <c r="B89" s="57">
        <v>84</v>
      </c>
      <c r="C89" s="55">
        <f t="shared" si="8"/>
        <v>7.9659999999999995E-2</v>
      </c>
      <c r="D89" s="48">
        <f t="shared" si="9"/>
        <v>6.3240000000000005E-2</v>
      </c>
      <c r="F89" s="57">
        <v>84</v>
      </c>
      <c r="G89" s="60">
        <f t="shared" si="10"/>
        <v>1.06E-2</v>
      </c>
      <c r="H89" s="61">
        <f t="shared" si="11"/>
        <v>6.7999999999999996E-3</v>
      </c>
      <c r="V89" s="57">
        <v>84</v>
      </c>
      <c r="W89" s="51">
        <v>8.9612999999999998E-2</v>
      </c>
      <c r="X89" s="52">
        <v>6.0978999999999998E-2</v>
      </c>
      <c r="Z89" s="57">
        <v>84</v>
      </c>
      <c r="AA89" s="51" t="s">
        <v>50</v>
      </c>
      <c r="AB89" s="52" t="s">
        <v>50</v>
      </c>
      <c r="AD89" s="18"/>
      <c r="AF89" s="18"/>
    </row>
    <row r="90" spans="2:32" x14ac:dyDescent="0.35">
      <c r="B90" s="57">
        <v>85</v>
      </c>
      <c r="C90" s="55">
        <f t="shared" si="8"/>
        <v>8.9349999999999999E-2</v>
      </c>
      <c r="D90" s="48">
        <f t="shared" si="9"/>
        <v>7.077E-2</v>
      </c>
      <c r="F90" s="57">
        <v>85</v>
      </c>
      <c r="G90" s="60">
        <f t="shared" si="10"/>
        <v>1.0200000000000001E-2</v>
      </c>
      <c r="H90" s="61">
        <f t="shared" si="11"/>
        <v>6.7999999999999996E-3</v>
      </c>
      <c r="V90" s="57">
        <v>85</v>
      </c>
      <c r="W90" s="51">
        <v>9.7239999999999993E-2</v>
      </c>
      <c r="X90" s="52">
        <v>6.7738000000000007E-2</v>
      </c>
      <c r="Z90" s="57">
        <v>85</v>
      </c>
      <c r="AA90" s="51" t="s">
        <v>50</v>
      </c>
      <c r="AB90" s="52" t="s">
        <v>51</v>
      </c>
      <c r="AD90" s="18"/>
      <c r="AF90" s="18"/>
    </row>
    <row r="91" spans="2:32" x14ac:dyDescent="0.35">
      <c r="B91" s="57">
        <v>86</v>
      </c>
      <c r="C91" s="55">
        <f t="shared" si="8"/>
        <v>0.10020999999999999</v>
      </c>
      <c r="D91" s="48">
        <f t="shared" si="9"/>
        <v>7.9240000000000005E-2</v>
      </c>
      <c r="F91" s="57">
        <v>86</v>
      </c>
      <c r="G91" s="60">
        <f t="shared" si="10"/>
        <v>9.7999999999999997E-3</v>
      </c>
      <c r="H91" s="61">
        <f t="shared" si="11"/>
        <v>6.7999999999999996E-3</v>
      </c>
      <c r="V91" s="57">
        <v>86</v>
      </c>
      <c r="W91" s="51">
        <v>0.105792</v>
      </c>
      <c r="X91" s="52">
        <v>7.5346999999999997E-2</v>
      </c>
      <c r="Z91" s="57">
        <v>86</v>
      </c>
      <c r="AA91" s="51" t="s">
        <v>50</v>
      </c>
      <c r="AB91" s="52" t="s">
        <v>52</v>
      </c>
      <c r="AD91" s="18"/>
      <c r="AF91" s="18"/>
    </row>
    <row r="92" spans="2:32" x14ac:dyDescent="0.35">
      <c r="B92" s="57">
        <v>87</v>
      </c>
      <c r="C92" s="55">
        <f t="shared" si="8"/>
        <v>0.11239</v>
      </c>
      <c r="D92" s="48">
        <f t="shared" si="9"/>
        <v>8.8739999999999999E-2</v>
      </c>
      <c r="F92" s="57">
        <v>87</v>
      </c>
      <c r="G92" s="60">
        <f t="shared" si="10"/>
        <v>9.4999999999999998E-3</v>
      </c>
      <c r="H92" s="61">
        <f t="shared" si="11"/>
        <v>6.7999999999999996E-3</v>
      </c>
      <c r="V92" s="57">
        <v>87</v>
      </c>
      <c r="W92" s="51">
        <v>0.115671</v>
      </c>
      <c r="X92" s="52">
        <v>8.4023E-2</v>
      </c>
      <c r="Z92" s="57">
        <v>87</v>
      </c>
      <c r="AA92" s="51" t="s">
        <v>51</v>
      </c>
      <c r="AB92" s="52" t="s">
        <v>53</v>
      </c>
      <c r="AD92" s="18"/>
      <c r="AF92" s="18"/>
    </row>
    <row r="93" spans="2:32" x14ac:dyDescent="0.35">
      <c r="B93" s="57">
        <v>88</v>
      </c>
      <c r="C93" s="55">
        <f t="shared" si="8"/>
        <v>0.12592</v>
      </c>
      <c r="D93" s="48">
        <f t="shared" si="9"/>
        <v>9.9360000000000004E-2</v>
      </c>
      <c r="F93" s="57">
        <v>88</v>
      </c>
      <c r="G93" s="60">
        <f t="shared" si="10"/>
        <v>9.1000000000000004E-3</v>
      </c>
      <c r="H93" s="61">
        <f t="shared" si="11"/>
        <v>6.7999999999999996E-3</v>
      </c>
      <c r="V93" s="57">
        <v>88</v>
      </c>
      <c r="W93" s="51">
        <v>0.12698000000000001</v>
      </c>
      <c r="X93" s="52">
        <v>9.3820000000000001E-2</v>
      </c>
      <c r="Z93" s="57">
        <v>88</v>
      </c>
      <c r="AA93" s="51" t="s">
        <v>52</v>
      </c>
      <c r="AB93" s="52" t="s">
        <v>53</v>
      </c>
      <c r="AD93" s="18"/>
      <c r="AF93" s="18"/>
    </row>
    <row r="94" spans="2:32" x14ac:dyDescent="0.35">
      <c r="B94" s="57">
        <v>89</v>
      </c>
      <c r="C94" s="55">
        <f t="shared" si="8"/>
        <v>0.14079</v>
      </c>
      <c r="D94" s="48">
        <f t="shared" si="9"/>
        <v>0.11124000000000001</v>
      </c>
      <c r="F94" s="57">
        <v>89</v>
      </c>
      <c r="G94" s="60">
        <f t="shared" si="10"/>
        <v>8.6999999999999994E-3</v>
      </c>
      <c r="H94" s="61">
        <f t="shared" si="11"/>
        <v>6.7999999999999996E-3</v>
      </c>
      <c r="V94" s="57">
        <v>89</v>
      </c>
      <c r="W94" s="51">
        <v>0.13945199999999999</v>
      </c>
      <c r="X94" s="52">
        <v>0.10459400000000001</v>
      </c>
      <c r="Z94" s="57">
        <v>89</v>
      </c>
      <c r="AA94" s="51" t="s">
        <v>52</v>
      </c>
      <c r="AB94" s="52" t="s">
        <v>54</v>
      </c>
      <c r="AD94" s="18"/>
      <c r="AF94" s="18"/>
    </row>
    <row r="95" spans="2:32" x14ac:dyDescent="0.35">
      <c r="B95" s="57">
        <v>90</v>
      </c>
      <c r="C95" s="55">
        <f t="shared" si="8"/>
        <v>0.15694</v>
      </c>
      <c r="D95" s="48">
        <f t="shared" si="9"/>
        <v>0.12453</v>
      </c>
      <c r="F95" s="57">
        <v>90</v>
      </c>
      <c r="G95" s="60">
        <f t="shared" si="10"/>
        <v>8.3999999999999995E-3</v>
      </c>
      <c r="H95" s="61">
        <f t="shared" si="11"/>
        <v>6.7999999999999996E-3</v>
      </c>
      <c r="V95" s="57">
        <v>90</v>
      </c>
      <c r="W95" s="51">
        <v>0.15293100000000001</v>
      </c>
      <c r="X95" s="52">
        <v>0.11626499999999999</v>
      </c>
      <c r="Z95" s="57">
        <v>90</v>
      </c>
      <c r="AA95" s="51" t="s">
        <v>53</v>
      </c>
      <c r="AB95" s="52" t="s">
        <v>54</v>
      </c>
      <c r="AD95" s="18"/>
      <c r="AF95" s="18"/>
    </row>
    <row r="96" spans="2:32" x14ac:dyDescent="0.35">
      <c r="B96" s="57">
        <v>91</v>
      </c>
      <c r="C96" s="55">
        <f t="shared" si="8"/>
        <v>0.17391000000000001</v>
      </c>
      <c r="D96" s="48">
        <f t="shared" si="9"/>
        <v>0.13818</v>
      </c>
      <c r="F96" s="57">
        <v>91</v>
      </c>
      <c r="G96" s="60">
        <f t="shared" si="10"/>
        <v>8.0999999999999996E-3</v>
      </c>
      <c r="H96" s="61">
        <f t="shared" si="11"/>
        <v>6.7999999999999996E-3</v>
      </c>
      <c r="V96" s="57">
        <v>91</v>
      </c>
      <c r="W96" s="51">
        <v>0.16725999999999999</v>
      </c>
      <c r="X96" s="52">
        <v>0.128751</v>
      </c>
      <c r="Z96" s="57">
        <v>91</v>
      </c>
      <c r="AA96" s="51" t="s">
        <v>53</v>
      </c>
      <c r="AB96" s="52" t="s">
        <v>54</v>
      </c>
      <c r="AD96" s="18"/>
      <c r="AF96" s="18"/>
    </row>
    <row r="97" spans="2:32" x14ac:dyDescent="0.35">
      <c r="B97" s="57">
        <v>92</v>
      </c>
      <c r="C97" s="55">
        <f t="shared" si="8"/>
        <v>0.19142000000000001</v>
      </c>
      <c r="D97" s="48">
        <f t="shared" si="9"/>
        <v>0.1525</v>
      </c>
      <c r="F97" s="57">
        <v>92</v>
      </c>
      <c r="G97" s="60">
        <f t="shared" si="10"/>
        <v>7.7000000000000002E-3</v>
      </c>
      <c r="H97" s="61">
        <f t="shared" si="11"/>
        <v>6.7000000000000002E-3</v>
      </c>
      <c r="V97" s="57">
        <v>92</v>
      </c>
      <c r="W97" s="51">
        <v>0.182281</v>
      </c>
      <c r="X97" s="52">
        <v>0.14197299999999999</v>
      </c>
      <c r="Z97" s="57">
        <v>92</v>
      </c>
      <c r="AA97" s="51" t="s">
        <v>54</v>
      </c>
      <c r="AB97" s="52" t="s">
        <v>54</v>
      </c>
      <c r="AD97" s="18"/>
      <c r="AF97" s="18"/>
    </row>
    <row r="98" spans="2:32" x14ac:dyDescent="0.35">
      <c r="B98" s="57">
        <v>93</v>
      </c>
      <c r="C98" s="55">
        <f t="shared" si="8"/>
        <v>0.20927000000000001</v>
      </c>
      <c r="D98" s="48">
        <f t="shared" si="9"/>
        <v>0.16736999999999999</v>
      </c>
      <c r="F98" s="57">
        <v>93</v>
      </c>
      <c r="G98" s="60">
        <f t="shared" si="10"/>
        <v>7.4000000000000003E-3</v>
      </c>
      <c r="H98" s="61">
        <f t="shared" si="11"/>
        <v>6.6E-3</v>
      </c>
      <c r="V98" s="57">
        <v>93</v>
      </c>
      <c r="W98" s="51">
        <v>0.19839200000000001</v>
      </c>
      <c r="X98" s="52">
        <v>0.15593099999999999</v>
      </c>
      <c r="Z98" s="57">
        <v>93</v>
      </c>
      <c r="AA98" s="51" t="s">
        <v>54</v>
      </c>
      <c r="AB98" s="52" t="s">
        <v>55</v>
      </c>
      <c r="AD98" s="18"/>
      <c r="AF98" s="18"/>
    </row>
    <row r="99" spans="2:32" x14ac:dyDescent="0.35">
      <c r="B99" s="57">
        <v>94</v>
      </c>
      <c r="C99" s="55">
        <f t="shared" si="8"/>
        <v>0.22735</v>
      </c>
      <c r="D99" s="48">
        <f t="shared" si="9"/>
        <v>0.18274000000000001</v>
      </c>
      <c r="F99" s="57">
        <v>94</v>
      </c>
      <c r="G99" s="60">
        <f t="shared" si="10"/>
        <v>7.1000000000000004E-3</v>
      </c>
      <c r="H99" s="61">
        <f t="shared" si="11"/>
        <v>6.4000000000000003E-3</v>
      </c>
      <c r="V99" s="57">
        <v>94</v>
      </c>
      <c r="W99" s="51">
        <v>0.2157</v>
      </c>
      <c r="X99" s="52">
        <v>0.170677</v>
      </c>
      <c r="Z99" s="57">
        <v>94</v>
      </c>
      <c r="AA99" s="51" t="s">
        <v>54</v>
      </c>
      <c r="AB99" s="52" t="s">
        <v>55</v>
      </c>
      <c r="AD99" s="18"/>
      <c r="AF99" s="18"/>
    </row>
    <row r="100" spans="2:32" x14ac:dyDescent="0.35">
      <c r="B100" s="57">
        <v>95</v>
      </c>
      <c r="C100" s="55">
        <f t="shared" si="8"/>
        <v>0.24562999999999999</v>
      </c>
      <c r="D100" s="48">
        <f t="shared" si="9"/>
        <v>0.19863</v>
      </c>
      <c r="F100" s="57">
        <v>95</v>
      </c>
      <c r="G100" s="60">
        <f t="shared" si="10"/>
        <v>6.8999999999999999E-3</v>
      </c>
      <c r="H100" s="61">
        <f t="shared" si="11"/>
        <v>6.1999999999999998E-3</v>
      </c>
      <c r="V100" s="57">
        <v>95</v>
      </c>
      <c r="W100" s="51">
        <v>0.23360600000000001</v>
      </c>
      <c r="X100" s="52">
        <v>0.18621299999999999</v>
      </c>
      <c r="Z100" s="57">
        <v>95</v>
      </c>
      <c r="AA100" s="51" t="s">
        <v>55</v>
      </c>
      <c r="AB100" s="52" t="s">
        <v>55</v>
      </c>
      <c r="AD100" s="18"/>
      <c r="AF100" s="18"/>
    </row>
    <row r="101" spans="2:32" x14ac:dyDescent="0.35">
      <c r="B101" s="57">
        <v>96</v>
      </c>
      <c r="C101" s="55">
        <f t="shared" si="8"/>
        <v>0.2641</v>
      </c>
      <c r="D101" s="48">
        <f t="shared" si="9"/>
        <v>0.21509</v>
      </c>
      <c r="F101" s="57">
        <v>96</v>
      </c>
      <c r="G101" s="60">
        <f t="shared" si="10"/>
        <v>6.4999999999999997E-3</v>
      </c>
      <c r="H101" s="61">
        <f t="shared" si="11"/>
        <v>5.8999999999999999E-3</v>
      </c>
      <c r="V101" s="57">
        <v>96</v>
      </c>
      <c r="W101" s="51">
        <v>0.25151000000000001</v>
      </c>
      <c r="X101" s="52">
        <v>0.202538</v>
      </c>
      <c r="Z101" s="57">
        <v>96</v>
      </c>
      <c r="AA101" s="51" t="s">
        <v>55</v>
      </c>
      <c r="AB101" s="52" t="s">
        <v>55</v>
      </c>
      <c r="AD101" s="18"/>
      <c r="AF101" s="18"/>
    </row>
    <row r="102" spans="2:32" x14ac:dyDescent="0.35">
      <c r="B102" s="57">
        <v>97</v>
      </c>
      <c r="C102" s="55">
        <f t="shared" ref="C102:C125" si="12">IF(Mortality_Table_Name="Pri 2012",VLOOKUP($B102,$N$6:$P$76,2,FALSE),IF(Mortality_Table_Name="GAM 1994",VLOOKUP($B102,$V$6:$X$125,2,FALSE),0))</f>
        <v>0.28277999999999998</v>
      </c>
      <c r="D102" s="48">
        <f t="shared" ref="D102:D125" si="13">IF(Mortality_Table_Name="Pri 2012",VLOOKUP($B102,$N$6:$P$76,3,FALSE),IF(Mortality_Table_Name="GAM 1994",VLOOKUP($B102,$V$6:$X$125,3,FALSE),0))</f>
        <v>0.23214000000000001</v>
      </c>
      <c r="F102" s="57">
        <v>97</v>
      </c>
      <c r="G102" s="60">
        <f t="shared" ref="G102:G125" si="14">IF(Mortality_Table_Name="Pri 2012",VLOOKUP($F102,$R$6:$T$76,2,FALSE),IF(Mortality_Table_Name="GAM 1994",VLOOKUP($F102,$Z$6:$AB$125,2,FALSE),0))</f>
        <v>6.1999999999999998E-3</v>
      </c>
      <c r="H102" s="61">
        <f t="shared" ref="H102:H125" si="15">IF(Mortality_Table_Name="Pri 2012",VLOOKUP($F102,$R$6:$T$76,3,FALSE),IF(Mortality_Table_Name="GAM 1994",VLOOKUP($F102,$Z$6:$AB$125,3,FALSE),0))</f>
        <v>5.5999999999999999E-3</v>
      </c>
      <c r="V102" s="57">
        <v>97</v>
      </c>
      <c r="W102" s="51">
        <v>0.26881500000000003</v>
      </c>
      <c r="X102" s="52">
        <v>0.21965499999999999</v>
      </c>
      <c r="Z102" s="57">
        <v>97</v>
      </c>
      <c r="AA102" s="51" t="s">
        <v>55</v>
      </c>
      <c r="AB102" s="52" t="s">
        <v>56</v>
      </c>
      <c r="AD102" s="18"/>
      <c r="AF102" s="18"/>
    </row>
    <row r="103" spans="2:32" x14ac:dyDescent="0.35">
      <c r="B103" s="57">
        <v>98</v>
      </c>
      <c r="C103" s="55">
        <f t="shared" si="12"/>
        <v>0.30168</v>
      </c>
      <c r="D103" s="48">
        <f t="shared" si="13"/>
        <v>0.24983</v>
      </c>
      <c r="F103" s="57">
        <v>98</v>
      </c>
      <c r="G103" s="60">
        <f t="shared" si="14"/>
        <v>5.7999999999999996E-3</v>
      </c>
      <c r="H103" s="61">
        <f t="shared" si="15"/>
        <v>5.3E-3</v>
      </c>
      <c r="V103" s="57">
        <v>98</v>
      </c>
      <c r="W103" s="51">
        <v>0.285277</v>
      </c>
      <c r="X103" s="52">
        <v>0.23771300000000001</v>
      </c>
      <c r="Z103" s="57">
        <v>98</v>
      </c>
      <c r="AA103" s="51" t="s">
        <v>56</v>
      </c>
      <c r="AB103" s="52" t="s">
        <v>56</v>
      </c>
      <c r="AD103" s="18"/>
      <c r="AF103" s="18"/>
    </row>
    <row r="104" spans="2:32" x14ac:dyDescent="0.35">
      <c r="B104" s="57">
        <v>99</v>
      </c>
      <c r="C104" s="55">
        <f t="shared" si="12"/>
        <v>0.32075999999999999</v>
      </c>
      <c r="D104" s="48">
        <f t="shared" si="13"/>
        <v>0.26813999999999999</v>
      </c>
      <c r="F104" s="57">
        <v>99</v>
      </c>
      <c r="G104" s="60">
        <f t="shared" si="14"/>
        <v>5.4999999999999997E-3</v>
      </c>
      <c r="H104" s="61">
        <f t="shared" si="15"/>
        <v>5.0000000000000001E-3</v>
      </c>
      <c r="V104" s="57">
        <v>99</v>
      </c>
      <c r="W104" s="51">
        <v>0.30129800000000001</v>
      </c>
      <c r="X104" s="52">
        <v>0.256712</v>
      </c>
      <c r="Z104" s="57">
        <v>99</v>
      </c>
      <c r="AA104" s="51" t="s">
        <v>56</v>
      </c>
      <c r="AB104" s="52" t="s">
        <v>56</v>
      </c>
      <c r="AD104" s="18"/>
      <c r="AF104" s="18"/>
    </row>
    <row r="105" spans="2:32" x14ac:dyDescent="0.35">
      <c r="B105" s="57">
        <v>100</v>
      </c>
      <c r="C105" s="55">
        <f t="shared" si="12"/>
        <v>0.33995999999999998</v>
      </c>
      <c r="D105" s="48">
        <f t="shared" si="13"/>
        <v>0.28698000000000001</v>
      </c>
      <c r="F105" s="57">
        <v>100</v>
      </c>
      <c r="G105" s="60">
        <f t="shared" si="14"/>
        <v>5.1000000000000004E-3</v>
      </c>
      <c r="H105" s="61">
        <f t="shared" si="15"/>
        <v>4.5999999999999999E-3</v>
      </c>
      <c r="V105" s="57">
        <v>100</v>
      </c>
      <c r="W105" s="51">
        <v>0.31723800000000002</v>
      </c>
      <c r="X105" s="52">
        <v>0.27642699999999998</v>
      </c>
      <c r="Z105" s="57">
        <v>100</v>
      </c>
      <c r="AA105" s="51" t="s">
        <v>56</v>
      </c>
      <c r="AB105" s="52" t="s">
        <v>56</v>
      </c>
      <c r="AD105" s="18"/>
      <c r="AF105" s="18"/>
    </row>
    <row r="106" spans="2:32" x14ac:dyDescent="0.35">
      <c r="B106" s="57">
        <v>101</v>
      </c>
      <c r="C106" s="55">
        <f t="shared" si="12"/>
        <v>0.35909999999999997</v>
      </c>
      <c r="D106" s="48">
        <f t="shared" si="13"/>
        <v>0.30619000000000002</v>
      </c>
      <c r="F106" s="57">
        <v>101</v>
      </c>
      <c r="G106" s="60">
        <f t="shared" si="14"/>
        <v>4.7999999999999996E-3</v>
      </c>
      <c r="H106" s="61">
        <f t="shared" si="15"/>
        <v>4.3E-3</v>
      </c>
      <c r="V106" s="57">
        <v>101</v>
      </c>
      <c r="W106" s="51">
        <v>0.33346100000000001</v>
      </c>
      <c r="X106" s="52">
        <v>0.29662899999999998</v>
      </c>
      <c r="Z106" s="57">
        <v>101</v>
      </c>
      <c r="AA106" s="51">
        <v>0</v>
      </c>
      <c r="AB106" s="52">
        <v>0</v>
      </c>
      <c r="AD106" s="18"/>
      <c r="AF106" s="18"/>
    </row>
    <row r="107" spans="2:32" x14ac:dyDescent="0.35">
      <c r="B107" s="57">
        <v>102</v>
      </c>
      <c r="C107" s="55">
        <f t="shared" si="12"/>
        <v>0.37794</v>
      </c>
      <c r="D107" s="48">
        <f t="shared" si="13"/>
        <v>0.32549</v>
      </c>
      <c r="F107" s="57">
        <v>102</v>
      </c>
      <c r="G107" s="60">
        <f t="shared" si="14"/>
        <v>4.4999999999999997E-3</v>
      </c>
      <c r="H107" s="61">
        <f t="shared" si="15"/>
        <v>4.0000000000000001E-3</v>
      </c>
      <c r="V107" s="57">
        <v>102</v>
      </c>
      <c r="W107" s="51">
        <v>0.35032999999999997</v>
      </c>
      <c r="X107" s="52">
        <v>0.31709300000000001</v>
      </c>
      <c r="Z107" s="57">
        <v>102</v>
      </c>
      <c r="AA107" s="51">
        <v>0</v>
      </c>
      <c r="AB107" s="52">
        <v>0</v>
      </c>
      <c r="AD107" s="18"/>
      <c r="AF107" s="18"/>
    </row>
    <row r="108" spans="2:32" x14ac:dyDescent="0.35">
      <c r="B108" s="57">
        <v>103</v>
      </c>
      <c r="C108" s="55">
        <f t="shared" si="12"/>
        <v>0.39633000000000002</v>
      </c>
      <c r="D108" s="48">
        <f t="shared" si="13"/>
        <v>0.34472000000000003</v>
      </c>
      <c r="F108" s="57">
        <v>103</v>
      </c>
      <c r="G108" s="60">
        <f t="shared" si="14"/>
        <v>4.1000000000000003E-3</v>
      </c>
      <c r="H108" s="61">
        <f t="shared" si="15"/>
        <v>3.7000000000000002E-3</v>
      </c>
      <c r="V108" s="57">
        <v>103</v>
      </c>
      <c r="W108" s="51">
        <v>0.36854199999999998</v>
      </c>
      <c r="X108" s="52">
        <v>0.338505</v>
      </c>
      <c r="Z108" s="57">
        <v>103</v>
      </c>
      <c r="AA108" s="51">
        <v>0</v>
      </c>
      <c r="AB108" s="52">
        <v>0</v>
      </c>
      <c r="AD108" s="18"/>
      <c r="AF108" s="18"/>
    </row>
    <row r="109" spans="2:32" x14ac:dyDescent="0.35">
      <c r="B109" s="57">
        <v>104</v>
      </c>
      <c r="C109" s="55">
        <f t="shared" si="12"/>
        <v>0.41415000000000002</v>
      </c>
      <c r="D109" s="48">
        <f t="shared" si="13"/>
        <v>0.36375000000000002</v>
      </c>
      <c r="F109" s="57">
        <v>104</v>
      </c>
      <c r="G109" s="60">
        <f t="shared" si="14"/>
        <v>3.8E-3</v>
      </c>
      <c r="H109" s="61">
        <f t="shared" si="15"/>
        <v>3.3999999999999998E-3</v>
      </c>
      <c r="V109" s="57">
        <v>104</v>
      </c>
      <c r="W109" s="51">
        <v>0.38785500000000001</v>
      </c>
      <c r="X109" s="52">
        <v>0.361016</v>
      </c>
      <c r="Z109" s="57">
        <v>104</v>
      </c>
      <c r="AA109" s="51">
        <v>0</v>
      </c>
      <c r="AB109" s="52">
        <v>0</v>
      </c>
      <c r="AD109" s="18"/>
      <c r="AF109" s="18"/>
    </row>
    <row r="110" spans="2:32" x14ac:dyDescent="0.35">
      <c r="B110" s="57">
        <v>105</v>
      </c>
      <c r="C110" s="55">
        <f t="shared" si="12"/>
        <v>0.43131000000000003</v>
      </c>
      <c r="D110" s="48">
        <f t="shared" si="13"/>
        <v>0.38242999999999999</v>
      </c>
      <c r="F110" s="57">
        <v>105</v>
      </c>
      <c r="G110" s="60">
        <f t="shared" si="14"/>
        <v>3.3999999999999998E-3</v>
      </c>
      <c r="H110" s="61">
        <f t="shared" si="15"/>
        <v>3.0999999999999999E-3</v>
      </c>
      <c r="V110" s="57">
        <v>105</v>
      </c>
      <c r="W110" s="51">
        <v>0.40722399999999997</v>
      </c>
      <c r="X110" s="52">
        <v>0.38359700000000002</v>
      </c>
      <c r="Z110" s="57">
        <v>105</v>
      </c>
      <c r="AA110" s="51">
        <v>0</v>
      </c>
      <c r="AB110" s="52">
        <v>0</v>
      </c>
      <c r="AD110" s="18"/>
      <c r="AF110" s="18"/>
    </row>
    <row r="111" spans="2:32" x14ac:dyDescent="0.35">
      <c r="B111" s="57">
        <v>106</v>
      </c>
      <c r="C111" s="55">
        <f t="shared" si="12"/>
        <v>0.44771</v>
      </c>
      <c r="D111" s="48">
        <f t="shared" si="13"/>
        <v>0.40065000000000001</v>
      </c>
      <c r="F111" s="57">
        <v>106</v>
      </c>
      <c r="G111" s="60">
        <f t="shared" si="14"/>
        <v>3.0999999999999999E-3</v>
      </c>
      <c r="H111" s="61">
        <f t="shared" si="15"/>
        <v>2.8E-3</v>
      </c>
      <c r="V111" s="57">
        <v>106</v>
      </c>
      <c r="W111" s="51">
        <v>0.42559900000000001</v>
      </c>
      <c r="X111" s="52">
        <v>0.40521699999999999</v>
      </c>
      <c r="Z111" s="57">
        <v>106</v>
      </c>
      <c r="AA111" s="51">
        <v>0</v>
      </c>
      <c r="AB111" s="52">
        <v>0</v>
      </c>
      <c r="AD111" s="18"/>
      <c r="AF111" s="18"/>
    </row>
    <row r="112" spans="2:32" x14ac:dyDescent="0.35">
      <c r="B112" s="57">
        <v>107</v>
      </c>
      <c r="C112" s="55">
        <f t="shared" si="12"/>
        <v>0.46328999999999998</v>
      </c>
      <c r="D112" s="48">
        <f t="shared" si="13"/>
        <v>0.41827999999999999</v>
      </c>
      <c r="F112" s="57">
        <v>107</v>
      </c>
      <c r="G112" s="60">
        <f t="shared" si="14"/>
        <v>2.7000000000000001E-3</v>
      </c>
      <c r="H112" s="61">
        <f t="shared" si="15"/>
        <v>2.5000000000000001E-3</v>
      </c>
      <c r="V112" s="57">
        <v>107</v>
      </c>
      <c r="W112" s="51">
        <v>0.44193500000000002</v>
      </c>
      <c r="X112" s="52">
        <v>0.424846</v>
      </c>
      <c r="Z112" s="57">
        <v>107</v>
      </c>
      <c r="AA112" s="51">
        <v>0</v>
      </c>
      <c r="AB112" s="52">
        <v>0</v>
      </c>
      <c r="AD112" s="18"/>
      <c r="AF112" s="18"/>
    </row>
    <row r="113" spans="2:32" x14ac:dyDescent="0.35">
      <c r="B113" s="57">
        <v>108</v>
      </c>
      <c r="C113" s="55">
        <f t="shared" si="12"/>
        <v>0.47799999999999998</v>
      </c>
      <c r="D113" s="48">
        <f t="shared" si="13"/>
        <v>0.43522</v>
      </c>
      <c r="F113" s="57">
        <v>108</v>
      </c>
      <c r="G113" s="60">
        <f t="shared" si="14"/>
        <v>2.3999999999999998E-3</v>
      </c>
      <c r="H113" s="61">
        <f t="shared" si="15"/>
        <v>2.2000000000000001E-3</v>
      </c>
      <c r="V113" s="57">
        <v>108</v>
      </c>
      <c r="W113" s="51">
        <v>0.45755299999999999</v>
      </c>
      <c r="X113" s="52">
        <v>0.44436799999999999</v>
      </c>
      <c r="Z113" s="57">
        <v>108</v>
      </c>
      <c r="AA113" s="51">
        <v>0</v>
      </c>
      <c r="AB113" s="52">
        <v>0</v>
      </c>
      <c r="AD113" s="18"/>
      <c r="AF113" s="18"/>
    </row>
    <row r="114" spans="2:32" x14ac:dyDescent="0.35">
      <c r="B114" s="57">
        <v>109</v>
      </c>
      <c r="C114" s="55">
        <f t="shared" si="12"/>
        <v>0.49181000000000002</v>
      </c>
      <c r="D114" s="48">
        <f t="shared" si="13"/>
        <v>0.45139000000000001</v>
      </c>
      <c r="F114" s="57">
        <v>109</v>
      </c>
      <c r="G114" s="60">
        <f t="shared" si="14"/>
        <v>2.0999999999999999E-3</v>
      </c>
      <c r="H114" s="61">
        <f t="shared" si="15"/>
        <v>1.9E-3</v>
      </c>
      <c r="V114" s="57">
        <v>109</v>
      </c>
      <c r="W114" s="51">
        <v>0.47315000000000002</v>
      </c>
      <c r="X114" s="52">
        <v>0.46446900000000002</v>
      </c>
      <c r="Z114" s="57">
        <v>109</v>
      </c>
      <c r="AA114" s="51">
        <v>0</v>
      </c>
      <c r="AB114" s="52">
        <v>0</v>
      </c>
      <c r="AD114" s="18"/>
      <c r="AF114" s="18"/>
    </row>
    <row r="115" spans="2:32" x14ac:dyDescent="0.35">
      <c r="B115" s="57">
        <v>110</v>
      </c>
      <c r="C115" s="55">
        <f t="shared" si="12"/>
        <v>0.5</v>
      </c>
      <c r="D115" s="48">
        <f t="shared" si="13"/>
        <v>0.46672999999999998</v>
      </c>
      <c r="F115" s="57">
        <v>110</v>
      </c>
      <c r="G115" s="60">
        <f t="shared" si="14"/>
        <v>1.6999999999999999E-3</v>
      </c>
      <c r="H115" s="61">
        <f t="shared" si="15"/>
        <v>1.5E-3</v>
      </c>
      <c r="V115" s="57">
        <v>110</v>
      </c>
      <c r="W115" s="51">
        <v>0.48674499999999998</v>
      </c>
      <c r="X115" s="52">
        <v>0.482325</v>
      </c>
      <c r="Z115" s="57">
        <v>110</v>
      </c>
      <c r="AA115" s="51">
        <v>0</v>
      </c>
      <c r="AB115" s="52">
        <v>0</v>
      </c>
      <c r="AD115" s="18"/>
      <c r="AF115" s="18"/>
    </row>
    <row r="116" spans="2:32" x14ac:dyDescent="0.35">
      <c r="B116" s="57">
        <v>111</v>
      </c>
      <c r="C116" s="55">
        <f t="shared" si="12"/>
        <v>0.5</v>
      </c>
      <c r="D116" s="48">
        <f t="shared" si="13"/>
        <v>0.48120000000000002</v>
      </c>
      <c r="F116" s="57">
        <v>111</v>
      </c>
      <c r="G116" s="60">
        <f t="shared" si="14"/>
        <v>1.4E-3</v>
      </c>
      <c r="H116" s="61">
        <f t="shared" si="15"/>
        <v>1.1999999999999999E-3</v>
      </c>
      <c r="V116" s="57">
        <v>111</v>
      </c>
      <c r="W116" s="51">
        <v>0.49635600000000002</v>
      </c>
      <c r="X116" s="52">
        <v>0.49510999999999999</v>
      </c>
      <c r="Z116" s="57">
        <v>111</v>
      </c>
      <c r="AA116" s="51">
        <v>0</v>
      </c>
      <c r="AB116" s="52">
        <v>0</v>
      </c>
      <c r="AD116" s="18"/>
      <c r="AF116" s="18"/>
    </row>
    <row r="117" spans="2:32" x14ac:dyDescent="0.35">
      <c r="B117" s="57">
        <v>112</v>
      </c>
      <c r="C117" s="55">
        <f t="shared" si="12"/>
        <v>0.5</v>
      </c>
      <c r="D117" s="48">
        <f t="shared" si="13"/>
        <v>0.49476999999999999</v>
      </c>
      <c r="F117" s="57">
        <v>112</v>
      </c>
      <c r="G117" s="60">
        <f t="shared" si="14"/>
        <v>1E-3</v>
      </c>
      <c r="H117" s="61">
        <f t="shared" si="15"/>
        <v>8.9999999999999998E-4</v>
      </c>
      <c r="V117" s="57">
        <v>112</v>
      </c>
      <c r="W117" s="51">
        <v>0.5</v>
      </c>
      <c r="X117" s="52">
        <v>0.5</v>
      </c>
      <c r="Z117" s="57">
        <v>112</v>
      </c>
      <c r="AA117" s="51">
        <v>0</v>
      </c>
      <c r="AB117" s="52">
        <v>0</v>
      </c>
      <c r="AD117" s="18"/>
      <c r="AF117" s="18"/>
    </row>
    <row r="118" spans="2:32" x14ac:dyDescent="0.35">
      <c r="B118" s="57">
        <v>113</v>
      </c>
      <c r="C118" s="55">
        <f t="shared" si="12"/>
        <v>0.5</v>
      </c>
      <c r="D118" s="48">
        <f t="shared" si="13"/>
        <v>0.5</v>
      </c>
      <c r="F118" s="57">
        <v>113</v>
      </c>
      <c r="G118" s="60">
        <f t="shared" si="14"/>
        <v>6.9999999999999999E-4</v>
      </c>
      <c r="H118" s="61">
        <f t="shared" si="15"/>
        <v>5.9999999999999995E-4</v>
      </c>
      <c r="V118" s="57">
        <v>113</v>
      </c>
      <c r="W118" s="51">
        <v>0.5</v>
      </c>
      <c r="X118" s="52">
        <v>0.5</v>
      </c>
      <c r="Z118" s="57">
        <v>113</v>
      </c>
      <c r="AA118" s="51">
        <v>0</v>
      </c>
      <c r="AB118" s="52">
        <v>0</v>
      </c>
      <c r="AD118" s="18"/>
      <c r="AF118" s="18"/>
    </row>
    <row r="119" spans="2:32" x14ac:dyDescent="0.35">
      <c r="B119" s="57">
        <v>114</v>
      </c>
      <c r="C119" s="55">
        <f t="shared" si="12"/>
        <v>0.5</v>
      </c>
      <c r="D119" s="48">
        <f t="shared" si="13"/>
        <v>0.5</v>
      </c>
      <c r="F119" s="57">
        <v>114</v>
      </c>
      <c r="G119" s="60">
        <f t="shared" si="14"/>
        <v>2.9999999999999997E-4</v>
      </c>
      <c r="H119" s="61">
        <f t="shared" si="15"/>
        <v>2.9999999999999997E-4</v>
      </c>
      <c r="V119" s="57">
        <v>114</v>
      </c>
      <c r="W119" s="51">
        <v>0.5</v>
      </c>
      <c r="X119" s="52">
        <v>0.5</v>
      </c>
      <c r="Z119" s="57">
        <v>114</v>
      </c>
      <c r="AA119" s="51">
        <v>0</v>
      </c>
      <c r="AB119" s="52">
        <v>0</v>
      </c>
      <c r="AD119" s="18"/>
      <c r="AF119" s="18"/>
    </row>
    <row r="120" spans="2:32" x14ac:dyDescent="0.35">
      <c r="B120" s="57">
        <v>115</v>
      </c>
      <c r="C120" s="55">
        <f t="shared" si="12"/>
        <v>0.5</v>
      </c>
      <c r="D120" s="48">
        <f t="shared" si="13"/>
        <v>0.5</v>
      </c>
      <c r="F120" s="57">
        <v>115</v>
      </c>
      <c r="G120" s="60">
        <f t="shared" si="14"/>
        <v>0</v>
      </c>
      <c r="H120" s="61">
        <f t="shared" si="15"/>
        <v>0</v>
      </c>
      <c r="V120" s="57">
        <v>115</v>
      </c>
      <c r="W120" s="51">
        <v>0.5</v>
      </c>
      <c r="X120" s="52">
        <v>0.5</v>
      </c>
      <c r="Z120" s="57">
        <v>115</v>
      </c>
      <c r="AA120" s="51">
        <v>0</v>
      </c>
      <c r="AB120" s="52">
        <v>0</v>
      </c>
      <c r="AD120" s="18"/>
      <c r="AF120" s="18"/>
    </row>
    <row r="121" spans="2:32" x14ac:dyDescent="0.35">
      <c r="B121" s="57">
        <v>116</v>
      </c>
      <c r="C121" s="55">
        <f t="shared" si="12"/>
        <v>0.5</v>
      </c>
      <c r="D121" s="48">
        <f t="shared" si="13"/>
        <v>0.5</v>
      </c>
      <c r="F121" s="57">
        <v>116</v>
      </c>
      <c r="G121" s="60">
        <f t="shared" si="14"/>
        <v>0</v>
      </c>
      <c r="H121" s="61">
        <f t="shared" si="15"/>
        <v>0</v>
      </c>
      <c r="V121" s="57">
        <v>116</v>
      </c>
      <c r="W121" s="51">
        <v>0.5</v>
      </c>
      <c r="X121" s="52">
        <v>0.5</v>
      </c>
      <c r="Z121" s="57">
        <v>116</v>
      </c>
      <c r="AA121" s="51">
        <v>0</v>
      </c>
      <c r="AB121" s="52">
        <v>0</v>
      </c>
      <c r="AD121" s="18"/>
      <c r="AF121" s="18"/>
    </row>
    <row r="122" spans="2:32" x14ac:dyDescent="0.35">
      <c r="B122" s="57">
        <v>117</v>
      </c>
      <c r="C122" s="55">
        <f t="shared" si="12"/>
        <v>0.5</v>
      </c>
      <c r="D122" s="48">
        <f t="shared" si="13"/>
        <v>0.5</v>
      </c>
      <c r="F122" s="57">
        <v>117</v>
      </c>
      <c r="G122" s="60">
        <f t="shared" si="14"/>
        <v>0</v>
      </c>
      <c r="H122" s="61">
        <f t="shared" si="15"/>
        <v>0</v>
      </c>
      <c r="V122" s="57">
        <v>117</v>
      </c>
      <c r="W122" s="51">
        <v>0.5</v>
      </c>
      <c r="X122" s="52">
        <v>0.5</v>
      </c>
      <c r="Z122" s="57">
        <v>117</v>
      </c>
      <c r="AA122" s="51">
        <v>0</v>
      </c>
      <c r="AB122" s="52">
        <v>0</v>
      </c>
      <c r="AD122" s="18"/>
      <c r="AF122" s="18"/>
    </row>
    <row r="123" spans="2:32" x14ac:dyDescent="0.35">
      <c r="B123" s="57">
        <v>118</v>
      </c>
      <c r="C123" s="55">
        <f t="shared" si="12"/>
        <v>0.5</v>
      </c>
      <c r="D123" s="48">
        <f t="shared" si="13"/>
        <v>0.5</v>
      </c>
      <c r="F123" s="57">
        <v>118</v>
      </c>
      <c r="G123" s="60">
        <f t="shared" si="14"/>
        <v>0</v>
      </c>
      <c r="H123" s="61">
        <f t="shared" si="15"/>
        <v>0</v>
      </c>
      <c r="V123" s="57">
        <v>118</v>
      </c>
      <c r="W123" s="51">
        <v>0.5</v>
      </c>
      <c r="X123" s="52">
        <v>0.5</v>
      </c>
      <c r="Z123" s="57">
        <v>118</v>
      </c>
      <c r="AA123" s="51">
        <v>0</v>
      </c>
      <c r="AB123" s="52">
        <v>0</v>
      </c>
      <c r="AD123" s="18"/>
      <c r="AF123" s="18"/>
    </row>
    <row r="124" spans="2:32" x14ac:dyDescent="0.35">
      <c r="B124" s="57">
        <v>119</v>
      </c>
      <c r="C124" s="55">
        <f t="shared" si="12"/>
        <v>0.5</v>
      </c>
      <c r="D124" s="48">
        <f t="shared" si="13"/>
        <v>0.5</v>
      </c>
      <c r="F124" s="57">
        <v>119</v>
      </c>
      <c r="G124" s="60">
        <f t="shared" si="14"/>
        <v>0</v>
      </c>
      <c r="H124" s="61">
        <f t="shared" si="15"/>
        <v>0</v>
      </c>
      <c r="V124" s="57">
        <v>119</v>
      </c>
      <c r="W124" s="51">
        <v>0.5</v>
      </c>
      <c r="X124" s="52">
        <v>0.5</v>
      </c>
      <c r="Z124" s="57">
        <v>119</v>
      </c>
      <c r="AA124" s="51">
        <v>0</v>
      </c>
      <c r="AB124" s="52">
        <v>0</v>
      </c>
      <c r="AD124" s="18"/>
      <c r="AF124" s="18"/>
    </row>
    <row r="125" spans="2:32" ht="15" thickBot="1" x14ac:dyDescent="0.4">
      <c r="B125" s="58">
        <v>120</v>
      </c>
      <c r="C125" s="24">
        <f t="shared" si="12"/>
        <v>1</v>
      </c>
      <c r="D125" s="50">
        <f t="shared" si="13"/>
        <v>1</v>
      </c>
      <c r="F125" s="58">
        <v>120</v>
      </c>
      <c r="G125" s="62">
        <f t="shared" si="14"/>
        <v>0</v>
      </c>
      <c r="H125" s="63">
        <f t="shared" si="15"/>
        <v>0</v>
      </c>
      <c r="V125" s="58">
        <v>120</v>
      </c>
      <c r="W125" s="53">
        <v>1</v>
      </c>
      <c r="X125" s="54">
        <v>1</v>
      </c>
      <c r="Z125" s="58">
        <v>120</v>
      </c>
      <c r="AA125" s="53">
        <v>0</v>
      </c>
      <c r="AB125" s="54">
        <v>0</v>
      </c>
      <c r="AD125" s="18"/>
      <c r="AF125" s="18"/>
    </row>
  </sheetData>
  <hyperlinks>
    <hyperlink ref="R3" r:id="rId1" display="https://www.soa.org/resources/experience-studies/2021/mortality-improvement-scale-mp-2021/" xr:uid="{3F5F2CB0-DAE9-447D-8D75-306D1AC68FBA}"/>
    <hyperlink ref="N3" r:id="rId2" display="https://www.soa.org/resources/experience-studies/2019/pri-2012-private-mortality-tables/" xr:uid="{35F510E9-8147-4F49-85C0-E7E6389A7012}"/>
    <hyperlink ref="V3" r:id="rId3" display="https://insurance.utah.gov/wp-content/uploads/R590-96Tables.pdf" xr:uid="{D16E9677-6E13-43D2-9E0D-CBC7F7B684EC}"/>
    <hyperlink ref="Z3" r:id="rId4" display="https://insurance.utah.gov/wp-content/uploads/R590-96Tables.pdf" xr:uid="{1EF771F2-D58B-441D-A539-368E486BE0D8}"/>
  </hyperlinks>
  <pageMargins left="0.7" right="0.7" top="0.75" bottom="0.75" header="0.3" footer="0.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14B4-407E-4C9E-946F-24437E57A9DC}">
  <dimension ref="A1:CQ103"/>
  <sheetViews>
    <sheetView zoomScale="70" zoomScaleNormal="70" workbookViewId="0">
      <selection activeCell="B33" sqref="B33"/>
    </sheetView>
  </sheetViews>
  <sheetFormatPr defaultRowHeight="14.5" x14ac:dyDescent="0.35"/>
  <sheetData>
    <row r="1" spans="1:95" ht="18.5" x14ac:dyDescent="0.45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95" ht="16" x14ac:dyDescent="0.4">
      <c r="A2" s="1" t="s">
        <v>58</v>
      </c>
      <c r="B2" s="1">
        <f>Mortality_Table_Year</f>
        <v>2012</v>
      </c>
      <c r="H2" s="4"/>
      <c r="I2" s="4">
        <v>1951</v>
      </c>
      <c r="J2" s="4">
        <v>1952</v>
      </c>
      <c r="K2" s="4">
        <v>1953</v>
      </c>
      <c r="L2" s="4">
        <v>1954</v>
      </c>
      <c r="M2" s="4">
        <v>1955</v>
      </c>
      <c r="N2" s="4">
        <v>1956</v>
      </c>
      <c r="O2" s="4">
        <v>1957</v>
      </c>
      <c r="P2" s="4">
        <v>1958</v>
      </c>
      <c r="Q2" s="4">
        <v>1959</v>
      </c>
      <c r="R2" s="4">
        <v>1960</v>
      </c>
      <c r="S2" s="4">
        <v>1961</v>
      </c>
      <c r="T2" s="4">
        <v>1962</v>
      </c>
      <c r="U2" s="4">
        <v>1963</v>
      </c>
      <c r="V2" s="4">
        <v>1964</v>
      </c>
      <c r="W2" s="4">
        <v>1965</v>
      </c>
      <c r="X2" s="4">
        <v>1966</v>
      </c>
      <c r="Y2" s="4">
        <v>1967</v>
      </c>
      <c r="Z2" s="4">
        <v>1968</v>
      </c>
      <c r="AA2" s="4">
        <v>1969</v>
      </c>
      <c r="AB2" s="4">
        <v>1970</v>
      </c>
      <c r="AC2" s="4">
        <v>1971</v>
      </c>
      <c r="AD2" s="4">
        <v>1972</v>
      </c>
      <c r="AE2" s="4">
        <v>1973</v>
      </c>
      <c r="AF2" s="4">
        <v>1974</v>
      </c>
      <c r="AG2" s="4">
        <v>1975</v>
      </c>
      <c r="AH2" s="4">
        <v>1976</v>
      </c>
      <c r="AI2" s="4">
        <v>1977</v>
      </c>
      <c r="AJ2" s="4">
        <v>1978</v>
      </c>
      <c r="AK2" s="4">
        <v>1979</v>
      </c>
      <c r="AL2" s="4">
        <v>1980</v>
      </c>
      <c r="AM2" s="4">
        <v>1981</v>
      </c>
      <c r="AN2" s="4">
        <v>1982</v>
      </c>
      <c r="AO2" s="4">
        <v>1983</v>
      </c>
      <c r="AP2" s="4">
        <v>1984</v>
      </c>
      <c r="AQ2" s="4">
        <v>1985</v>
      </c>
      <c r="AR2" s="4">
        <v>1986</v>
      </c>
      <c r="AS2" s="4">
        <v>1987</v>
      </c>
      <c r="AT2" s="4">
        <v>1988</v>
      </c>
      <c r="AU2" s="4">
        <v>1989</v>
      </c>
      <c r="AV2" s="4">
        <v>1990</v>
      </c>
      <c r="AW2" s="4">
        <v>1991</v>
      </c>
      <c r="AX2" s="4">
        <v>1992</v>
      </c>
      <c r="AY2" s="4">
        <v>1993</v>
      </c>
      <c r="AZ2" s="4">
        <v>1994</v>
      </c>
      <c r="BA2" s="4">
        <v>1995</v>
      </c>
      <c r="BB2" s="4">
        <v>1996</v>
      </c>
      <c r="BC2" s="4">
        <v>1997</v>
      </c>
      <c r="BD2" s="4">
        <v>1998</v>
      </c>
      <c r="BE2" s="4">
        <v>1999</v>
      </c>
      <c r="BF2" s="4">
        <v>2000</v>
      </c>
      <c r="BG2" s="4">
        <v>2001</v>
      </c>
      <c r="BH2" s="4">
        <v>2002</v>
      </c>
      <c r="BI2" s="4">
        <v>2003</v>
      </c>
      <c r="BJ2" s="4">
        <v>2004</v>
      </c>
      <c r="BK2" s="4">
        <v>2005</v>
      </c>
      <c r="BL2" s="4">
        <v>2006</v>
      </c>
      <c r="BM2" s="4">
        <v>2007</v>
      </c>
      <c r="BN2" s="4">
        <v>2008</v>
      </c>
      <c r="BO2" s="4">
        <v>2009</v>
      </c>
      <c r="BP2" s="4">
        <v>2010</v>
      </c>
      <c r="BQ2" s="4">
        <v>2011</v>
      </c>
      <c r="BR2" s="4">
        <v>2012</v>
      </c>
      <c r="BS2" s="4">
        <v>2013</v>
      </c>
      <c r="BT2" s="4">
        <v>2014</v>
      </c>
      <c r="BU2" s="4">
        <v>2015</v>
      </c>
      <c r="BV2" s="4">
        <v>2016</v>
      </c>
      <c r="BW2" s="4">
        <v>2017</v>
      </c>
      <c r="BX2" s="4">
        <v>2018</v>
      </c>
      <c r="BY2" s="4">
        <v>2019</v>
      </c>
      <c r="BZ2" s="4">
        <v>2020</v>
      </c>
      <c r="CA2" s="4">
        <v>2021</v>
      </c>
      <c r="CB2" s="4">
        <v>2022</v>
      </c>
      <c r="CC2" s="4">
        <v>2023</v>
      </c>
      <c r="CD2" s="4">
        <v>2024</v>
      </c>
      <c r="CE2" s="4">
        <v>2025</v>
      </c>
      <c r="CF2" s="4">
        <v>2026</v>
      </c>
      <c r="CG2" s="4">
        <v>2027</v>
      </c>
      <c r="CH2" s="4">
        <v>2028</v>
      </c>
      <c r="CI2" s="4">
        <v>2029</v>
      </c>
      <c r="CJ2" s="4">
        <v>2030</v>
      </c>
      <c r="CK2" s="4">
        <v>2031</v>
      </c>
      <c r="CL2" s="4">
        <v>2032</v>
      </c>
      <c r="CM2" s="4">
        <v>2033</v>
      </c>
      <c r="CN2" s="4">
        <v>2034</v>
      </c>
      <c r="CO2" s="4">
        <v>2035</v>
      </c>
      <c r="CP2" s="4">
        <v>2036</v>
      </c>
      <c r="CQ2" s="4" t="s">
        <v>59</v>
      </c>
    </row>
    <row r="3" spans="1:95" x14ac:dyDescent="0.35">
      <c r="A3" s="5" t="s">
        <v>60</v>
      </c>
      <c r="B3">
        <f>HLOOKUP($B$2,$H$2:$CQ$103,2,FALSE)</f>
        <v>1.84E-2</v>
      </c>
      <c r="H3" s="5" t="s">
        <v>60</v>
      </c>
      <c r="I3" s="6">
        <v>-1.4800000000000001E-2</v>
      </c>
      <c r="J3" s="6">
        <v>-6.4000000000000003E-3</v>
      </c>
      <c r="K3" s="6">
        <v>1.6999999999999999E-3</v>
      </c>
      <c r="L3" s="6">
        <v>8.9999999999999993E-3</v>
      </c>
      <c r="M3" s="6">
        <v>1.49E-2</v>
      </c>
      <c r="N3" s="6">
        <v>1.9199999999999998E-2</v>
      </c>
      <c r="O3" s="6">
        <v>2.1399999999999999E-2</v>
      </c>
      <c r="P3" s="6">
        <v>2.1299999999999999E-2</v>
      </c>
      <c r="Q3" s="6">
        <v>1.83E-2</v>
      </c>
      <c r="R3" s="6">
        <v>1.24E-2</v>
      </c>
      <c r="S3" s="6">
        <v>4.1999999999999997E-3</v>
      </c>
      <c r="T3" s="6">
        <v>-5.7999999999999996E-3</v>
      </c>
      <c r="U3" s="6">
        <v>-1.6199999999999999E-2</v>
      </c>
      <c r="V3" s="6">
        <v>-2.5700000000000001E-2</v>
      </c>
      <c r="W3" s="6">
        <v>-3.3099999999999997E-2</v>
      </c>
      <c r="X3" s="6">
        <v>-3.7199999999999997E-2</v>
      </c>
      <c r="Y3" s="6">
        <v>-3.7100000000000001E-2</v>
      </c>
      <c r="Z3" s="6">
        <v>-3.2800000000000003E-2</v>
      </c>
      <c r="AA3" s="6">
        <v>-2.5000000000000001E-2</v>
      </c>
      <c r="AB3" s="6">
        <v>-1.5100000000000001E-2</v>
      </c>
      <c r="AC3" s="6">
        <v>-5.1000000000000004E-3</v>
      </c>
      <c r="AD3" s="6">
        <v>3.8999999999999998E-3</v>
      </c>
      <c r="AE3" s="6">
        <v>1.09E-2</v>
      </c>
      <c r="AF3" s="6">
        <v>1.5699999999999999E-2</v>
      </c>
      <c r="AG3" s="6">
        <v>1.8100000000000002E-2</v>
      </c>
      <c r="AH3" s="6">
        <v>1.9199999999999998E-2</v>
      </c>
      <c r="AI3" s="6">
        <v>0.02</v>
      </c>
      <c r="AJ3" s="6">
        <v>2.2100000000000002E-2</v>
      </c>
      <c r="AK3" s="6">
        <v>2.5700000000000001E-2</v>
      </c>
      <c r="AL3" s="6">
        <v>3.0200000000000001E-2</v>
      </c>
      <c r="AM3" s="6">
        <v>3.3500000000000002E-2</v>
      </c>
      <c r="AN3" s="6">
        <v>3.3500000000000002E-2</v>
      </c>
      <c r="AO3" s="6">
        <v>2.9399999999999999E-2</v>
      </c>
      <c r="AP3" s="6">
        <v>2.1899999999999999E-2</v>
      </c>
      <c r="AQ3" s="6">
        <v>1.2999999999999999E-2</v>
      </c>
      <c r="AR3" s="6">
        <v>4.7999999999999996E-3</v>
      </c>
      <c r="AS3" s="6">
        <v>-1.1000000000000001E-3</v>
      </c>
      <c r="AT3" s="6">
        <v>-4.4000000000000003E-3</v>
      </c>
      <c r="AU3" s="6">
        <v>-4.7999999999999996E-3</v>
      </c>
      <c r="AV3" s="6">
        <v>-2.5999999999999999E-3</v>
      </c>
      <c r="AW3" s="6">
        <v>1.8E-3</v>
      </c>
      <c r="AX3" s="6">
        <v>7.7999999999999996E-3</v>
      </c>
      <c r="AY3" s="6">
        <v>1.46E-2</v>
      </c>
      <c r="AZ3" s="6">
        <v>2.1299999999999999E-2</v>
      </c>
      <c r="BA3" s="6">
        <v>2.6800000000000001E-2</v>
      </c>
      <c r="BB3" s="6">
        <v>2.9600000000000001E-2</v>
      </c>
      <c r="BC3" s="6">
        <v>2.8899999999999999E-2</v>
      </c>
      <c r="BD3" s="6">
        <v>2.47E-2</v>
      </c>
      <c r="BE3" s="6">
        <v>1.7600000000000001E-2</v>
      </c>
      <c r="BF3" s="6">
        <v>9.4999999999999998E-3</v>
      </c>
      <c r="BG3" s="6">
        <v>2.3999999999999998E-3</v>
      </c>
      <c r="BH3" s="6">
        <v>-2E-3</v>
      </c>
      <c r="BI3" s="6">
        <v>-2.7000000000000001E-3</v>
      </c>
      <c r="BJ3" s="6">
        <v>5.9999999999999995E-4</v>
      </c>
      <c r="BK3" s="6">
        <v>7.3000000000000001E-3</v>
      </c>
      <c r="BL3" s="6">
        <v>1.6400000000000001E-2</v>
      </c>
      <c r="BM3" s="6">
        <v>2.5999999999999999E-2</v>
      </c>
      <c r="BN3" s="6">
        <v>3.3399999999999999E-2</v>
      </c>
      <c r="BO3" s="6">
        <v>3.6600000000000001E-2</v>
      </c>
      <c r="BP3" s="6">
        <v>3.4700000000000002E-2</v>
      </c>
      <c r="BQ3" s="6">
        <v>2.8199999999999999E-2</v>
      </c>
      <c r="BR3" s="6">
        <v>1.84E-2</v>
      </c>
      <c r="BS3" s="6">
        <v>7.1000000000000004E-3</v>
      </c>
      <c r="BT3" s="6">
        <v>-3.5000000000000001E-3</v>
      </c>
      <c r="BU3" s="6">
        <v>-1.0999999999999999E-2</v>
      </c>
      <c r="BV3" s="6">
        <v>-1.4E-2</v>
      </c>
      <c r="BW3" s="6">
        <v>-1.29E-2</v>
      </c>
      <c r="BX3" s="7">
        <v>-1.24E-2</v>
      </c>
      <c r="BY3" s="7">
        <v>-1.12E-2</v>
      </c>
      <c r="BZ3" s="7">
        <v>-9.2999999999999992E-3</v>
      </c>
      <c r="CA3" s="7">
        <v>-6.8999999999999999E-3</v>
      </c>
      <c r="CB3" s="7">
        <v>-4.1999999999999997E-3</v>
      </c>
      <c r="CC3" s="7">
        <v>-1.5E-3</v>
      </c>
      <c r="CD3" s="7">
        <v>1.1999999999999999E-3</v>
      </c>
      <c r="CE3" s="7">
        <v>3.5999999999999999E-3</v>
      </c>
      <c r="CF3" s="7">
        <v>5.4999999999999997E-3</v>
      </c>
      <c r="CG3" s="7">
        <v>6.8999999999999999E-3</v>
      </c>
      <c r="CH3" s="7">
        <v>7.9000000000000008E-3</v>
      </c>
      <c r="CI3" s="7">
        <v>8.8999999999999999E-3</v>
      </c>
      <c r="CJ3" s="7">
        <v>9.7999999999999997E-3</v>
      </c>
      <c r="CK3" s="7">
        <v>1.06E-2</v>
      </c>
      <c r="CL3" s="7">
        <v>1.14E-2</v>
      </c>
      <c r="CM3" s="7">
        <v>1.21E-2</v>
      </c>
      <c r="CN3" s="7">
        <v>1.2699999999999999E-2</v>
      </c>
      <c r="CO3" s="7">
        <v>1.3100000000000001E-2</v>
      </c>
      <c r="CP3" s="7">
        <v>1.34E-2</v>
      </c>
      <c r="CQ3" s="7">
        <v>1.35E-2</v>
      </c>
    </row>
    <row r="4" spans="1:95" x14ac:dyDescent="0.35">
      <c r="A4" s="5">
        <v>21</v>
      </c>
      <c r="B4">
        <f>HLOOKUP($B$2,$H$2:$CQ$103,A4-18,FALSE)</f>
        <v>1.49E-2</v>
      </c>
      <c r="H4" s="5">
        <v>21</v>
      </c>
      <c r="I4" s="6">
        <v>-1.41E-2</v>
      </c>
      <c r="J4" s="6">
        <v>-5.7999999999999996E-3</v>
      </c>
      <c r="K4" s="6">
        <v>2.2000000000000001E-3</v>
      </c>
      <c r="L4" s="6">
        <v>9.2999999999999992E-3</v>
      </c>
      <c r="M4" s="6">
        <v>1.5100000000000001E-2</v>
      </c>
      <c r="N4" s="6">
        <v>1.9300000000000001E-2</v>
      </c>
      <c r="O4" s="6">
        <v>2.1399999999999999E-2</v>
      </c>
      <c r="P4" s="6">
        <v>2.1000000000000001E-2</v>
      </c>
      <c r="Q4" s="6">
        <v>1.78E-2</v>
      </c>
      <c r="R4" s="6">
        <v>1.1900000000000001E-2</v>
      </c>
      <c r="S4" s="6">
        <v>3.7000000000000002E-3</v>
      </c>
      <c r="T4" s="6">
        <v>-6.0000000000000001E-3</v>
      </c>
      <c r="U4" s="6">
        <v>-1.6E-2</v>
      </c>
      <c r="V4" s="6">
        <v>-2.52E-2</v>
      </c>
      <c r="W4" s="6">
        <v>-3.2300000000000002E-2</v>
      </c>
      <c r="X4" s="6">
        <v>-3.6299999999999999E-2</v>
      </c>
      <c r="Y4" s="6">
        <v>-3.6200000000000003E-2</v>
      </c>
      <c r="Z4" s="6">
        <v>-3.2000000000000001E-2</v>
      </c>
      <c r="AA4" s="6">
        <v>-2.4299999999999999E-2</v>
      </c>
      <c r="AB4" s="6">
        <v>-1.47E-2</v>
      </c>
      <c r="AC4" s="6">
        <v>-4.8999999999999998E-3</v>
      </c>
      <c r="AD4" s="6">
        <v>3.5999999999999999E-3</v>
      </c>
      <c r="AE4" s="6">
        <v>1.03E-2</v>
      </c>
      <c r="AF4" s="6">
        <v>1.46E-2</v>
      </c>
      <c r="AG4" s="6">
        <v>1.6799999999999999E-2</v>
      </c>
      <c r="AH4" s="6">
        <v>1.77E-2</v>
      </c>
      <c r="AI4" s="6">
        <v>1.84E-2</v>
      </c>
      <c r="AJ4" s="6">
        <v>2.0400000000000001E-2</v>
      </c>
      <c r="AK4" s="6">
        <v>2.41E-2</v>
      </c>
      <c r="AL4" s="6">
        <v>2.87E-2</v>
      </c>
      <c r="AM4" s="6">
        <v>3.2199999999999999E-2</v>
      </c>
      <c r="AN4" s="6">
        <v>3.2599999999999997E-2</v>
      </c>
      <c r="AO4" s="6">
        <v>2.9000000000000001E-2</v>
      </c>
      <c r="AP4" s="6">
        <v>2.1899999999999999E-2</v>
      </c>
      <c r="AQ4" s="6">
        <v>1.34E-2</v>
      </c>
      <c r="AR4" s="6">
        <v>5.5999999999999999E-3</v>
      </c>
      <c r="AS4" s="6">
        <v>0</v>
      </c>
      <c r="AT4" s="6">
        <v>-2.8E-3</v>
      </c>
      <c r="AU4" s="6">
        <v>-2.8999999999999998E-3</v>
      </c>
      <c r="AV4" s="6">
        <v>-5.9999999999999995E-4</v>
      </c>
      <c r="AW4" s="6">
        <v>3.8E-3</v>
      </c>
      <c r="AX4" s="6">
        <v>9.5999999999999992E-3</v>
      </c>
      <c r="AY4" s="6">
        <v>1.6E-2</v>
      </c>
      <c r="AZ4" s="6">
        <v>2.2100000000000002E-2</v>
      </c>
      <c r="BA4" s="6">
        <v>2.69E-2</v>
      </c>
      <c r="BB4" s="6">
        <v>2.8899999999999999E-2</v>
      </c>
      <c r="BC4" s="6">
        <v>2.7400000000000001E-2</v>
      </c>
      <c r="BD4" s="6">
        <v>2.24E-2</v>
      </c>
      <c r="BE4" s="6">
        <v>1.46E-2</v>
      </c>
      <c r="BF4" s="6">
        <v>6.0000000000000001E-3</v>
      </c>
      <c r="BG4" s="6">
        <v>-1.6000000000000001E-3</v>
      </c>
      <c r="BH4" s="6">
        <v>-6.1999999999999998E-3</v>
      </c>
      <c r="BI4" s="6">
        <v>-7.1000000000000004E-3</v>
      </c>
      <c r="BJ4" s="6">
        <v>-4.0000000000000001E-3</v>
      </c>
      <c r="BK4" s="6">
        <v>2.5999999999999999E-3</v>
      </c>
      <c r="BL4" s="6">
        <v>1.17E-2</v>
      </c>
      <c r="BM4" s="6">
        <v>2.1299999999999999E-2</v>
      </c>
      <c r="BN4" s="6">
        <v>2.8899999999999999E-2</v>
      </c>
      <c r="BO4" s="6">
        <v>3.2300000000000002E-2</v>
      </c>
      <c r="BP4" s="6">
        <v>3.0700000000000002E-2</v>
      </c>
      <c r="BQ4" s="6">
        <v>2.4400000000000002E-2</v>
      </c>
      <c r="BR4" s="6">
        <v>1.49E-2</v>
      </c>
      <c r="BS4" s="6">
        <v>4.0000000000000001E-3</v>
      </c>
      <c r="BT4" s="6">
        <v>-6.0000000000000001E-3</v>
      </c>
      <c r="BU4" s="6">
        <v>-1.29E-2</v>
      </c>
      <c r="BV4" s="6">
        <v>-1.52E-2</v>
      </c>
      <c r="BW4" s="6">
        <v>-1.32E-2</v>
      </c>
      <c r="BX4" s="7">
        <v>-1.26E-2</v>
      </c>
      <c r="BY4" s="7">
        <v>-1.1299999999999999E-2</v>
      </c>
      <c r="BZ4" s="7">
        <v>-9.4000000000000004E-3</v>
      </c>
      <c r="CA4" s="7">
        <v>-7.0000000000000001E-3</v>
      </c>
      <c r="CB4" s="7">
        <v>-4.3E-3</v>
      </c>
      <c r="CC4" s="7">
        <v>-1.5E-3</v>
      </c>
      <c r="CD4" s="7">
        <v>1.1000000000000001E-3</v>
      </c>
      <c r="CE4" s="7">
        <v>3.5999999999999999E-3</v>
      </c>
      <c r="CF4" s="7">
        <v>5.4999999999999997E-3</v>
      </c>
      <c r="CG4" s="7">
        <v>6.8999999999999999E-3</v>
      </c>
      <c r="CH4" s="7">
        <v>7.9000000000000008E-3</v>
      </c>
      <c r="CI4" s="7">
        <v>8.8999999999999999E-3</v>
      </c>
      <c r="CJ4" s="7">
        <v>9.7999999999999997E-3</v>
      </c>
      <c r="CK4" s="7">
        <v>1.06E-2</v>
      </c>
      <c r="CL4" s="7">
        <v>1.14E-2</v>
      </c>
      <c r="CM4" s="7">
        <v>1.21E-2</v>
      </c>
      <c r="CN4" s="7">
        <v>1.2699999999999999E-2</v>
      </c>
      <c r="CO4" s="7">
        <v>1.3100000000000001E-2</v>
      </c>
      <c r="CP4" s="7">
        <v>1.34E-2</v>
      </c>
      <c r="CQ4" s="7">
        <v>1.35E-2</v>
      </c>
    </row>
    <row r="5" spans="1:95" x14ac:dyDescent="0.35">
      <c r="A5" s="5">
        <v>22</v>
      </c>
      <c r="B5">
        <f t="shared" ref="B5:B68" si="0">HLOOKUP($B$2,$H$2:$CQ$103,A5-18,FALSE)</f>
        <v>1.12E-2</v>
      </c>
      <c r="H5" s="5">
        <v>22</v>
      </c>
      <c r="I5" s="6">
        <v>-1.17E-2</v>
      </c>
      <c r="J5" s="6">
        <v>-3.8999999999999998E-3</v>
      </c>
      <c r="K5" s="6">
        <v>3.5999999999999999E-3</v>
      </c>
      <c r="L5" s="6">
        <v>1.04E-2</v>
      </c>
      <c r="M5" s="6">
        <v>1.5800000000000002E-2</v>
      </c>
      <c r="N5" s="6">
        <v>1.9400000000000001E-2</v>
      </c>
      <c r="O5" s="6">
        <v>2.1100000000000001E-2</v>
      </c>
      <c r="P5" s="6">
        <v>2.0400000000000001E-2</v>
      </c>
      <c r="Q5" s="6">
        <v>1.6899999999999998E-2</v>
      </c>
      <c r="R5" s="6">
        <v>1.0999999999999999E-2</v>
      </c>
      <c r="S5" s="6">
        <v>2.8999999999999998E-3</v>
      </c>
      <c r="T5" s="6">
        <v>-6.4000000000000003E-3</v>
      </c>
      <c r="U5" s="6">
        <v>-1.5900000000000001E-2</v>
      </c>
      <c r="V5" s="6">
        <v>-2.46E-2</v>
      </c>
      <c r="W5" s="6">
        <v>-3.1300000000000001E-2</v>
      </c>
      <c r="X5" s="6">
        <v>-3.49E-2</v>
      </c>
      <c r="Y5" s="6">
        <v>-3.4599999999999999E-2</v>
      </c>
      <c r="Z5" s="6">
        <v>-3.0499999999999999E-2</v>
      </c>
      <c r="AA5" s="6">
        <v>-2.3099999999999999E-2</v>
      </c>
      <c r="AB5" s="6">
        <v>-1.3899999999999999E-2</v>
      </c>
      <c r="AC5" s="6">
        <v>-4.4999999999999997E-3</v>
      </c>
      <c r="AD5" s="6">
        <v>3.5999999999999999E-3</v>
      </c>
      <c r="AE5" s="6">
        <v>9.7999999999999997E-3</v>
      </c>
      <c r="AF5" s="6">
        <v>1.37E-2</v>
      </c>
      <c r="AG5" s="6">
        <v>1.5599999999999999E-2</v>
      </c>
      <c r="AH5" s="6">
        <v>1.6199999999999999E-2</v>
      </c>
      <c r="AI5" s="6">
        <v>1.6799999999999999E-2</v>
      </c>
      <c r="AJ5" s="6">
        <v>1.8700000000000001E-2</v>
      </c>
      <c r="AK5" s="6">
        <v>2.23E-2</v>
      </c>
      <c r="AL5" s="6">
        <v>2.6800000000000001E-2</v>
      </c>
      <c r="AM5" s="6">
        <v>3.0499999999999999E-2</v>
      </c>
      <c r="AN5" s="6">
        <v>3.1199999999999999E-2</v>
      </c>
      <c r="AO5" s="6">
        <v>2.7799999999999998E-2</v>
      </c>
      <c r="AP5" s="6">
        <v>2.1100000000000001E-2</v>
      </c>
      <c r="AQ5" s="6">
        <v>1.29E-2</v>
      </c>
      <c r="AR5" s="6">
        <v>5.4000000000000003E-3</v>
      </c>
      <c r="AS5" s="6">
        <v>2.0000000000000001E-4</v>
      </c>
      <c r="AT5" s="6">
        <v>-2.2000000000000001E-3</v>
      </c>
      <c r="AU5" s="6">
        <v>-1.9E-3</v>
      </c>
      <c r="AV5" s="6">
        <v>8.9999999999999998E-4</v>
      </c>
      <c r="AW5" s="6">
        <v>5.5999999999999999E-3</v>
      </c>
      <c r="AX5" s="6">
        <v>1.1599999999999999E-2</v>
      </c>
      <c r="AY5" s="6">
        <v>1.7999999999999999E-2</v>
      </c>
      <c r="AZ5" s="6">
        <v>2.3900000000000001E-2</v>
      </c>
      <c r="BA5" s="6">
        <v>2.8199999999999999E-2</v>
      </c>
      <c r="BB5" s="6">
        <v>2.9700000000000001E-2</v>
      </c>
      <c r="BC5" s="6">
        <v>2.7400000000000001E-2</v>
      </c>
      <c r="BD5" s="6">
        <v>2.1499999999999998E-2</v>
      </c>
      <c r="BE5" s="6">
        <v>1.29E-2</v>
      </c>
      <c r="BF5" s="6">
        <v>3.3999999999999998E-3</v>
      </c>
      <c r="BG5" s="6">
        <v>-4.7000000000000002E-3</v>
      </c>
      <c r="BH5" s="6">
        <v>-9.7999999999999997E-3</v>
      </c>
      <c r="BI5" s="6">
        <v>-1.0999999999999999E-2</v>
      </c>
      <c r="BJ5" s="6">
        <v>-8.0999999999999996E-3</v>
      </c>
      <c r="BK5" s="6">
        <v>-1.6000000000000001E-3</v>
      </c>
      <c r="BL5" s="6">
        <v>7.4000000000000003E-3</v>
      </c>
      <c r="BM5" s="6">
        <v>1.7000000000000001E-2</v>
      </c>
      <c r="BN5" s="6">
        <v>2.46E-2</v>
      </c>
      <c r="BO5" s="6">
        <v>2.81E-2</v>
      </c>
      <c r="BP5" s="6">
        <v>2.6499999999999999E-2</v>
      </c>
      <c r="BQ5" s="6">
        <v>2.0400000000000001E-2</v>
      </c>
      <c r="BR5" s="6">
        <v>1.12E-2</v>
      </c>
      <c r="BS5" s="6">
        <v>5.9999999999999995E-4</v>
      </c>
      <c r="BT5" s="6">
        <v>-8.9999999999999993E-3</v>
      </c>
      <c r="BU5" s="6">
        <v>-1.54E-2</v>
      </c>
      <c r="BV5" s="6">
        <v>-1.7000000000000001E-2</v>
      </c>
      <c r="BW5" s="6">
        <v>-1.43E-2</v>
      </c>
      <c r="BX5" s="7">
        <v>-1.3299999999999999E-2</v>
      </c>
      <c r="BY5" s="7">
        <v>-1.18E-2</v>
      </c>
      <c r="BZ5" s="7">
        <v>-9.7999999999999997E-3</v>
      </c>
      <c r="CA5" s="7">
        <v>-7.4000000000000003E-3</v>
      </c>
      <c r="CB5" s="7">
        <v>-4.5999999999999999E-3</v>
      </c>
      <c r="CC5" s="7">
        <v>-1.8E-3</v>
      </c>
      <c r="CD5" s="7">
        <v>1E-3</v>
      </c>
      <c r="CE5" s="7">
        <v>3.5000000000000001E-3</v>
      </c>
      <c r="CF5" s="7">
        <v>5.4999999999999997E-3</v>
      </c>
      <c r="CG5" s="7">
        <v>6.8999999999999999E-3</v>
      </c>
      <c r="CH5" s="7">
        <v>7.9000000000000008E-3</v>
      </c>
      <c r="CI5" s="7">
        <v>8.8999999999999999E-3</v>
      </c>
      <c r="CJ5" s="7">
        <v>9.7999999999999997E-3</v>
      </c>
      <c r="CK5" s="7">
        <v>1.06E-2</v>
      </c>
      <c r="CL5" s="7">
        <v>1.14E-2</v>
      </c>
      <c r="CM5" s="7">
        <v>1.21E-2</v>
      </c>
      <c r="CN5" s="7">
        <v>1.2699999999999999E-2</v>
      </c>
      <c r="CO5" s="7">
        <v>1.3100000000000001E-2</v>
      </c>
      <c r="CP5" s="7">
        <v>1.34E-2</v>
      </c>
      <c r="CQ5" s="7">
        <v>1.35E-2</v>
      </c>
    </row>
    <row r="6" spans="1:95" x14ac:dyDescent="0.35">
      <c r="A6" s="5">
        <v>23</v>
      </c>
      <c r="B6">
        <f t="shared" si="0"/>
        <v>7.3000000000000001E-3</v>
      </c>
      <c r="H6" s="5">
        <v>23</v>
      </c>
      <c r="I6" s="6">
        <v>-7.7999999999999996E-3</v>
      </c>
      <c r="J6" s="6">
        <v>-6.9999999999999999E-4</v>
      </c>
      <c r="K6" s="6">
        <v>6.0000000000000001E-3</v>
      </c>
      <c r="L6" s="6">
        <v>1.2E-2</v>
      </c>
      <c r="M6" s="6">
        <v>1.66E-2</v>
      </c>
      <c r="N6" s="6">
        <v>1.9599999999999999E-2</v>
      </c>
      <c r="O6" s="6">
        <v>2.07E-2</v>
      </c>
      <c r="P6" s="6">
        <v>1.9400000000000001E-2</v>
      </c>
      <c r="Q6" s="6">
        <v>1.5699999999999999E-2</v>
      </c>
      <c r="R6" s="6">
        <v>9.7999999999999997E-3</v>
      </c>
      <c r="S6" s="6">
        <v>1.9E-3</v>
      </c>
      <c r="T6" s="6">
        <v>-6.8999999999999999E-3</v>
      </c>
      <c r="U6" s="6">
        <v>-1.5900000000000001E-2</v>
      </c>
      <c r="V6" s="6">
        <v>-2.3900000000000001E-2</v>
      </c>
      <c r="W6" s="6">
        <v>-2.9899999999999999E-2</v>
      </c>
      <c r="X6" s="6">
        <v>-3.3099999999999997E-2</v>
      </c>
      <c r="Y6" s="6">
        <v>-3.2599999999999997E-2</v>
      </c>
      <c r="Z6" s="6">
        <v>-2.86E-2</v>
      </c>
      <c r="AA6" s="6">
        <v>-2.1499999999999998E-2</v>
      </c>
      <c r="AB6" s="6">
        <v>-1.2699999999999999E-2</v>
      </c>
      <c r="AC6" s="6">
        <v>-3.8999999999999998E-3</v>
      </c>
      <c r="AD6" s="6">
        <v>3.7000000000000002E-3</v>
      </c>
      <c r="AE6" s="6">
        <v>9.4000000000000004E-3</v>
      </c>
      <c r="AF6" s="6">
        <v>1.2999999999999999E-2</v>
      </c>
      <c r="AG6" s="6">
        <v>1.4500000000000001E-2</v>
      </c>
      <c r="AH6" s="6">
        <v>1.49E-2</v>
      </c>
      <c r="AI6" s="6">
        <v>1.5299999999999999E-2</v>
      </c>
      <c r="AJ6" s="6">
        <v>1.6899999999999998E-2</v>
      </c>
      <c r="AK6" s="6">
        <v>2.0299999999999999E-2</v>
      </c>
      <c r="AL6" s="6">
        <v>2.47E-2</v>
      </c>
      <c r="AM6" s="6">
        <v>2.8400000000000002E-2</v>
      </c>
      <c r="AN6" s="6">
        <v>2.92E-2</v>
      </c>
      <c r="AO6" s="6">
        <v>2.5999999999999999E-2</v>
      </c>
      <c r="AP6" s="6">
        <v>1.95E-2</v>
      </c>
      <c r="AQ6" s="6">
        <v>1.15E-2</v>
      </c>
      <c r="AR6" s="6">
        <v>4.1999999999999997E-3</v>
      </c>
      <c r="AS6" s="6">
        <v>-6.9999999999999999E-4</v>
      </c>
      <c r="AT6" s="6">
        <v>-2.8E-3</v>
      </c>
      <c r="AU6" s="6">
        <v>-1.9E-3</v>
      </c>
      <c r="AV6" s="6">
        <v>1.5E-3</v>
      </c>
      <c r="AW6" s="6">
        <v>6.8999999999999999E-3</v>
      </c>
      <c r="AX6" s="6">
        <v>1.35E-2</v>
      </c>
      <c r="AY6" s="6">
        <v>2.0299999999999999E-2</v>
      </c>
      <c r="AZ6" s="6">
        <v>2.6499999999999999E-2</v>
      </c>
      <c r="BA6" s="6">
        <v>3.0700000000000002E-2</v>
      </c>
      <c r="BB6" s="6">
        <v>3.1800000000000002E-2</v>
      </c>
      <c r="BC6" s="6">
        <v>2.8899999999999999E-2</v>
      </c>
      <c r="BD6" s="6">
        <v>2.2100000000000002E-2</v>
      </c>
      <c r="BE6" s="6">
        <v>1.26E-2</v>
      </c>
      <c r="BF6" s="6">
        <v>2.0999999999999999E-3</v>
      </c>
      <c r="BG6" s="6">
        <v>-6.7999999999999996E-3</v>
      </c>
      <c r="BH6" s="6">
        <v>-1.2500000000000001E-2</v>
      </c>
      <c r="BI6" s="6">
        <v>-1.4200000000000001E-2</v>
      </c>
      <c r="BJ6" s="6">
        <v>-1.1599999999999999E-2</v>
      </c>
      <c r="BK6" s="6">
        <v>-5.3E-3</v>
      </c>
      <c r="BL6" s="6">
        <v>3.5000000000000001E-3</v>
      </c>
      <c r="BM6" s="6">
        <v>1.2999999999999999E-2</v>
      </c>
      <c r="BN6" s="6">
        <v>2.0500000000000001E-2</v>
      </c>
      <c r="BO6" s="6">
        <v>2.4E-2</v>
      </c>
      <c r="BP6" s="6">
        <v>2.24E-2</v>
      </c>
      <c r="BQ6" s="6">
        <v>1.6400000000000001E-2</v>
      </c>
      <c r="BR6" s="6">
        <v>7.3000000000000001E-3</v>
      </c>
      <c r="BS6" s="6">
        <v>-3.0999999999999999E-3</v>
      </c>
      <c r="BT6" s="6">
        <v>-1.2500000000000001E-2</v>
      </c>
      <c r="BU6" s="6">
        <v>-1.8499999999999999E-2</v>
      </c>
      <c r="BV6" s="6">
        <v>-1.9599999999999999E-2</v>
      </c>
      <c r="BW6" s="6">
        <v>-1.6299999999999999E-2</v>
      </c>
      <c r="BX6" s="7">
        <v>-1.4800000000000001E-2</v>
      </c>
      <c r="BY6" s="7">
        <v>-1.2800000000000001E-2</v>
      </c>
      <c r="BZ6" s="7">
        <v>-1.06E-2</v>
      </c>
      <c r="CA6" s="7">
        <v>-8.0000000000000002E-3</v>
      </c>
      <c r="CB6" s="7">
        <v>-5.1000000000000004E-3</v>
      </c>
      <c r="CC6" s="7">
        <v>-2.0999999999999999E-3</v>
      </c>
      <c r="CD6" s="7">
        <v>8.0000000000000004E-4</v>
      </c>
      <c r="CE6" s="7">
        <v>3.3999999999999998E-3</v>
      </c>
      <c r="CF6" s="7">
        <v>5.4999999999999997E-3</v>
      </c>
      <c r="CG6" s="7">
        <v>6.8999999999999999E-3</v>
      </c>
      <c r="CH6" s="7">
        <v>7.9000000000000008E-3</v>
      </c>
      <c r="CI6" s="7">
        <v>8.8999999999999999E-3</v>
      </c>
      <c r="CJ6" s="7">
        <v>9.7999999999999997E-3</v>
      </c>
      <c r="CK6" s="7">
        <v>1.06E-2</v>
      </c>
      <c r="CL6" s="7">
        <v>1.14E-2</v>
      </c>
      <c r="CM6" s="7">
        <v>1.21E-2</v>
      </c>
      <c r="CN6" s="7">
        <v>1.2699999999999999E-2</v>
      </c>
      <c r="CO6" s="7">
        <v>1.3100000000000001E-2</v>
      </c>
      <c r="CP6" s="7">
        <v>1.34E-2</v>
      </c>
      <c r="CQ6" s="7">
        <v>1.35E-2</v>
      </c>
    </row>
    <row r="7" spans="1:95" x14ac:dyDescent="0.35">
      <c r="A7" s="5">
        <v>24</v>
      </c>
      <c r="B7">
        <f t="shared" si="0"/>
        <v>3.2000000000000002E-3</v>
      </c>
      <c r="H7" s="5">
        <v>24</v>
      </c>
      <c r="I7" s="6">
        <v>-2.8E-3</v>
      </c>
      <c r="J7" s="6">
        <v>3.3E-3</v>
      </c>
      <c r="K7" s="6">
        <v>9.1000000000000004E-3</v>
      </c>
      <c r="L7" s="6">
        <v>1.4E-2</v>
      </c>
      <c r="M7" s="6">
        <v>1.77E-2</v>
      </c>
      <c r="N7" s="6">
        <v>1.9800000000000002E-2</v>
      </c>
      <c r="O7" s="6">
        <v>0.02</v>
      </c>
      <c r="P7" s="6">
        <v>1.8200000000000001E-2</v>
      </c>
      <c r="Q7" s="6">
        <v>1.4200000000000001E-2</v>
      </c>
      <c r="R7" s="6">
        <v>8.3000000000000001E-3</v>
      </c>
      <c r="S7" s="6">
        <v>8.0000000000000004E-4</v>
      </c>
      <c r="T7" s="6">
        <v>-7.6E-3</v>
      </c>
      <c r="U7" s="6">
        <v>-1.5900000000000001E-2</v>
      </c>
      <c r="V7" s="6">
        <v>-2.3099999999999999E-2</v>
      </c>
      <c r="W7" s="6">
        <v>-2.8500000000000001E-2</v>
      </c>
      <c r="X7" s="6">
        <v>-3.1099999999999999E-2</v>
      </c>
      <c r="Y7" s="6">
        <v>-3.0300000000000001E-2</v>
      </c>
      <c r="Z7" s="6">
        <v>-2.63E-2</v>
      </c>
      <c r="AA7" s="6">
        <v>-1.95E-2</v>
      </c>
      <c r="AB7" s="6">
        <v>-1.1299999999999999E-2</v>
      </c>
      <c r="AC7" s="6">
        <v>-3.0000000000000001E-3</v>
      </c>
      <c r="AD7" s="6">
        <v>4.1000000000000003E-3</v>
      </c>
      <c r="AE7" s="6">
        <v>9.2999999999999992E-3</v>
      </c>
      <c r="AF7" s="6">
        <v>1.2500000000000001E-2</v>
      </c>
      <c r="AG7" s="6">
        <v>1.38E-2</v>
      </c>
      <c r="AH7" s="6">
        <v>1.4E-2</v>
      </c>
      <c r="AI7" s="6">
        <v>1.4E-2</v>
      </c>
      <c r="AJ7" s="6">
        <v>1.5299999999999999E-2</v>
      </c>
      <c r="AK7" s="6">
        <v>1.8200000000000001E-2</v>
      </c>
      <c r="AL7" s="6">
        <v>2.2200000000000001E-2</v>
      </c>
      <c r="AM7" s="6">
        <v>2.5700000000000001E-2</v>
      </c>
      <c r="AN7" s="6">
        <v>2.6599999999999999E-2</v>
      </c>
      <c r="AO7" s="6">
        <v>2.35E-2</v>
      </c>
      <c r="AP7" s="6">
        <v>1.7100000000000001E-2</v>
      </c>
      <c r="AQ7" s="6">
        <v>9.2999999999999992E-3</v>
      </c>
      <c r="AR7" s="6">
        <v>2.0999999999999999E-3</v>
      </c>
      <c r="AS7" s="6">
        <v>-2.7000000000000001E-3</v>
      </c>
      <c r="AT7" s="6">
        <v>-4.4000000000000003E-3</v>
      </c>
      <c r="AU7" s="6">
        <v>-2.8999999999999998E-3</v>
      </c>
      <c r="AV7" s="6">
        <v>1.2999999999999999E-3</v>
      </c>
      <c r="AW7" s="6">
        <v>7.7000000000000002E-3</v>
      </c>
      <c r="AX7" s="6">
        <v>1.52E-2</v>
      </c>
      <c r="AY7" s="6">
        <v>2.2800000000000001E-2</v>
      </c>
      <c r="AZ7" s="6">
        <v>2.9600000000000001E-2</v>
      </c>
      <c r="BA7" s="6">
        <v>3.4200000000000001E-2</v>
      </c>
      <c r="BB7" s="6">
        <v>3.5200000000000002E-2</v>
      </c>
      <c r="BC7" s="6">
        <v>3.1899999999999998E-2</v>
      </c>
      <c r="BD7" s="6">
        <v>2.4299999999999999E-2</v>
      </c>
      <c r="BE7" s="6">
        <v>1.37E-2</v>
      </c>
      <c r="BF7" s="6">
        <v>2.0999999999999999E-3</v>
      </c>
      <c r="BG7" s="6">
        <v>-7.7999999999999996E-3</v>
      </c>
      <c r="BH7" s="6">
        <v>-1.43E-2</v>
      </c>
      <c r="BI7" s="6">
        <v>-1.66E-2</v>
      </c>
      <c r="BJ7" s="6">
        <v>-1.44E-2</v>
      </c>
      <c r="BK7" s="6">
        <v>-8.3999999999999995E-3</v>
      </c>
      <c r="BL7" s="6">
        <v>2.0000000000000001E-4</v>
      </c>
      <c r="BM7" s="6">
        <v>9.4000000000000004E-3</v>
      </c>
      <c r="BN7" s="6">
        <v>1.67E-2</v>
      </c>
      <c r="BO7" s="6">
        <v>0.02</v>
      </c>
      <c r="BP7" s="6">
        <v>1.83E-2</v>
      </c>
      <c r="BQ7" s="6">
        <v>1.23E-2</v>
      </c>
      <c r="BR7" s="6">
        <v>3.2000000000000002E-3</v>
      </c>
      <c r="BS7" s="6">
        <v>-7.0000000000000001E-3</v>
      </c>
      <c r="BT7" s="6">
        <v>-1.61E-2</v>
      </c>
      <c r="BU7" s="6">
        <v>-2.1899999999999999E-2</v>
      </c>
      <c r="BV7" s="6">
        <v>-2.2700000000000001E-2</v>
      </c>
      <c r="BW7" s="6">
        <v>-1.9E-2</v>
      </c>
      <c r="BX7" s="7">
        <v>-1.7100000000000001E-2</v>
      </c>
      <c r="BY7" s="7">
        <v>-1.46E-2</v>
      </c>
      <c r="BZ7" s="7">
        <v>-1.18E-2</v>
      </c>
      <c r="CA7" s="7">
        <v>-8.8999999999999999E-3</v>
      </c>
      <c r="CB7" s="7">
        <v>-5.7999999999999996E-3</v>
      </c>
      <c r="CC7" s="7">
        <v>-2.5999999999999999E-3</v>
      </c>
      <c r="CD7" s="7">
        <v>5.0000000000000001E-4</v>
      </c>
      <c r="CE7" s="7">
        <v>3.3E-3</v>
      </c>
      <c r="CF7" s="7">
        <v>5.4999999999999997E-3</v>
      </c>
      <c r="CG7" s="7">
        <v>6.8999999999999999E-3</v>
      </c>
      <c r="CH7" s="7">
        <v>7.9000000000000008E-3</v>
      </c>
      <c r="CI7" s="7">
        <v>8.8999999999999999E-3</v>
      </c>
      <c r="CJ7" s="7">
        <v>9.7999999999999997E-3</v>
      </c>
      <c r="CK7" s="7">
        <v>1.06E-2</v>
      </c>
      <c r="CL7" s="7">
        <v>1.14E-2</v>
      </c>
      <c r="CM7" s="7">
        <v>1.21E-2</v>
      </c>
      <c r="CN7" s="7">
        <v>1.2699999999999999E-2</v>
      </c>
      <c r="CO7" s="7">
        <v>1.3100000000000001E-2</v>
      </c>
      <c r="CP7" s="7">
        <v>1.34E-2</v>
      </c>
      <c r="CQ7" s="7">
        <v>1.35E-2</v>
      </c>
    </row>
    <row r="8" spans="1:95" x14ac:dyDescent="0.35">
      <c r="A8" s="5">
        <v>25</v>
      </c>
      <c r="B8">
        <f t="shared" si="0"/>
        <v>-8.0000000000000004E-4</v>
      </c>
      <c r="H8" s="5">
        <v>25</v>
      </c>
      <c r="I8" s="6">
        <v>3.0999999999999999E-3</v>
      </c>
      <c r="J8" s="6">
        <v>8.0000000000000002E-3</v>
      </c>
      <c r="K8" s="6">
        <v>1.26E-2</v>
      </c>
      <c r="L8" s="6">
        <v>1.6299999999999999E-2</v>
      </c>
      <c r="M8" s="6">
        <v>1.8800000000000001E-2</v>
      </c>
      <c r="N8" s="6">
        <v>1.9800000000000002E-2</v>
      </c>
      <c r="O8" s="6">
        <v>1.9199999999999998E-2</v>
      </c>
      <c r="P8" s="6">
        <v>1.6799999999999999E-2</v>
      </c>
      <c r="Q8" s="6">
        <v>1.2500000000000001E-2</v>
      </c>
      <c r="R8" s="6">
        <v>6.6E-3</v>
      </c>
      <c r="S8" s="6">
        <v>-5.0000000000000001E-4</v>
      </c>
      <c r="T8" s="6">
        <v>-8.3000000000000001E-3</v>
      </c>
      <c r="U8" s="6">
        <v>-1.5900000000000001E-2</v>
      </c>
      <c r="V8" s="6">
        <v>-2.24E-2</v>
      </c>
      <c r="W8" s="6">
        <v>-2.69E-2</v>
      </c>
      <c r="X8" s="6">
        <v>-2.8899999999999999E-2</v>
      </c>
      <c r="Y8" s="6">
        <v>-2.7900000000000001E-2</v>
      </c>
      <c r="Z8" s="6">
        <v>-2.3900000000000001E-2</v>
      </c>
      <c r="AA8" s="6">
        <v>-1.7500000000000002E-2</v>
      </c>
      <c r="AB8" s="6">
        <v>-9.7000000000000003E-3</v>
      </c>
      <c r="AC8" s="6">
        <v>-2E-3</v>
      </c>
      <c r="AD8" s="6">
        <v>4.7000000000000002E-3</v>
      </c>
      <c r="AE8" s="6">
        <v>9.5999999999999992E-3</v>
      </c>
      <c r="AF8" s="6">
        <v>1.2500000000000001E-2</v>
      </c>
      <c r="AG8" s="6">
        <v>1.3599999999999999E-2</v>
      </c>
      <c r="AH8" s="6">
        <v>1.34E-2</v>
      </c>
      <c r="AI8" s="6">
        <v>1.3100000000000001E-2</v>
      </c>
      <c r="AJ8" s="6">
        <v>1.38E-2</v>
      </c>
      <c r="AK8" s="6">
        <v>1.6199999999999999E-2</v>
      </c>
      <c r="AL8" s="6">
        <v>1.9599999999999999E-2</v>
      </c>
      <c r="AM8" s="6">
        <v>2.2700000000000001E-2</v>
      </c>
      <c r="AN8" s="6">
        <v>2.3300000000000001E-2</v>
      </c>
      <c r="AO8" s="6">
        <v>2.0299999999999999E-2</v>
      </c>
      <c r="AP8" s="6">
        <v>1.3899999999999999E-2</v>
      </c>
      <c r="AQ8" s="6">
        <v>6.1999999999999998E-3</v>
      </c>
      <c r="AR8" s="6">
        <v>-8.9999999999999998E-4</v>
      </c>
      <c r="AS8" s="6">
        <v>-5.4999999999999997E-3</v>
      </c>
      <c r="AT8" s="6">
        <v>-6.7999999999999996E-3</v>
      </c>
      <c r="AU8" s="6">
        <v>-4.7000000000000002E-3</v>
      </c>
      <c r="AV8" s="6">
        <v>4.0000000000000002E-4</v>
      </c>
      <c r="AW8" s="6">
        <v>7.7999999999999996E-3</v>
      </c>
      <c r="AX8" s="6">
        <v>1.6400000000000001E-2</v>
      </c>
      <c r="AY8" s="6">
        <v>2.52E-2</v>
      </c>
      <c r="AZ8" s="6">
        <v>3.2899999999999999E-2</v>
      </c>
      <c r="BA8" s="6">
        <v>3.8199999999999998E-2</v>
      </c>
      <c r="BB8" s="6">
        <v>3.9600000000000003E-2</v>
      </c>
      <c r="BC8" s="6">
        <v>3.5999999999999997E-2</v>
      </c>
      <c r="BD8" s="6">
        <v>2.7799999999999998E-2</v>
      </c>
      <c r="BE8" s="6">
        <v>1.6199999999999999E-2</v>
      </c>
      <c r="BF8" s="6">
        <v>3.5000000000000001E-3</v>
      </c>
      <c r="BG8" s="6">
        <v>-7.4999999999999997E-3</v>
      </c>
      <c r="BH8" s="6">
        <v>-1.4999999999999999E-2</v>
      </c>
      <c r="BI8" s="6">
        <v>-1.7999999999999999E-2</v>
      </c>
      <c r="BJ8" s="6">
        <v>-1.6400000000000001E-2</v>
      </c>
      <c r="BK8" s="6">
        <v>-1.0800000000000001E-2</v>
      </c>
      <c r="BL8" s="6">
        <v>-2.5000000000000001E-3</v>
      </c>
      <c r="BM8" s="6">
        <v>6.3E-3</v>
      </c>
      <c r="BN8" s="6">
        <v>1.32E-2</v>
      </c>
      <c r="BO8" s="6">
        <v>1.6199999999999999E-2</v>
      </c>
      <c r="BP8" s="6">
        <v>1.44E-2</v>
      </c>
      <c r="BQ8" s="6">
        <v>8.3000000000000001E-3</v>
      </c>
      <c r="BR8" s="6">
        <v>-8.0000000000000004E-4</v>
      </c>
      <c r="BS8" s="6">
        <v>-1.09E-2</v>
      </c>
      <c r="BT8" s="6">
        <v>-1.9900000000000001E-2</v>
      </c>
      <c r="BU8" s="6">
        <v>-2.5499999999999998E-2</v>
      </c>
      <c r="BV8" s="6">
        <v>-2.6200000000000001E-2</v>
      </c>
      <c r="BW8" s="6">
        <v>-2.2200000000000001E-2</v>
      </c>
      <c r="BX8" s="7">
        <v>-0.02</v>
      </c>
      <c r="BY8" s="7">
        <v>-1.7000000000000001E-2</v>
      </c>
      <c r="BZ8" s="7">
        <v>-1.3599999999999999E-2</v>
      </c>
      <c r="CA8" s="7">
        <v>-0.01</v>
      </c>
      <c r="CB8" s="7">
        <v>-6.6E-3</v>
      </c>
      <c r="CC8" s="7">
        <v>-3.0999999999999999E-3</v>
      </c>
      <c r="CD8" s="7">
        <v>2.0000000000000001E-4</v>
      </c>
      <c r="CE8" s="7">
        <v>3.0999999999999999E-3</v>
      </c>
      <c r="CF8" s="7">
        <v>5.4000000000000003E-3</v>
      </c>
      <c r="CG8" s="7">
        <v>6.8999999999999999E-3</v>
      </c>
      <c r="CH8" s="7">
        <v>7.9000000000000008E-3</v>
      </c>
      <c r="CI8" s="7">
        <v>8.8999999999999999E-3</v>
      </c>
      <c r="CJ8" s="7">
        <v>9.7999999999999997E-3</v>
      </c>
      <c r="CK8" s="7">
        <v>1.06E-2</v>
      </c>
      <c r="CL8" s="7">
        <v>1.14E-2</v>
      </c>
      <c r="CM8" s="7">
        <v>1.21E-2</v>
      </c>
      <c r="CN8" s="7">
        <v>1.2699999999999999E-2</v>
      </c>
      <c r="CO8" s="7">
        <v>1.3100000000000001E-2</v>
      </c>
      <c r="CP8" s="7">
        <v>1.34E-2</v>
      </c>
      <c r="CQ8" s="7">
        <v>1.35E-2</v>
      </c>
    </row>
    <row r="9" spans="1:95" x14ac:dyDescent="0.35">
      <c r="A9" s="5">
        <v>26</v>
      </c>
      <c r="B9">
        <f t="shared" si="0"/>
        <v>-4.7000000000000002E-3</v>
      </c>
      <c r="H9" s="5">
        <v>26</v>
      </c>
      <c r="I9" s="6">
        <v>9.2999999999999992E-3</v>
      </c>
      <c r="J9" s="6">
        <v>1.29E-2</v>
      </c>
      <c r="K9" s="6">
        <v>1.6199999999999999E-2</v>
      </c>
      <c r="L9" s="6">
        <v>1.8599999999999998E-2</v>
      </c>
      <c r="M9" s="6">
        <v>1.9800000000000002E-2</v>
      </c>
      <c r="N9" s="6">
        <v>1.9699999999999999E-2</v>
      </c>
      <c r="O9" s="6">
        <v>1.8200000000000001E-2</v>
      </c>
      <c r="P9" s="6">
        <v>1.52E-2</v>
      </c>
      <c r="Q9" s="6">
        <v>1.0699999999999999E-2</v>
      </c>
      <c r="R9" s="6">
        <v>4.8999999999999998E-3</v>
      </c>
      <c r="S9" s="6">
        <v>-1.8E-3</v>
      </c>
      <c r="T9" s="6">
        <v>-8.9999999999999993E-3</v>
      </c>
      <c r="U9" s="6">
        <v>-1.5900000000000001E-2</v>
      </c>
      <c r="V9" s="6">
        <v>-2.1600000000000001E-2</v>
      </c>
      <c r="W9" s="6">
        <v>-2.5399999999999999E-2</v>
      </c>
      <c r="X9" s="6">
        <v>-2.6800000000000001E-2</v>
      </c>
      <c r="Y9" s="6">
        <v>-2.5499999999999998E-2</v>
      </c>
      <c r="Z9" s="6">
        <v>-2.1499999999999998E-2</v>
      </c>
      <c r="AA9" s="6">
        <v>-1.54E-2</v>
      </c>
      <c r="AB9" s="6">
        <v>-8.0999999999999996E-3</v>
      </c>
      <c r="AC9" s="6">
        <v>-8.0000000000000004E-4</v>
      </c>
      <c r="AD9" s="6">
        <v>5.4999999999999997E-3</v>
      </c>
      <c r="AE9" s="6">
        <v>1.0200000000000001E-2</v>
      </c>
      <c r="AF9" s="6">
        <v>1.2999999999999999E-2</v>
      </c>
      <c r="AG9" s="6">
        <v>1.3899999999999999E-2</v>
      </c>
      <c r="AH9" s="6">
        <v>1.35E-2</v>
      </c>
      <c r="AI9" s="6">
        <v>1.2800000000000001E-2</v>
      </c>
      <c r="AJ9" s="6">
        <v>1.29E-2</v>
      </c>
      <c r="AK9" s="6">
        <v>1.44E-2</v>
      </c>
      <c r="AL9" s="6">
        <v>1.7000000000000001E-2</v>
      </c>
      <c r="AM9" s="6">
        <v>1.9400000000000001E-2</v>
      </c>
      <c r="AN9" s="6">
        <v>1.95E-2</v>
      </c>
      <c r="AO9" s="6">
        <v>1.6299999999999999E-2</v>
      </c>
      <c r="AP9" s="6">
        <v>9.9000000000000008E-3</v>
      </c>
      <c r="AQ9" s="6">
        <v>2.2000000000000001E-3</v>
      </c>
      <c r="AR9" s="6">
        <v>-4.7000000000000002E-3</v>
      </c>
      <c r="AS9" s="6">
        <v>-8.9999999999999993E-3</v>
      </c>
      <c r="AT9" s="6">
        <v>-0.01</v>
      </c>
      <c r="AU9" s="6">
        <v>-7.3000000000000001E-3</v>
      </c>
      <c r="AV9" s="6">
        <v>-1.1999999999999999E-3</v>
      </c>
      <c r="AW9" s="6">
        <v>7.3000000000000001E-3</v>
      </c>
      <c r="AX9" s="6">
        <v>1.7000000000000001E-2</v>
      </c>
      <c r="AY9" s="6">
        <v>2.7E-2</v>
      </c>
      <c r="AZ9" s="6">
        <v>3.5999999999999997E-2</v>
      </c>
      <c r="BA9" s="6">
        <v>4.2299999999999997E-2</v>
      </c>
      <c r="BB9" s="6">
        <v>4.4499999999999998E-2</v>
      </c>
      <c r="BC9" s="6">
        <v>4.1099999999999998E-2</v>
      </c>
      <c r="BD9" s="6">
        <v>3.2399999999999998E-2</v>
      </c>
      <c r="BE9" s="6">
        <v>1.9900000000000001E-2</v>
      </c>
      <c r="BF9" s="6">
        <v>6.1999999999999998E-3</v>
      </c>
      <c r="BG9" s="6">
        <v>-6.0000000000000001E-3</v>
      </c>
      <c r="BH9" s="6">
        <v>-1.4500000000000001E-2</v>
      </c>
      <c r="BI9" s="6">
        <v>-1.83E-2</v>
      </c>
      <c r="BJ9" s="6">
        <v>-1.7399999999999999E-2</v>
      </c>
      <c r="BK9" s="6">
        <v>-1.24E-2</v>
      </c>
      <c r="BL9" s="6">
        <v>-4.7000000000000002E-3</v>
      </c>
      <c r="BM9" s="6">
        <v>3.5999999999999999E-3</v>
      </c>
      <c r="BN9" s="6">
        <v>0.01</v>
      </c>
      <c r="BO9" s="6">
        <v>1.26E-2</v>
      </c>
      <c r="BP9" s="6">
        <v>1.06E-2</v>
      </c>
      <c r="BQ9" s="6">
        <v>4.3E-3</v>
      </c>
      <c r="BR9" s="6">
        <v>-4.7000000000000002E-3</v>
      </c>
      <c r="BS9" s="6">
        <v>-1.4800000000000001E-2</v>
      </c>
      <c r="BT9" s="6">
        <v>-2.3699999999999999E-2</v>
      </c>
      <c r="BU9" s="6">
        <v>-2.92E-2</v>
      </c>
      <c r="BV9" s="6">
        <v>-2.98E-2</v>
      </c>
      <c r="BW9" s="6">
        <v>-2.5600000000000001E-2</v>
      </c>
      <c r="BX9" s="7">
        <v>-2.3199999999999998E-2</v>
      </c>
      <c r="BY9" s="7">
        <v>-1.9800000000000002E-2</v>
      </c>
      <c r="BZ9" s="7">
        <v>-1.5800000000000002E-2</v>
      </c>
      <c r="CA9" s="7">
        <v>-1.1599999999999999E-2</v>
      </c>
      <c r="CB9" s="7">
        <v>-7.4999999999999997E-3</v>
      </c>
      <c r="CC9" s="7">
        <v>-3.7000000000000002E-3</v>
      </c>
      <c r="CD9" s="7">
        <v>-2.0000000000000001E-4</v>
      </c>
      <c r="CE9" s="7">
        <v>2.8999999999999998E-3</v>
      </c>
      <c r="CF9" s="7">
        <v>5.4000000000000003E-3</v>
      </c>
      <c r="CG9" s="7">
        <v>6.8999999999999999E-3</v>
      </c>
      <c r="CH9" s="7">
        <v>7.9000000000000008E-3</v>
      </c>
      <c r="CI9" s="7">
        <v>8.8999999999999999E-3</v>
      </c>
      <c r="CJ9" s="7">
        <v>9.7999999999999997E-3</v>
      </c>
      <c r="CK9" s="7">
        <v>1.06E-2</v>
      </c>
      <c r="CL9" s="7">
        <v>1.14E-2</v>
      </c>
      <c r="CM9" s="7">
        <v>1.21E-2</v>
      </c>
      <c r="CN9" s="7">
        <v>1.2699999999999999E-2</v>
      </c>
      <c r="CO9" s="7">
        <v>1.3100000000000001E-2</v>
      </c>
      <c r="CP9" s="7">
        <v>1.34E-2</v>
      </c>
      <c r="CQ9" s="7">
        <v>1.35E-2</v>
      </c>
    </row>
    <row r="10" spans="1:95" x14ac:dyDescent="0.35">
      <c r="A10" s="5">
        <v>27</v>
      </c>
      <c r="B10">
        <f t="shared" si="0"/>
        <v>-8.3999999999999995E-3</v>
      </c>
      <c r="H10" s="5">
        <v>27</v>
      </c>
      <c r="I10" s="6">
        <v>1.55E-2</v>
      </c>
      <c r="J10" s="6">
        <v>1.77E-2</v>
      </c>
      <c r="K10" s="6">
        <v>1.9599999999999999E-2</v>
      </c>
      <c r="L10" s="6">
        <v>2.06E-2</v>
      </c>
      <c r="M10" s="6">
        <v>2.06E-2</v>
      </c>
      <c r="N10" s="6">
        <v>1.9400000000000001E-2</v>
      </c>
      <c r="O10" s="6">
        <v>1.7100000000000001E-2</v>
      </c>
      <c r="P10" s="6">
        <v>1.35E-2</v>
      </c>
      <c r="Q10" s="6">
        <v>8.8999999999999999E-3</v>
      </c>
      <c r="R10" s="6">
        <v>3.3E-3</v>
      </c>
      <c r="S10" s="6">
        <v>-3.0000000000000001E-3</v>
      </c>
      <c r="T10" s="6">
        <v>-9.5999999999999992E-3</v>
      </c>
      <c r="U10" s="6">
        <v>-1.5800000000000002E-2</v>
      </c>
      <c r="V10" s="6">
        <v>-2.0799999999999999E-2</v>
      </c>
      <c r="W10" s="6">
        <v>-2.4E-2</v>
      </c>
      <c r="X10" s="6">
        <v>-2.4899999999999999E-2</v>
      </c>
      <c r="Y10" s="6">
        <v>-2.3300000000000001E-2</v>
      </c>
      <c r="Z10" s="6">
        <v>-1.9300000000000001E-2</v>
      </c>
      <c r="AA10" s="6">
        <v>-1.34E-2</v>
      </c>
      <c r="AB10" s="6">
        <v>-6.4999999999999997E-3</v>
      </c>
      <c r="AC10" s="6">
        <v>5.0000000000000001E-4</v>
      </c>
      <c r="AD10" s="6">
        <v>6.6E-3</v>
      </c>
      <c r="AE10" s="6">
        <v>1.11E-2</v>
      </c>
      <c r="AF10" s="6">
        <v>1.3899999999999999E-2</v>
      </c>
      <c r="AG10" s="6">
        <v>1.4800000000000001E-2</v>
      </c>
      <c r="AH10" s="6">
        <v>1.4200000000000001E-2</v>
      </c>
      <c r="AI10" s="6">
        <v>1.3100000000000001E-2</v>
      </c>
      <c r="AJ10" s="6">
        <v>1.24E-2</v>
      </c>
      <c r="AK10" s="6">
        <v>1.2999999999999999E-2</v>
      </c>
      <c r="AL10" s="6">
        <v>1.46E-2</v>
      </c>
      <c r="AM10" s="6">
        <v>1.5900000000000001E-2</v>
      </c>
      <c r="AN10" s="6">
        <v>1.5299999999999999E-2</v>
      </c>
      <c r="AO10" s="6">
        <v>1.17E-2</v>
      </c>
      <c r="AP10" s="6">
        <v>5.1999999999999998E-3</v>
      </c>
      <c r="AQ10" s="6">
        <v>-2.5000000000000001E-3</v>
      </c>
      <c r="AR10" s="6">
        <v>-9.1999999999999998E-3</v>
      </c>
      <c r="AS10" s="6">
        <v>-1.3100000000000001E-2</v>
      </c>
      <c r="AT10" s="6">
        <v>-1.3599999999999999E-2</v>
      </c>
      <c r="AU10" s="6">
        <v>-1.0200000000000001E-2</v>
      </c>
      <c r="AV10" s="6">
        <v>-3.3999999999999998E-3</v>
      </c>
      <c r="AW10" s="6">
        <v>6.0000000000000001E-3</v>
      </c>
      <c r="AX10" s="6">
        <v>1.6899999999999998E-2</v>
      </c>
      <c r="AY10" s="6">
        <v>2.8199999999999999E-2</v>
      </c>
      <c r="AZ10" s="6">
        <v>3.8600000000000002E-2</v>
      </c>
      <c r="BA10" s="6">
        <v>4.6300000000000001E-2</v>
      </c>
      <c r="BB10" s="6">
        <v>4.9500000000000002E-2</v>
      </c>
      <c r="BC10" s="6">
        <v>4.6600000000000003E-2</v>
      </c>
      <c r="BD10" s="6">
        <v>3.78E-2</v>
      </c>
      <c r="BE10" s="6">
        <v>2.47E-2</v>
      </c>
      <c r="BF10" s="6">
        <v>0.01</v>
      </c>
      <c r="BG10" s="6">
        <v>-3.3E-3</v>
      </c>
      <c r="BH10" s="6">
        <v>-1.2800000000000001E-2</v>
      </c>
      <c r="BI10" s="6">
        <v>-1.7600000000000001E-2</v>
      </c>
      <c r="BJ10" s="6">
        <v>-1.7500000000000002E-2</v>
      </c>
      <c r="BK10" s="6">
        <v>-1.32E-2</v>
      </c>
      <c r="BL10" s="6">
        <v>-6.1999999999999998E-3</v>
      </c>
      <c r="BM10" s="6">
        <v>1.4E-3</v>
      </c>
      <c r="BN10" s="6">
        <v>7.1999999999999998E-3</v>
      </c>
      <c r="BO10" s="6">
        <v>9.2999999999999992E-3</v>
      </c>
      <c r="BP10" s="6">
        <v>7.0000000000000001E-3</v>
      </c>
      <c r="BQ10" s="6">
        <v>6.9999999999999999E-4</v>
      </c>
      <c r="BR10" s="6">
        <v>-8.3999999999999995E-3</v>
      </c>
      <c r="BS10" s="6">
        <v>-1.84E-2</v>
      </c>
      <c r="BT10" s="6">
        <v>-2.7199999999999998E-2</v>
      </c>
      <c r="BU10" s="6">
        <v>-3.27E-2</v>
      </c>
      <c r="BV10" s="6">
        <v>-3.3300000000000003E-2</v>
      </c>
      <c r="BW10" s="6">
        <v>-2.9100000000000001E-2</v>
      </c>
      <c r="BX10" s="7">
        <v>-2.6599999999999999E-2</v>
      </c>
      <c r="BY10" s="7">
        <v>-2.29E-2</v>
      </c>
      <c r="BZ10" s="7">
        <v>-1.8499999999999999E-2</v>
      </c>
      <c r="CA10" s="7">
        <v>-1.37E-2</v>
      </c>
      <c r="CB10" s="7">
        <v>-8.8999999999999999E-3</v>
      </c>
      <c r="CC10" s="7">
        <v>-4.4999999999999997E-3</v>
      </c>
      <c r="CD10" s="7">
        <v>-5.9999999999999995E-4</v>
      </c>
      <c r="CE10" s="7">
        <v>2.7000000000000001E-3</v>
      </c>
      <c r="CF10" s="7">
        <v>5.3E-3</v>
      </c>
      <c r="CG10" s="7">
        <v>6.8999999999999999E-3</v>
      </c>
      <c r="CH10" s="7">
        <v>7.9000000000000008E-3</v>
      </c>
      <c r="CI10" s="7">
        <v>8.8999999999999999E-3</v>
      </c>
      <c r="CJ10" s="7">
        <v>9.7999999999999997E-3</v>
      </c>
      <c r="CK10" s="7">
        <v>1.06E-2</v>
      </c>
      <c r="CL10" s="7">
        <v>1.14E-2</v>
      </c>
      <c r="CM10" s="7">
        <v>1.21E-2</v>
      </c>
      <c r="CN10" s="7">
        <v>1.2699999999999999E-2</v>
      </c>
      <c r="CO10" s="7">
        <v>1.3100000000000001E-2</v>
      </c>
      <c r="CP10" s="7">
        <v>1.34E-2</v>
      </c>
      <c r="CQ10" s="7">
        <v>1.35E-2</v>
      </c>
    </row>
    <row r="11" spans="1:95" x14ac:dyDescent="0.35">
      <c r="A11" s="5">
        <v>28</v>
      </c>
      <c r="B11">
        <f t="shared" si="0"/>
        <v>-1.18E-2</v>
      </c>
      <c r="H11" s="5">
        <v>28</v>
      </c>
      <c r="I11" s="6">
        <v>2.1299999999999999E-2</v>
      </c>
      <c r="J11" s="6">
        <v>2.2200000000000001E-2</v>
      </c>
      <c r="K11" s="6">
        <v>2.2700000000000001E-2</v>
      </c>
      <c r="L11" s="6">
        <v>2.24E-2</v>
      </c>
      <c r="M11" s="6">
        <v>2.12E-2</v>
      </c>
      <c r="N11" s="6">
        <v>1.9E-2</v>
      </c>
      <c r="O11" s="6">
        <v>1.5800000000000002E-2</v>
      </c>
      <c r="P11" s="6">
        <v>1.1900000000000001E-2</v>
      </c>
      <c r="Q11" s="6">
        <v>7.1999999999999998E-3</v>
      </c>
      <c r="R11" s="6">
        <v>1.8E-3</v>
      </c>
      <c r="S11" s="6">
        <v>-4.0000000000000001E-3</v>
      </c>
      <c r="T11" s="6">
        <v>-1.01E-2</v>
      </c>
      <c r="U11" s="6">
        <v>-1.5699999999999999E-2</v>
      </c>
      <c r="V11" s="6">
        <v>-2.01E-2</v>
      </c>
      <c r="W11" s="6">
        <v>-2.2599999999999999E-2</v>
      </c>
      <c r="X11" s="6">
        <v>-2.3099999999999999E-2</v>
      </c>
      <c r="Y11" s="6">
        <v>-2.1299999999999999E-2</v>
      </c>
      <c r="Z11" s="6">
        <v>-1.7399999999999999E-2</v>
      </c>
      <c r="AA11" s="6">
        <v>-1.17E-2</v>
      </c>
      <c r="AB11" s="6">
        <v>-4.8999999999999998E-3</v>
      </c>
      <c r="AC11" s="6">
        <v>1.8E-3</v>
      </c>
      <c r="AD11" s="6">
        <v>7.7999999999999996E-3</v>
      </c>
      <c r="AE11" s="6">
        <v>1.2500000000000001E-2</v>
      </c>
      <c r="AF11" s="6">
        <v>1.5299999999999999E-2</v>
      </c>
      <c r="AG11" s="6">
        <v>1.6299999999999999E-2</v>
      </c>
      <c r="AH11" s="6">
        <v>1.5599999999999999E-2</v>
      </c>
      <c r="AI11" s="6">
        <v>1.4E-2</v>
      </c>
      <c r="AJ11" s="6">
        <v>1.26E-2</v>
      </c>
      <c r="AK11" s="6">
        <v>1.21E-2</v>
      </c>
      <c r="AL11" s="6">
        <v>1.24E-2</v>
      </c>
      <c r="AM11" s="6">
        <v>1.26E-2</v>
      </c>
      <c r="AN11" s="6">
        <v>1.0999999999999999E-2</v>
      </c>
      <c r="AO11" s="6">
        <v>6.7000000000000002E-3</v>
      </c>
      <c r="AP11" s="6">
        <v>-1E-4</v>
      </c>
      <c r="AQ11" s="6">
        <v>-7.7000000000000002E-3</v>
      </c>
      <c r="AR11" s="6">
        <v>-1.4E-2</v>
      </c>
      <c r="AS11" s="6">
        <v>-1.7500000000000002E-2</v>
      </c>
      <c r="AT11" s="6">
        <v>-1.7399999999999999E-2</v>
      </c>
      <c r="AU11" s="6">
        <v>-1.34E-2</v>
      </c>
      <c r="AV11" s="6">
        <v>-6.0000000000000001E-3</v>
      </c>
      <c r="AW11" s="6">
        <v>4.1999999999999997E-3</v>
      </c>
      <c r="AX11" s="6">
        <v>1.6E-2</v>
      </c>
      <c r="AY11" s="6">
        <v>2.8500000000000001E-2</v>
      </c>
      <c r="AZ11" s="6">
        <v>4.0399999999999998E-2</v>
      </c>
      <c r="BA11" s="6">
        <v>4.9700000000000001E-2</v>
      </c>
      <c r="BB11" s="6">
        <v>5.4199999999999998E-2</v>
      </c>
      <c r="BC11" s="6">
        <v>5.2200000000000003E-2</v>
      </c>
      <c r="BD11" s="6">
        <v>4.3499999999999997E-2</v>
      </c>
      <c r="BE11" s="6">
        <v>0.03</v>
      </c>
      <c r="BF11" s="6">
        <v>1.46E-2</v>
      </c>
      <c r="BG11" s="6">
        <v>4.0000000000000002E-4</v>
      </c>
      <c r="BH11" s="6">
        <v>-0.01</v>
      </c>
      <c r="BI11" s="6">
        <v>-1.5699999999999999E-2</v>
      </c>
      <c r="BJ11" s="6">
        <v>-1.6500000000000001E-2</v>
      </c>
      <c r="BK11" s="6">
        <v>-1.3100000000000001E-2</v>
      </c>
      <c r="BL11" s="6">
        <v>-7.0000000000000001E-3</v>
      </c>
      <c r="BM11" s="6">
        <v>-2.0000000000000001E-4</v>
      </c>
      <c r="BN11" s="6">
        <v>4.8999999999999998E-3</v>
      </c>
      <c r="BO11" s="6">
        <v>6.4999999999999997E-3</v>
      </c>
      <c r="BP11" s="6">
        <v>3.8999999999999998E-3</v>
      </c>
      <c r="BQ11" s="6">
        <v>-2.5999999999999999E-3</v>
      </c>
      <c r="BR11" s="6">
        <v>-1.18E-2</v>
      </c>
      <c r="BS11" s="6">
        <v>-2.1700000000000001E-2</v>
      </c>
      <c r="BT11" s="6">
        <v>-3.0499999999999999E-2</v>
      </c>
      <c r="BU11" s="6">
        <v>-3.5900000000000001E-2</v>
      </c>
      <c r="BV11" s="6">
        <v>-3.6600000000000001E-2</v>
      </c>
      <c r="BW11" s="6">
        <v>-3.2500000000000001E-2</v>
      </c>
      <c r="BX11" s="7">
        <v>-0.03</v>
      </c>
      <c r="BY11" s="7">
        <v>-2.6100000000000002E-2</v>
      </c>
      <c r="BZ11" s="7">
        <v>-2.1299999999999999E-2</v>
      </c>
      <c r="CA11" s="7">
        <v>-1.6E-2</v>
      </c>
      <c r="CB11" s="7">
        <v>-1.06E-2</v>
      </c>
      <c r="CC11" s="7">
        <v>-5.4999999999999997E-3</v>
      </c>
      <c r="CD11" s="7">
        <v>-1.1000000000000001E-3</v>
      </c>
      <c r="CE11" s="7">
        <v>2.5000000000000001E-3</v>
      </c>
      <c r="CF11" s="7">
        <v>5.3E-3</v>
      </c>
      <c r="CG11" s="7">
        <v>6.8999999999999999E-3</v>
      </c>
      <c r="CH11" s="7">
        <v>7.9000000000000008E-3</v>
      </c>
      <c r="CI11" s="7">
        <v>8.8999999999999999E-3</v>
      </c>
      <c r="CJ11" s="7">
        <v>9.7999999999999997E-3</v>
      </c>
      <c r="CK11" s="7">
        <v>1.06E-2</v>
      </c>
      <c r="CL11" s="7">
        <v>1.14E-2</v>
      </c>
      <c r="CM11" s="7">
        <v>1.21E-2</v>
      </c>
      <c r="CN11" s="7">
        <v>1.2699999999999999E-2</v>
      </c>
      <c r="CO11" s="7">
        <v>1.3100000000000001E-2</v>
      </c>
      <c r="CP11" s="7">
        <v>1.34E-2</v>
      </c>
      <c r="CQ11" s="7">
        <v>1.35E-2</v>
      </c>
    </row>
    <row r="12" spans="1:95" x14ac:dyDescent="0.35">
      <c r="A12" s="5">
        <v>29</v>
      </c>
      <c r="B12">
        <f t="shared" si="0"/>
        <v>-1.46E-2</v>
      </c>
      <c r="H12" s="5">
        <v>29</v>
      </c>
      <c r="I12" s="6">
        <v>2.6599999999999999E-2</v>
      </c>
      <c r="J12" s="6">
        <v>2.6100000000000002E-2</v>
      </c>
      <c r="K12" s="6">
        <v>2.53E-2</v>
      </c>
      <c r="L12" s="6">
        <v>2.3800000000000002E-2</v>
      </c>
      <c r="M12" s="6">
        <v>2.1499999999999998E-2</v>
      </c>
      <c r="N12" s="6">
        <v>1.83E-2</v>
      </c>
      <c r="O12" s="6">
        <v>1.46E-2</v>
      </c>
      <c r="P12" s="6">
        <v>1.04E-2</v>
      </c>
      <c r="Q12" s="6">
        <v>5.7000000000000002E-3</v>
      </c>
      <c r="R12" s="6">
        <v>5.9999999999999995E-4</v>
      </c>
      <c r="S12" s="6">
        <v>-4.8999999999999998E-3</v>
      </c>
      <c r="T12" s="6">
        <v>-1.0500000000000001E-2</v>
      </c>
      <c r="U12" s="6">
        <v>-1.55E-2</v>
      </c>
      <c r="V12" s="6">
        <v>-1.9300000000000001E-2</v>
      </c>
      <c r="W12" s="6">
        <v>-2.1399999999999999E-2</v>
      </c>
      <c r="X12" s="6">
        <v>-2.1600000000000001E-2</v>
      </c>
      <c r="Y12" s="6">
        <v>-1.9599999999999999E-2</v>
      </c>
      <c r="Z12" s="6">
        <v>-1.5699999999999999E-2</v>
      </c>
      <c r="AA12" s="6">
        <v>-1.01E-2</v>
      </c>
      <c r="AB12" s="6">
        <v>-3.5000000000000001E-3</v>
      </c>
      <c r="AC12" s="6">
        <v>3.2000000000000002E-3</v>
      </c>
      <c r="AD12" s="6">
        <v>9.1999999999999998E-3</v>
      </c>
      <c r="AE12" s="6">
        <v>1.41E-2</v>
      </c>
      <c r="AF12" s="6">
        <v>1.72E-2</v>
      </c>
      <c r="AG12" s="6">
        <v>1.83E-2</v>
      </c>
      <c r="AH12" s="6">
        <v>1.7600000000000001E-2</v>
      </c>
      <c r="AI12" s="6">
        <v>1.5699999999999999E-2</v>
      </c>
      <c r="AJ12" s="6">
        <v>1.35E-2</v>
      </c>
      <c r="AK12" s="6">
        <v>1.1900000000000001E-2</v>
      </c>
      <c r="AL12" s="6">
        <v>1.09E-2</v>
      </c>
      <c r="AM12" s="6">
        <v>9.5999999999999992E-3</v>
      </c>
      <c r="AN12" s="6">
        <v>6.7999999999999996E-3</v>
      </c>
      <c r="AO12" s="6">
        <v>1.6999999999999999E-3</v>
      </c>
      <c r="AP12" s="6">
        <v>-5.4000000000000003E-3</v>
      </c>
      <c r="AQ12" s="6">
        <v>-1.2999999999999999E-2</v>
      </c>
      <c r="AR12" s="6">
        <v>-1.9099999999999999E-2</v>
      </c>
      <c r="AS12" s="6">
        <v>-2.1999999999999999E-2</v>
      </c>
      <c r="AT12" s="6">
        <v>-2.1299999999999999E-2</v>
      </c>
      <c r="AU12" s="6">
        <v>-1.6799999999999999E-2</v>
      </c>
      <c r="AV12" s="6">
        <v>-8.8000000000000005E-3</v>
      </c>
      <c r="AW12" s="6">
        <v>1.9E-3</v>
      </c>
      <c r="AX12" s="6">
        <v>1.4500000000000001E-2</v>
      </c>
      <c r="AY12" s="6">
        <v>2.81E-2</v>
      </c>
      <c r="AZ12" s="6">
        <v>4.1500000000000002E-2</v>
      </c>
      <c r="BA12" s="6">
        <v>5.2400000000000002E-2</v>
      </c>
      <c r="BB12" s="6">
        <v>5.8299999999999998E-2</v>
      </c>
      <c r="BC12" s="6">
        <v>5.7200000000000001E-2</v>
      </c>
      <c r="BD12" s="6">
        <v>4.9000000000000002E-2</v>
      </c>
      <c r="BE12" s="6">
        <v>3.5499999999999997E-2</v>
      </c>
      <c r="BF12" s="6">
        <v>1.9599999999999999E-2</v>
      </c>
      <c r="BG12" s="6">
        <v>4.7999999999999996E-3</v>
      </c>
      <c r="BH12" s="6">
        <v>-6.4000000000000003E-3</v>
      </c>
      <c r="BI12" s="6">
        <v>-1.29E-2</v>
      </c>
      <c r="BJ12" s="6">
        <v>-1.46E-2</v>
      </c>
      <c r="BK12" s="6">
        <v>-1.21E-2</v>
      </c>
      <c r="BL12" s="6">
        <v>-7.0000000000000001E-3</v>
      </c>
      <c r="BM12" s="6">
        <v>-1.1000000000000001E-3</v>
      </c>
      <c r="BN12" s="6">
        <v>3.2000000000000002E-3</v>
      </c>
      <c r="BO12" s="6">
        <v>4.1999999999999997E-3</v>
      </c>
      <c r="BP12" s="6">
        <v>1.1999999999999999E-3</v>
      </c>
      <c r="BQ12" s="6">
        <v>-5.4999999999999997E-3</v>
      </c>
      <c r="BR12" s="6">
        <v>-1.46E-2</v>
      </c>
      <c r="BS12" s="6">
        <v>-2.46E-2</v>
      </c>
      <c r="BT12" s="6">
        <v>-3.3300000000000003E-2</v>
      </c>
      <c r="BU12" s="6">
        <v>-3.8800000000000001E-2</v>
      </c>
      <c r="BV12" s="6">
        <v>-3.9600000000000003E-2</v>
      </c>
      <c r="BW12" s="6">
        <v>-3.5799999999999998E-2</v>
      </c>
      <c r="BX12" s="7">
        <v>-3.3300000000000003E-2</v>
      </c>
      <c r="BY12" s="7">
        <v>-2.93E-2</v>
      </c>
      <c r="BZ12" s="7">
        <v>-2.4199999999999999E-2</v>
      </c>
      <c r="CA12" s="7">
        <v>-1.84E-2</v>
      </c>
      <c r="CB12" s="7">
        <v>-1.2500000000000001E-2</v>
      </c>
      <c r="CC12" s="7">
        <v>-6.8999999999999999E-3</v>
      </c>
      <c r="CD12" s="7">
        <v>-1.8E-3</v>
      </c>
      <c r="CE12" s="7">
        <v>2.3E-3</v>
      </c>
      <c r="CF12" s="7">
        <v>5.1999999999999998E-3</v>
      </c>
      <c r="CG12" s="7">
        <v>6.8999999999999999E-3</v>
      </c>
      <c r="CH12" s="7">
        <v>7.9000000000000008E-3</v>
      </c>
      <c r="CI12" s="7">
        <v>8.8999999999999999E-3</v>
      </c>
      <c r="CJ12" s="7">
        <v>9.7999999999999997E-3</v>
      </c>
      <c r="CK12" s="7">
        <v>1.06E-2</v>
      </c>
      <c r="CL12" s="7">
        <v>1.14E-2</v>
      </c>
      <c r="CM12" s="7">
        <v>1.21E-2</v>
      </c>
      <c r="CN12" s="7">
        <v>1.2699999999999999E-2</v>
      </c>
      <c r="CO12" s="7">
        <v>1.3100000000000001E-2</v>
      </c>
      <c r="CP12" s="7">
        <v>1.34E-2</v>
      </c>
      <c r="CQ12" s="7">
        <v>1.35E-2</v>
      </c>
    </row>
    <row r="13" spans="1:95" x14ac:dyDescent="0.35">
      <c r="A13" s="5">
        <v>30</v>
      </c>
      <c r="B13">
        <f t="shared" si="0"/>
        <v>-1.6899999999999998E-2</v>
      </c>
      <c r="H13" s="5">
        <v>30</v>
      </c>
      <c r="I13" s="6">
        <v>3.1E-2</v>
      </c>
      <c r="J13" s="6">
        <v>2.93E-2</v>
      </c>
      <c r="K13" s="6">
        <v>2.7300000000000001E-2</v>
      </c>
      <c r="L13" s="6">
        <v>2.4799999999999999E-2</v>
      </c>
      <c r="M13" s="6">
        <v>2.1499999999999998E-2</v>
      </c>
      <c r="N13" s="6">
        <v>1.7600000000000001E-2</v>
      </c>
      <c r="O13" s="6">
        <v>1.34E-2</v>
      </c>
      <c r="P13" s="6">
        <v>8.9999999999999993E-3</v>
      </c>
      <c r="Q13" s="6">
        <v>4.4000000000000003E-3</v>
      </c>
      <c r="R13" s="6">
        <v>-5.0000000000000001E-4</v>
      </c>
      <c r="S13" s="6">
        <v>-5.5999999999999999E-3</v>
      </c>
      <c r="T13" s="6">
        <v>-1.0699999999999999E-2</v>
      </c>
      <c r="U13" s="6">
        <v>-1.52E-2</v>
      </c>
      <c r="V13" s="6">
        <v>-1.8599999999999998E-2</v>
      </c>
      <c r="W13" s="6">
        <v>-2.0400000000000001E-2</v>
      </c>
      <c r="X13" s="6">
        <v>-2.0299999999999999E-2</v>
      </c>
      <c r="Y13" s="6">
        <v>-1.8200000000000001E-2</v>
      </c>
      <c r="Z13" s="6">
        <v>-1.43E-2</v>
      </c>
      <c r="AA13" s="6">
        <v>-8.8000000000000005E-3</v>
      </c>
      <c r="AB13" s="6">
        <v>-2.2000000000000001E-3</v>
      </c>
      <c r="AC13" s="6">
        <v>4.4999999999999997E-3</v>
      </c>
      <c r="AD13" s="6">
        <v>1.0800000000000001E-2</v>
      </c>
      <c r="AE13" s="6">
        <v>1.5800000000000002E-2</v>
      </c>
      <c r="AF13" s="6">
        <v>1.9300000000000001E-2</v>
      </c>
      <c r="AG13" s="6">
        <v>2.06E-2</v>
      </c>
      <c r="AH13" s="6">
        <v>0.02</v>
      </c>
      <c r="AI13" s="6">
        <v>1.78E-2</v>
      </c>
      <c r="AJ13" s="6">
        <v>1.4999999999999999E-2</v>
      </c>
      <c r="AK13" s="6">
        <v>1.23E-2</v>
      </c>
      <c r="AL13" s="6">
        <v>0.01</v>
      </c>
      <c r="AM13" s="6">
        <v>7.3000000000000001E-3</v>
      </c>
      <c r="AN13" s="6">
        <v>3.2000000000000002E-3</v>
      </c>
      <c r="AO13" s="6">
        <v>-2.8999999999999998E-3</v>
      </c>
      <c r="AP13" s="6">
        <v>-1.0500000000000001E-2</v>
      </c>
      <c r="AQ13" s="6">
        <v>-1.8200000000000001E-2</v>
      </c>
      <c r="AR13" s="6">
        <v>-2.4E-2</v>
      </c>
      <c r="AS13" s="6">
        <v>-2.6499999999999999E-2</v>
      </c>
      <c r="AT13" s="6">
        <v>-2.5100000000000001E-2</v>
      </c>
      <c r="AU13" s="6">
        <v>-2.01E-2</v>
      </c>
      <c r="AV13" s="6">
        <v>-1.18E-2</v>
      </c>
      <c r="AW13" s="6">
        <v>-8.0000000000000004E-4</v>
      </c>
      <c r="AX13" s="6">
        <v>1.24E-2</v>
      </c>
      <c r="AY13" s="6">
        <v>2.7E-2</v>
      </c>
      <c r="AZ13" s="6">
        <v>4.1700000000000001E-2</v>
      </c>
      <c r="BA13" s="6">
        <v>5.4199999999999998E-2</v>
      </c>
      <c r="BB13" s="6">
        <v>6.1600000000000002E-2</v>
      </c>
      <c r="BC13" s="6">
        <v>6.1499999999999999E-2</v>
      </c>
      <c r="BD13" s="6">
        <v>5.3900000000000003E-2</v>
      </c>
      <c r="BE13" s="6">
        <v>4.0500000000000001E-2</v>
      </c>
      <c r="BF13" s="6">
        <v>2.46E-2</v>
      </c>
      <c r="BG13" s="6">
        <v>9.4999999999999998E-3</v>
      </c>
      <c r="BH13" s="6">
        <v>-2.2000000000000001E-3</v>
      </c>
      <c r="BI13" s="6">
        <v>-9.2999999999999992E-3</v>
      </c>
      <c r="BJ13" s="6">
        <v>-1.17E-2</v>
      </c>
      <c r="BK13" s="6">
        <v>-1.03E-2</v>
      </c>
      <c r="BL13" s="6">
        <v>-6.1000000000000004E-3</v>
      </c>
      <c r="BM13" s="6">
        <v>-1.1999999999999999E-3</v>
      </c>
      <c r="BN13" s="6">
        <v>2.2000000000000001E-3</v>
      </c>
      <c r="BO13" s="6">
        <v>2.5999999999999999E-3</v>
      </c>
      <c r="BP13" s="6">
        <v>-8.0000000000000004E-4</v>
      </c>
      <c r="BQ13" s="6">
        <v>-7.7000000000000002E-3</v>
      </c>
      <c r="BR13" s="6">
        <v>-1.6899999999999998E-2</v>
      </c>
      <c r="BS13" s="6">
        <v>-2.69E-2</v>
      </c>
      <c r="BT13" s="6">
        <v>-3.56E-2</v>
      </c>
      <c r="BU13" s="6">
        <v>-4.1200000000000001E-2</v>
      </c>
      <c r="BV13" s="6">
        <v>-4.2200000000000001E-2</v>
      </c>
      <c r="BW13" s="6">
        <v>-3.8800000000000001E-2</v>
      </c>
      <c r="BX13" s="7">
        <v>-3.6400000000000002E-2</v>
      </c>
      <c r="BY13" s="7">
        <v>-3.2300000000000002E-2</v>
      </c>
      <c r="BZ13" s="7">
        <v>-2.7E-2</v>
      </c>
      <c r="CA13" s="7">
        <v>-2.1000000000000001E-2</v>
      </c>
      <c r="CB13" s="7">
        <v>-1.46E-2</v>
      </c>
      <c r="CC13" s="7">
        <v>-8.3999999999999995E-3</v>
      </c>
      <c r="CD13" s="7">
        <v>-2.8999999999999998E-3</v>
      </c>
      <c r="CE13" s="7">
        <v>1.8E-3</v>
      </c>
      <c r="CF13" s="7">
        <v>5.1000000000000004E-3</v>
      </c>
      <c r="CG13" s="7">
        <v>6.8999999999999999E-3</v>
      </c>
      <c r="CH13" s="7">
        <v>7.9000000000000008E-3</v>
      </c>
      <c r="CI13" s="7">
        <v>8.8999999999999999E-3</v>
      </c>
      <c r="CJ13" s="7">
        <v>9.7999999999999997E-3</v>
      </c>
      <c r="CK13" s="7">
        <v>1.06E-2</v>
      </c>
      <c r="CL13" s="7">
        <v>1.14E-2</v>
      </c>
      <c r="CM13" s="7">
        <v>1.21E-2</v>
      </c>
      <c r="CN13" s="7">
        <v>1.2699999999999999E-2</v>
      </c>
      <c r="CO13" s="7">
        <v>1.3100000000000001E-2</v>
      </c>
      <c r="CP13" s="7">
        <v>1.34E-2</v>
      </c>
      <c r="CQ13" s="7">
        <v>1.35E-2</v>
      </c>
    </row>
    <row r="14" spans="1:95" x14ac:dyDescent="0.35">
      <c r="A14" s="5">
        <v>31</v>
      </c>
      <c r="B14">
        <f t="shared" si="0"/>
        <v>-1.8499999999999999E-2</v>
      </c>
      <c r="H14" s="5">
        <v>31</v>
      </c>
      <c r="I14" s="6">
        <v>3.4599999999999999E-2</v>
      </c>
      <c r="J14" s="6">
        <v>3.1800000000000002E-2</v>
      </c>
      <c r="K14" s="6">
        <v>2.8899999999999999E-2</v>
      </c>
      <c r="L14" s="6">
        <v>2.5399999999999999E-2</v>
      </c>
      <c r="M14" s="6">
        <v>2.1299999999999999E-2</v>
      </c>
      <c r="N14" s="6">
        <v>1.6799999999999999E-2</v>
      </c>
      <c r="O14" s="6">
        <v>1.23E-2</v>
      </c>
      <c r="P14" s="6">
        <v>7.7999999999999996E-3</v>
      </c>
      <c r="Q14" s="6">
        <v>3.3E-3</v>
      </c>
      <c r="R14" s="6">
        <v>-1.2999999999999999E-3</v>
      </c>
      <c r="S14" s="6">
        <v>-6.1000000000000004E-3</v>
      </c>
      <c r="T14" s="6">
        <v>-1.0800000000000001E-2</v>
      </c>
      <c r="U14" s="6">
        <v>-1.49E-2</v>
      </c>
      <c r="V14" s="6">
        <v>-1.7999999999999999E-2</v>
      </c>
      <c r="W14" s="6">
        <v>-1.9400000000000001E-2</v>
      </c>
      <c r="X14" s="6">
        <v>-1.9099999999999999E-2</v>
      </c>
      <c r="Y14" s="6">
        <v>-1.7000000000000001E-2</v>
      </c>
      <c r="Z14" s="6">
        <v>-1.3100000000000001E-2</v>
      </c>
      <c r="AA14" s="6">
        <v>-7.6E-3</v>
      </c>
      <c r="AB14" s="6">
        <v>-1E-3</v>
      </c>
      <c r="AC14" s="6">
        <v>5.7999999999999996E-3</v>
      </c>
      <c r="AD14" s="6">
        <v>1.23E-2</v>
      </c>
      <c r="AE14" s="6">
        <v>1.77E-2</v>
      </c>
      <c r="AF14" s="6">
        <v>2.1499999999999998E-2</v>
      </c>
      <c r="AG14" s="6">
        <v>2.3099999999999999E-2</v>
      </c>
      <c r="AH14" s="6">
        <v>2.2599999999999999E-2</v>
      </c>
      <c r="AI14" s="6">
        <v>2.0299999999999999E-2</v>
      </c>
      <c r="AJ14" s="6">
        <v>1.7000000000000001E-2</v>
      </c>
      <c r="AK14" s="6">
        <v>1.34E-2</v>
      </c>
      <c r="AL14" s="6">
        <v>9.9000000000000008E-3</v>
      </c>
      <c r="AM14" s="6">
        <v>5.7999999999999996E-3</v>
      </c>
      <c r="AN14" s="6">
        <v>4.0000000000000002E-4</v>
      </c>
      <c r="AO14" s="6">
        <v>-6.7000000000000002E-3</v>
      </c>
      <c r="AP14" s="6">
        <v>-1.49E-2</v>
      </c>
      <c r="AQ14" s="6">
        <v>-2.2800000000000001E-2</v>
      </c>
      <c r="AR14" s="6">
        <v>-2.8500000000000001E-2</v>
      </c>
      <c r="AS14" s="6">
        <v>-3.0599999999999999E-2</v>
      </c>
      <c r="AT14" s="6">
        <v>-2.8799999999999999E-2</v>
      </c>
      <c r="AU14" s="6">
        <v>-2.3400000000000001E-2</v>
      </c>
      <c r="AV14" s="6">
        <v>-1.4800000000000001E-2</v>
      </c>
      <c r="AW14" s="6">
        <v>-3.5000000000000001E-3</v>
      </c>
      <c r="AX14" s="6">
        <v>1.01E-2</v>
      </c>
      <c r="AY14" s="6">
        <v>2.5499999999999998E-2</v>
      </c>
      <c r="AZ14" s="6">
        <v>4.1300000000000003E-2</v>
      </c>
      <c r="BA14" s="6">
        <v>5.5E-2</v>
      </c>
      <c r="BB14" s="6">
        <v>6.3700000000000007E-2</v>
      </c>
      <c r="BC14" s="6">
        <v>6.4600000000000005E-2</v>
      </c>
      <c r="BD14" s="6">
        <v>5.7599999999999998E-2</v>
      </c>
      <c r="BE14" s="6">
        <v>4.4699999999999997E-2</v>
      </c>
      <c r="BF14" s="6">
        <v>2.9000000000000001E-2</v>
      </c>
      <c r="BG14" s="6">
        <v>1.3899999999999999E-2</v>
      </c>
      <c r="BH14" s="6">
        <v>2.0999999999999999E-3</v>
      </c>
      <c r="BI14" s="6">
        <v>-5.3E-3</v>
      </c>
      <c r="BJ14" s="6">
        <v>-8.2000000000000007E-3</v>
      </c>
      <c r="BK14" s="6">
        <v>-7.6E-3</v>
      </c>
      <c r="BL14" s="6">
        <v>-4.4000000000000003E-3</v>
      </c>
      <c r="BM14" s="6">
        <v>-5.0000000000000001E-4</v>
      </c>
      <c r="BN14" s="6">
        <v>2E-3</v>
      </c>
      <c r="BO14" s="6">
        <v>1.8E-3</v>
      </c>
      <c r="BP14" s="6">
        <v>-2E-3</v>
      </c>
      <c r="BQ14" s="6">
        <v>-9.1000000000000004E-3</v>
      </c>
      <c r="BR14" s="6">
        <v>-1.8499999999999999E-2</v>
      </c>
      <c r="BS14" s="6">
        <v>-2.86E-2</v>
      </c>
      <c r="BT14" s="6">
        <v>-3.7400000000000003E-2</v>
      </c>
      <c r="BU14" s="6">
        <v>-4.3099999999999999E-2</v>
      </c>
      <c r="BV14" s="6">
        <v>-4.4400000000000002E-2</v>
      </c>
      <c r="BW14" s="6">
        <v>-4.1500000000000002E-2</v>
      </c>
      <c r="BX14" s="7">
        <v>-3.9199999999999999E-2</v>
      </c>
      <c r="BY14" s="7">
        <v>-3.5099999999999999E-2</v>
      </c>
      <c r="BZ14" s="7">
        <v>-2.9700000000000001E-2</v>
      </c>
      <c r="CA14" s="7">
        <v>-2.3400000000000001E-2</v>
      </c>
      <c r="CB14" s="7">
        <v>-1.67E-2</v>
      </c>
      <c r="CC14" s="7">
        <v>-1.0200000000000001E-2</v>
      </c>
      <c r="CD14" s="7">
        <v>-4.1000000000000003E-3</v>
      </c>
      <c r="CE14" s="7">
        <v>1E-3</v>
      </c>
      <c r="CF14" s="7">
        <v>4.7000000000000002E-3</v>
      </c>
      <c r="CG14" s="7">
        <v>6.7999999999999996E-3</v>
      </c>
      <c r="CH14" s="7">
        <v>7.9000000000000008E-3</v>
      </c>
      <c r="CI14" s="7">
        <v>8.8999999999999999E-3</v>
      </c>
      <c r="CJ14" s="7">
        <v>9.7999999999999997E-3</v>
      </c>
      <c r="CK14" s="7">
        <v>1.06E-2</v>
      </c>
      <c r="CL14" s="7">
        <v>1.14E-2</v>
      </c>
      <c r="CM14" s="7">
        <v>1.21E-2</v>
      </c>
      <c r="CN14" s="7">
        <v>1.2699999999999999E-2</v>
      </c>
      <c r="CO14" s="7">
        <v>1.3100000000000001E-2</v>
      </c>
      <c r="CP14" s="7">
        <v>1.34E-2</v>
      </c>
      <c r="CQ14" s="7">
        <v>1.35E-2</v>
      </c>
    </row>
    <row r="15" spans="1:95" x14ac:dyDescent="0.35">
      <c r="A15" s="5">
        <v>32</v>
      </c>
      <c r="B15">
        <f t="shared" si="0"/>
        <v>-1.9300000000000001E-2</v>
      </c>
      <c r="H15" s="5">
        <v>32</v>
      </c>
      <c r="I15" s="6">
        <v>3.7199999999999997E-2</v>
      </c>
      <c r="J15" s="6">
        <v>3.3700000000000001E-2</v>
      </c>
      <c r="K15" s="6">
        <v>2.9899999999999999E-2</v>
      </c>
      <c r="L15" s="6">
        <v>2.58E-2</v>
      </c>
      <c r="M15" s="6">
        <v>2.1100000000000001E-2</v>
      </c>
      <c r="N15" s="6">
        <v>1.61E-2</v>
      </c>
      <c r="O15" s="6">
        <v>1.1299999999999999E-2</v>
      </c>
      <c r="P15" s="6">
        <v>6.7999999999999996E-3</v>
      </c>
      <c r="Q15" s="6">
        <v>2.3999999999999998E-3</v>
      </c>
      <c r="R15" s="6">
        <v>-1.9E-3</v>
      </c>
      <c r="S15" s="6">
        <v>-6.4000000000000003E-3</v>
      </c>
      <c r="T15" s="6">
        <v>-1.0800000000000001E-2</v>
      </c>
      <c r="U15" s="6">
        <v>-1.46E-2</v>
      </c>
      <c r="V15" s="6">
        <v>-1.7299999999999999E-2</v>
      </c>
      <c r="W15" s="6">
        <v>-1.8599999999999998E-2</v>
      </c>
      <c r="X15" s="6">
        <v>-1.8200000000000001E-2</v>
      </c>
      <c r="Y15" s="6">
        <v>-1.6E-2</v>
      </c>
      <c r="Z15" s="6">
        <v>-1.2E-2</v>
      </c>
      <c r="AA15" s="6">
        <v>-6.4999999999999997E-3</v>
      </c>
      <c r="AB15" s="6">
        <v>1E-4</v>
      </c>
      <c r="AC15" s="6">
        <v>7.1000000000000004E-3</v>
      </c>
      <c r="AD15" s="6">
        <v>1.38E-2</v>
      </c>
      <c r="AE15" s="6">
        <v>1.95E-2</v>
      </c>
      <c r="AF15" s="6">
        <v>2.3599999999999999E-2</v>
      </c>
      <c r="AG15" s="6">
        <v>2.5499999999999998E-2</v>
      </c>
      <c r="AH15" s="6">
        <v>2.52E-2</v>
      </c>
      <c r="AI15" s="6">
        <v>2.29E-2</v>
      </c>
      <c r="AJ15" s="6">
        <v>1.9300000000000001E-2</v>
      </c>
      <c r="AK15" s="6">
        <v>1.5100000000000001E-2</v>
      </c>
      <c r="AL15" s="6">
        <v>1.06E-2</v>
      </c>
      <c r="AM15" s="6">
        <v>5.3E-3</v>
      </c>
      <c r="AN15" s="6">
        <v>-1.2999999999999999E-3</v>
      </c>
      <c r="AO15" s="6">
        <v>-9.4000000000000004E-3</v>
      </c>
      <c r="AP15" s="6">
        <v>-1.83E-2</v>
      </c>
      <c r="AQ15" s="6">
        <v>-2.6499999999999999E-2</v>
      </c>
      <c r="AR15" s="6">
        <v>-3.2199999999999999E-2</v>
      </c>
      <c r="AS15" s="6">
        <v>-3.4200000000000001E-2</v>
      </c>
      <c r="AT15" s="6">
        <v>-3.2199999999999999E-2</v>
      </c>
      <c r="AU15" s="6">
        <v>-2.6499999999999999E-2</v>
      </c>
      <c r="AV15" s="6">
        <v>-1.77E-2</v>
      </c>
      <c r="AW15" s="6">
        <v>-6.1999999999999998E-3</v>
      </c>
      <c r="AX15" s="6">
        <v>7.7000000000000002E-3</v>
      </c>
      <c r="AY15" s="6">
        <v>2.3599999999999999E-2</v>
      </c>
      <c r="AZ15" s="6">
        <v>4.02E-2</v>
      </c>
      <c r="BA15" s="6">
        <v>5.5E-2</v>
      </c>
      <c r="BB15" s="6">
        <v>6.4600000000000005E-2</v>
      </c>
      <c r="BC15" s="6">
        <v>6.6400000000000001E-2</v>
      </c>
      <c r="BD15" s="6">
        <v>6.0100000000000001E-2</v>
      </c>
      <c r="BE15" s="6">
        <v>4.7699999999999999E-2</v>
      </c>
      <c r="BF15" s="6">
        <v>3.2500000000000001E-2</v>
      </c>
      <c r="BG15" s="6">
        <v>1.78E-2</v>
      </c>
      <c r="BH15" s="6">
        <v>6.3E-3</v>
      </c>
      <c r="BI15" s="6">
        <v>-1.1000000000000001E-3</v>
      </c>
      <c r="BJ15" s="6">
        <v>-4.3E-3</v>
      </c>
      <c r="BK15" s="6">
        <v>-4.1999999999999997E-3</v>
      </c>
      <c r="BL15" s="6">
        <v>-1.9E-3</v>
      </c>
      <c r="BM15" s="6">
        <v>1.1000000000000001E-3</v>
      </c>
      <c r="BN15" s="6">
        <v>2.8E-3</v>
      </c>
      <c r="BO15" s="6">
        <v>1.9E-3</v>
      </c>
      <c r="BP15" s="6">
        <v>-2.3999999999999998E-3</v>
      </c>
      <c r="BQ15" s="6">
        <v>-9.7999999999999997E-3</v>
      </c>
      <c r="BR15" s="6">
        <v>-1.9300000000000001E-2</v>
      </c>
      <c r="BS15" s="6">
        <v>-2.9499999999999998E-2</v>
      </c>
      <c r="BT15" s="6">
        <v>-3.85E-2</v>
      </c>
      <c r="BU15" s="6">
        <v>-4.4499999999999998E-2</v>
      </c>
      <c r="BV15" s="6">
        <v>-4.6199999999999998E-2</v>
      </c>
      <c r="BW15" s="6">
        <v>-4.3900000000000002E-2</v>
      </c>
      <c r="BX15" s="7">
        <v>-4.1700000000000001E-2</v>
      </c>
      <c r="BY15" s="7">
        <v>-3.7600000000000001E-2</v>
      </c>
      <c r="BZ15" s="7">
        <v>-3.2099999999999997E-2</v>
      </c>
      <c r="CA15" s="7">
        <v>-2.5700000000000001E-2</v>
      </c>
      <c r="CB15" s="7">
        <v>-1.8800000000000001E-2</v>
      </c>
      <c r="CC15" s="7">
        <v>-1.1900000000000001E-2</v>
      </c>
      <c r="CD15" s="7">
        <v>-5.4999999999999997E-3</v>
      </c>
      <c r="CE15" s="7">
        <v>0</v>
      </c>
      <c r="CF15" s="7">
        <v>4.1000000000000003E-3</v>
      </c>
      <c r="CG15" s="7">
        <v>6.4999999999999997E-3</v>
      </c>
      <c r="CH15" s="7">
        <v>7.7999999999999996E-3</v>
      </c>
      <c r="CI15" s="7">
        <v>8.8999999999999999E-3</v>
      </c>
      <c r="CJ15" s="7">
        <v>9.7999999999999997E-3</v>
      </c>
      <c r="CK15" s="7">
        <v>1.06E-2</v>
      </c>
      <c r="CL15" s="7">
        <v>1.14E-2</v>
      </c>
      <c r="CM15" s="7">
        <v>1.21E-2</v>
      </c>
      <c r="CN15" s="7">
        <v>1.2699999999999999E-2</v>
      </c>
      <c r="CO15" s="7">
        <v>1.3100000000000001E-2</v>
      </c>
      <c r="CP15" s="7">
        <v>1.34E-2</v>
      </c>
      <c r="CQ15" s="7">
        <v>1.35E-2</v>
      </c>
    </row>
    <row r="16" spans="1:95" x14ac:dyDescent="0.35">
      <c r="A16" s="5">
        <v>33</v>
      </c>
      <c r="B16">
        <f t="shared" si="0"/>
        <v>-1.9199999999999998E-2</v>
      </c>
      <c r="H16" s="5">
        <v>33</v>
      </c>
      <c r="I16" s="6">
        <v>3.9E-2</v>
      </c>
      <c r="J16" s="6">
        <v>3.49E-2</v>
      </c>
      <c r="K16" s="6">
        <v>3.0499999999999999E-2</v>
      </c>
      <c r="L16" s="6">
        <v>2.5899999999999999E-2</v>
      </c>
      <c r="M16" s="6">
        <v>2.0799999999999999E-2</v>
      </c>
      <c r="N16" s="6">
        <v>1.55E-2</v>
      </c>
      <c r="O16" s="6">
        <v>1.06E-2</v>
      </c>
      <c r="P16" s="6">
        <v>6.0000000000000001E-3</v>
      </c>
      <c r="Q16" s="6">
        <v>1.8E-3</v>
      </c>
      <c r="R16" s="6">
        <v>-2.3999999999999998E-3</v>
      </c>
      <c r="S16" s="6">
        <v>-6.7000000000000002E-3</v>
      </c>
      <c r="T16" s="6">
        <v>-1.0699999999999999E-2</v>
      </c>
      <c r="U16" s="6">
        <v>-1.43E-2</v>
      </c>
      <c r="V16" s="6">
        <v>-1.67E-2</v>
      </c>
      <c r="W16" s="6">
        <v>-1.78E-2</v>
      </c>
      <c r="X16" s="6">
        <v>-1.7299999999999999E-2</v>
      </c>
      <c r="Y16" s="6">
        <v>-1.5100000000000001E-2</v>
      </c>
      <c r="Z16" s="6">
        <v>-1.11E-2</v>
      </c>
      <c r="AA16" s="6">
        <v>-5.4999999999999997E-3</v>
      </c>
      <c r="AB16" s="6">
        <v>1.1999999999999999E-3</v>
      </c>
      <c r="AC16" s="6">
        <v>8.3000000000000001E-3</v>
      </c>
      <c r="AD16" s="6">
        <v>1.52E-2</v>
      </c>
      <c r="AE16" s="6">
        <v>2.12E-2</v>
      </c>
      <c r="AF16" s="6">
        <v>2.5499999999999998E-2</v>
      </c>
      <c r="AG16" s="6">
        <v>2.7699999999999999E-2</v>
      </c>
      <c r="AH16" s="6">
        <v>2.76E-2</v>
      </c>
      <c r="AI16" s="6">
        <v>2.5399999999999999E-2</v>
      </c>
      <c r="AJ16" s="6">
        <v>2.18E-2</v>
      </c>
      <c r="AK16" s="6">
        <v>1.72E-2</v>
      </c>
      <c r="AL16" s="6">
        <v>1.2E-2</v>
      </c>
      <c r="AM16" s="6">
        <v>5.7999999999999996E-3</v>
      </c>
      <c r="AN16" s="6">
        <v>-1.6999999999999999E-3</v>
      </c>
      <c r="AO16" s="6">
        <v>-1.06E-2</v>
      </c>
      <c r="AP16" s="6">
        <v>-2.0199999999999999E-2</v>
      </c>
      <c r="AQ16" s="6">
        <v>-2.8899999999999999E-2</v>
      </c>
      <c r="AR16" s="6">
        <v>-3.49E-2</v>
      </c>
      <c r="AS16" s="6">
        <v>-3.6999999999999998E-2</v>
      </c>
      <c r="AT16" s="6">
        <v>-3.5000000000000003E-2</v>
      </c>
      <c r="AU16" s="6">
        <v>-2.93E-2</v>
      </c>
      <c r="AV16" s="6">
        <v>-2.0400000000000001E-2</v>
      </c>
      <c r="AW16" s="6">
        <v>-8.8000000000000005E-3</v>
      </c>
      <c r="AX16" s="6">
        <v>5.3E-3</v>
      </c>
      <c r="AY16" s="6">
        <v>2.1600000000000001E-2</v>
      </c>
      <c r="AZ16" s="6">
        <v>3.8600000000000002E-2</v>
      </c>
      <c r="BA16" s="6">
        <v>5.3900000000000003E-2</v>
      </c>
      <c r="BB16" s="6">
        <v>6.4199999999999993E-2</v>
      </c>
      <c r="BC16" s="6">
        <v>6.6699999999999995E-2</v>
      </c>
      <c r="BD16" s="6">
        <v>6.0999999999999999E-2</v>
      </c>
      <c r="BE16" s="6">
        <v>4.9299999999999997E-2</v>
      </c>
      <c r="BF16" s="6">
        <v>3.4799999999999998E-2</v>
      </c>
      <c r="BG16" s="6">
        <v>2.0899999999999998E-2</v>
      </c>
      <c r="BH16" s="6">
        <v>9.9000000000000008E-3</v>
      </c>
      <c r="BI16" s="6">
        <v>3.0000000000000001E-3</v>
      </c>
      <c r="BJ16" s="6">
        <v>-1E-4</v>
      </c>
      <c r="BK16" s="6">
        <v>-4.0000000000000002E-4</v>
      </c>
      <c r="BL16" s="6">
        <v>1.2999999999999999E-3</v>
      </c>
      <c r="BM16" s="6">
        <v>3.3999999999999998E-3</v>
      </c>
      <c r="BN16" s="6">
        <v>4.4000000000000003E-3</v>
      </c>
      <c r="BO16" s="6">
        <v>2.8999999999999998E-3</v>
      </c>
      <c r="BP16" s="6">
        <v>-1.8E-3</v>
      </c>
      <c r="BQ16" s="6">
        <v>-9.4999999999999998E-3</v>
      </c>
      <c r="BR16" s="6">
        <v>-1.9199999999999998E-2</v>
      </c>
      <c r="BS16" s="6">
        <v>-2.9700000000000001E-2</v>
      </c>
      <c r="BT16" s="6">
        <v>-3.9E-2</v>
      </c>
      <c r="BU16" s="6">
        <v>-4.53E-2</v>
      </c>
      <c r="BV16" s="6">
        <v>-4.7500000000000001E-2</v>
      </c>
      <c r="BW16" s="6">
        <v>-4.58E-2</v>
      </c>
      <c r="BX16" s="7">
        <v>-4.3799999999999999E-2</v>
      </c>
      <c r="BY16" s="7">
        <v>-3.9800000000000002E-2</v>
      </c>
      <c r="BZ16" s="7">
        <v>-3.4299999999999997E-2</v>
      </c>
      <c r="CA16" s="7">
        <v>-2.7799999999999998E-2</v>
      </c>
      <c r="CB16" s="7">
        <v>-2.0799999999999999E-2</v>
      </c>
      <c r="CC16" s="7">
        <v>-1.3599999999999999E-2</v>
      </c>
      <c r="CD16" s="7">
        <v>-6.8999999999999999E-3</v>
      </c>
      <c r="CE16" s="7">
        <v>-1.1000000000000001E-3</v>
      </c>
      <c r="CF16" s="7">
        <v>3.3E-3</v>
      </c>
      <c r="CG16" s="7">
        <v>6.0000000000000001E-3</v>
      </c>
      <c r="CH16" s="7">
        <v>7.6E-3</v>
      </c>
      <c r="CI16" s="7">
        <v>8.8000000000000005E-3</v>
      </c>
      <c r="CJ16" s="7">
        <v>9.7999999999999997E-3</v>
      </c>
      <c r="CK16" s="7">
        <v>1.06E-2</v>
      </c>
      <c r="CL16" s="7">
        <v>1.14E-2</v>
      </c>
      <c r="CM16" s="7">
        <v>1.21E-2</v>
      </c>
      <c r="CN16" s="7">
        <v>1.2699999999999999E-2</v>
      </c>
      <c r="CO16" s="7">
        <v>1.3100000000000001E-2</v>
      </c>
      <c r="CP16" s="7">
        <v>1.34E-2</v>
      </c>
      <c r="CQ16" s="7">
        <v>1.35E-2</v>
      </c>
    </row>
    <row r="17" spans="1:95" x14ac:dyDescent="0.35">
      <c r="A17" s="5">
        <v>34</v>
      </c>
      <c r="B17">
        <f t="shared" si="0"/>
        <v>-1.83E-2</v>
      </c>
      <c r="H17" s="5">
        <v>34</v>
      </c>
      <c r="I17" s="6">
        <v>0.04</v>
      </c>
      <c r="J17" s="6">
        <v>3.5499999999999997E-2</v>
      </c>
      <c r="K17" s="6">
        <v>3.0800000000000001E-2</v>
      </c>
      <c r="L17" s="6">
        <v>2.58E-2</v>
      </c>
      <c r="M17" s="6">
        <v>2.0500000000000001E-2</v>
      </c>
      <c r="N17" s="6">
        <v>1.5100000000000001E-2</v>
      </c>
      <c r="O17" s="6">
        <v>0.01</v>
      </c>
      <c r="P17" s="6">
        <v>5.4999999999999997E-3</v>
      </c>
      <c r="Q17" s="6">
        <v>1.2999999999999999E-3</v>
      </c>
      <c r="R17" s="6">
        <v>-2.8E-3</v>
      </c>
      <c r="S17" s="6">
        <v>-6.7999999999999996E-3</v>
      </c>
      <c r="T17" s="6">
        <v>-1.06E-2</v>
      </c>
      <c r="U17" s="6">
        <v>-1.3899999999999999E-2</v>
      </c>
      <c r="V17" s="6">
        <v>-1.61E-2</v>
      </c>
      <c r="W17" s="6">
        <v>-1.7100000000000001E-2</v>
      </c>
      <c r="X17" s="6">
        <v>-1.6500000000000001E-2</v>
      </c>
      <c r="Y17" s="6">
        <v>-1.43E-2</v>
      </c>
      <c r="Z17" s="6">
        <v>-1.0200000000000001E-2</v>
      </c>
      <c r="AA17" s="6">
        <v>-4.5999999999999999E-3</v>
      </c>
      <c r="AB17" s="6">
        <v>2.2000000000000001E-3</v>
      </c>
      <c r="AC17" s="6">
        <v>9.4000000000000004E-3</v>
      </c>
      <c r="AD17" s="6">
        <v>1.6500000000000001E-2</v>
      </c>
      <c r="AE17" s="6">
        <v>2.2599999999999999E-2</v>
      </c>
      <c r="AF17" s="6">
        <v>2.7199999999999998E-2</v>
      </c>
      <c r="AG17" s="6">
        <v>2.9600000000000001E-2</v>
      </c>
      <c r="AH17" s="6">
        <v>2.9700000000000001E-2</v>
      </c>
      <c r="AI17" s="6">
        <v>2.7799999999999998E-2</v>
      </c>
      <c r="AJ17" s="6">
        <v>2.4299999999999999E-2</v>
      </c>
      <c r="AK17" s="6">
        <v>1.9699999999999999E-2</v>
      </c>
      <c r="AL17" s="6">
        <v>1.41E-2</v>
      </c>
      <c r="AM17" s="6">
        <v>7.3000000000000001E-3</v>
      </c>
      <c r="AN17" s="6">
        <v>-8.9999999999999998E-4</v>
      </c>
      <c r="AO17" s="6">
        <v>-1.0500000000000001E-2</v>
      </c>
      <c r="AP17" s="6">
        <v>-2.0799999999999999E-2</v>
      </c>
      <c r="AQ17" s="6">
        <v>-0.03</v>
      </c>
      <c r="AR17" s="6">
        <v>-3.6400000000000002E-2</v>
      </c>
      <c r="AS17" s="6">
        <v>-3.8800000000000001E-2</v>
      </c>
      <c r="AT17" s="6">
        <v>-3.7100000000000001E-2</v>
      </c>
      <c r="AU17" s="6">
        <v>-3.1600000000000003E-2</v>
      </c>
      <c r="AV17" s="6">
        <v>-2.2800000000000001E-2</v>
      </c>
      <c r="AW17" s="6">
        <v>-1.12E-2</v>
      </c>
      <c r="AX17" s="6">
        <v>3.0000000000000001E-3</v>
      </c>
      <c r="AY17" s="6">
        <v>1.9300000000000001E-2</v>
      </c>
      <c r="AZ17" s="6">
        <v>3.6499999999999998E-2</v>
      </c>
      <c r="BA17" s="6">
        <v>5.21E-2</v>
      </c>
      <c r="BB17" s="6">
        <v>6.2700000000000006E-2</v>
      </c>
      <c r="BC17" s="6">
        <v>6.5699999999999995E-2</v>
      </c>
      <c r="BD17" s="6">
        <v>6.0600000000000001E-2</v>
      </c>
      <c r="BE17" s="6">
        <v>4.9500000000000002E-2</v>
      </c>
      <c r="BF17" s="6">
        <v>3.5900000000000001E-2</v>
      </c>
      <c r="BG17" s="6">
        <v>2.29E-2</v>
      </c>
      <c r="BH17" s="6">
        <v>1.29E-2</v>
      </c>
      <c r="BI17" s="6">
        <v>6.7000000000000002E-3</v>
      </c>
      <c r="BJ17" s="6">
        <v>3.8999999999999998E-3</v>
      </c>
      <c r="BK17" s="6">
        <v>3.5999999999999999E-3</v>
      </c>
      <c r="BL17" s="6">
        <v>4.8999999999999998E-3</v>
      </c>
      <c r="BM17" s="6">
        <v>6.4000000000000003E-3</v>
      </c>
      <c r="BN17" s="6">
        <v>6.7999999999999996E-3</v>
      </c>
      <c r="BO17" s="6">
        <v>4.7000000000000002E-3</v>
      </c>
      <c r="BP17" s="6">
        <v>-2.9999999999999997E-4</v>
      </c>
      <c r="BQ17" s="6">
        <v>-8.3000000000000001E-3</v>
      </c>
      <c r="BR17" s="6">
        <v>-1.83E-2</v>
      </c>
      <c r="BS17" s="6">
        <v>-2.9000000000000001E-2</v>
      </c>
      <c r="BT17" s="6">
        <v>-3.8699999999999998E-2</v>
      </c>
      <c r="BU17" s="6">
        <v>-4.5499999999999999E-2</v>
      </c>
      <c r="BV17" s="6">
        <v>-4.8300000000000003E-2</v>
      </c>
      <c r="BW17" s="6">
        <v>-4.7300000000000002E-2</v>
      </c>
      <c r="BX17" s="7">
        <v>-4.5499999999999999E-2</v>
      </c>
      <c r="BY17" s="7">
        <v>-4.1599999999999998E-2</v>
      </c>
      <c r="BZ17" s="7">
        <v>-3.61E-2</v>
      </c>
      <c r="CA17" s="7">
        <v>-2.9600000000000001E-2</v>
      </c>
      <c r="CB17" s="7">
        <v>-2.2499999999999999E-2</v>
      </c>
      <c r="CC17" s="7">
        <v>-1.52E-2</v>
      </c>
      <c r="CD17" s="7">
        <v>-8.3999999999999995E-3</v>
      </c>
      <c r="CE17" s="7">
        <v>-2.3E-3</v>
      </c>
      <c r="CF17" s="7">
        <v>2.3999999999999998E-3</v>
      </c>
      <c r="CG17" s="7">
        <v>5.4000000000000003E-3</v>
      </c>
      <c r="CH17" s="7">
        <v>7.1999999999999998E-3</v>
      </c>
      <c r="CI17" s="7">
        <v>8.6E-3</v>
      </c>
      <c r="CJ17" s="7">
        <v>9.7000000000000003E-3</v>
      </c>
      <c r="CK17" s="7">
        <v>1.06E-2</v>
      </c>
      <c r="CL17" s="7">
        <v>1.14E-2</v>
      </c>
      <c r="CM17" s="7">
        <v>1.21E-2</v>
      </c>
      <c r="CN17" s="7">
        <v>1.2699999999999999E-2</v>
      </c>
      <c r="CO17" s="7">
        <v>1.3100000000000001E-2</v>
      </c>
      <c r="CP17" s="7">
        <v>1.34E-2</v>
      </c>
      <c r="CQ17" s="7">
        <v>1.35E-2</v>
      </c>
    </row>
    <row r="18" spans="1:95" x14ac:dyDescent="0.35">
      <c r="A18" s="5">
        <v>35</v>
      </c>
      <c r="B18">
        <f t="shared" si="0"/>
        <v>-1.6500000000000001E-2</v>
      </c>
      <c r="H18" s="5">
        <v>35</v>
      </c>
      <c r="I18" s="6">
        <v>4.02E-2</v>
      </c>
      <c r="J18" s="6">
        <v>3.56E-2</v>
      </c>
      <c r="K18" s="6">
        <v>3.0800000000000001E-2</v>
      </c>
      <c r="L18" s="6">
        <v>2.5600000000000001E-2</v>
      </c>
      <c r="M18" s="6">
        <v>2.0199999999999999E-2</v>
      </c>
      <c r="N18" s="6">
        <v>1.4800000000000001E-2</v>
      </c>
      <c r="O18" s="6">
        <v>9.7000000000000003E-3</v>
      </c>
      <c r="P18" s="6">
        <v>5.1999999999999998E-3</v>
      </c>
      <c r="Q18" s="6">
        <v>1E-3</v>
      </c>
      <c r="R18" s="6">
        <v>-2.8999999999999998E-3</v>
      </c>
      <c r="S18" s="6">
        <v>-6.7000000000000002E-3</v>
      </c>
      <c r="T18" s="6">
        <v>-1.04E-2</v>
      </c>
      <c r="U18" s="6">
        <v>-1.34E-2</v>
      </c>
      <c r="V18" s="6">
        <v>-1.55E-2</v>
      </c>
      <c r="W18" s="6">
        <v>-1.6400000000000001E-2</v>
      </c>
      <c r="X18" s="6">
        <v>-1.5800000000000002E-2</v>
      </c>
      <c r="Y18" s="6">
        <v>-1.35E-2</v>
      </c>
      <c r="Z18" s="6">
        <v>-9.4000000000000004E-3</v>
      </c>
      <c r="AA18" s="6">
        <v>-3.7000000000000002E-3</v>
      </c>
      <c r="AB18" s="6">
        <v>3.0999999999999999E-3</v>
      </c>
      <c r="AC18" s="6">
        <v>1.0500000000000001E-2</v>
      </c>
      <c r="AD18" s="6">
        <v>1.7600000000000001E-2</v>
      </c>
      <c r="AE18" s="6">
        <v>2.3800000000000002E-2</v>
      </c>
      <c r="AF18" s="6">
        <v>2.8500000000000001E-2</v>
      </c>
      <c r="AG18" s="6">
        <v>3.1099999999999999E-2</v>
      </c>
      <c r="AH18" s="6">
        <v>3.15E-2</v>
      </c>
      <c r="AI18" s="6">
        <v>2.9899999999999999E-2</v>
      </c>
      <c r="AJ18" s="6">
        <v>2.6700000000000002E-2</v>
      </c>
      <c r="AK18" s="6">
        <v>2.2200000000000001E-2</v>
      </c>
      <c r="AL18" s="6">
        <v>1.6500000000000001E-2</v>
      </c>
      <c r="AM18" s="6">
        <v>9.4999999999999998E-3</v>
      </c>
      <c r="AN18" s="6">
        <v>8.9999999999999998E-4</v>
      </c>
      <c r="AO18" s="6">
        <v>-9.1999999999999998E-3</v>
      </c>
      <c r="AP18" s="6">
        <v>-1.9900000000000001E-2</v>
      </c>
      <c r="AQ18" s="6">
        <v>-2.9499999999999998E-2</v>
      </c>
      <c r="AR18" s="6">
        <v>-3.6400000000000002E-2</v>
      </c>
      <c r="AS18" s="6">
        <v>-3.9399999999999998E-2</v>
      </c>
      <c r="AT18" s="6">
        <v>-3.8199999999999998E-2</v>
      </c>
      <c r="AU18" s="6">
        <v>-3.3099999999999997E-2</v>
      </c>
      <c r="AV18" s="6">
        <v>-2.46E-2</v>
      </c>
      <c r="AW18" s="6">
        <v>-1.3299999999999999E-2</v>
      </c>
      <c r="AX18" s="6">
        <v>6.9999999999999999E-4</v>
      </c>
      <c r="AY18" s="6">
        <v>1.6899999999999998E-2</v>
      </c>
      <c r="AZ18" s="6">
        <v>3.39E-2</v>
      </c>
      <c r="BA18" s="6">
        <v>4.9399999999999999E-2</v>
      </c>
      <c r="BB18" s="6">
        <v>6.0100000000000001E-2</v>
      </c>
      <c r="BC18" s="6">
        <v>6.3399999999999998E-2</v>
      </c>
      <c r="BD18" s="6">
        <v>5.8799999999999998E-2</v>
      </c>
      <c r="BE18" s="6">
        <v>4.8500000000000001E-2</v>
      </c>
      <c r="BF18" s="6">
        <v>3.5799999999999998E-2</v>
      </c>
      <c r="BG18" s="6">
        <v>2.3900000000000001E-2</v>
      </c>
      <c r="BH18" s="6">
        <v>1.5100000000000001E-2</v>
      </c>
      <c r="BI18" s="6">
        <v>9.7999999999999997E-3</v>
      </c>
      <c r="BJ18" s="6">
        <v>7.6E-3</v>
      </c>
      <c r="BK18" s="6">
        <v>7.6E-3</v>
      </c>
      <c r="BL18" s="6">
        <v>8.6999999999999994E-3</v>
      </c>
      <c r="BM18" s="6">
        <v>9.9000000000000008E-3</v>
      </c>
      <c r="BN18" s="6">
        <v>9.7999999999999997E-3</v>
      </c>
      <c r="BO18" s="6">
        <v>7.3000000000000001E-3</v>
      </c>
      <c r="BP18" s="6">
        <v>2E-3</v>
      </c>
      <c r="BQ18" s="6">
        <v>-6.3E-3</v>
      </c>
      <c r="BR18" s="6">
        <v>-1.6500000000000001E-2</v>
      </c>
      <c r="BS18" s="6">
        <v>-2.75E-2</v>
      </c>
      <c r="BT18" s="6">
        <v>-3.7499999999999999E-2</v>
      </c>
      <c r="BU18" s="6">
        <v>-4.4900000000000002E-2</v>
      </c>
      <c r="BV18" s="6">
        <v>-4.8300000000000003E-2</v>
      </c>
      <c r="BW18" s="6">
        <v>-4.8099999999999997E-2</v>
      </c>
      <c r="BX18" s="7">
        <v>-4.6600000000000003E-2</v>
      </c>
      <c r="BY18" s="7">
        <v>-4.2900000000000001E-2</v>
      </c>
      <c r="BZ18" s="7">
        <v>-3.7600000000000001E-2</v>
      </c>
      <c r="CA18" s="7">
        <v>-3.1099999999999999E-2</v>
      </c>
      <c r="CB18" s="7">
        <v>-2.3900000000000001E-2</v>
      </c>
      <c r="CC18" s="7">
        <v>-1.67E-2</v>
      </c>
      <c r="CD18" s="7">
        <v>-9.7000000000000003E-3</v>
      </c>
      <c r="CE18" s="7">
        <v>-3.5000000000000001E-3</v>
      </c>
      <c r="CF18" s="7">
        <v>1.4E-3</v>
      </c>
      <c r="CG18" s="7">
        <v>4.5999999999999999E-3</v>
      </c>
      <c r="CH18" s="7">
        <v>6.6E-3</v>
      </c>
      <c r="CI18" s="7">
        <v>8.3000000000000001E-3</v>
      </c>
      <c r="CJ18" s="7">
        <v>9.5999999999999992E-3</v>
      </c>
      <c r="CK18" s="7">
        <v>1.06E-2</v>
      </c>
      <c r="CL18" s="7">
        <v>1.14E-2</v>
      </c>
      <c r="CM18" s="7">
        <v>1.21E-2</v>
      </c>
      <c r="CN18" s="7">
        <v>1.2699999999999999E-2</v>
      </c>
      <c r="CO18" s="7">
        <v>1.3100000000000001E-2</v>
      </c>
      <c r="CP18" s="7">
        <v>1.34E-2</v>
      </c>
      <c r="CQ18" s="7">
        <v>1.35E-2</v>
      </c>
    </row>
    <row r="19" spans="1:95" x14ac:dyDescent="0.35">
      <c r="A19" s="5">
        <v>36</v>
      </c>
      <c r="B19">
        <f t="shared" si="0"/>
        <v>-1.3899999999999999E-2</v>
      </c>
      <c r="H19" s="5">
        <v>36</v>
      </c>
      <c r="I19" s="6">
        <v>3.9800000000000002E-2</v>
      </c>
      <c r="J19" s="6">
        <v>3.5200000000000002E-2</v>
      </c>
      <c r="K19" s="6">
        <v>3.0499999999999999E-2</v>
      </c>
      <c r="L19" s="6">
        <v>2.5399999999999999E-2</v>
      </c>
      <c r="M19" s="6">
        <v>0.02</v>
      </c>
      <c r="N19" s="6">
        <v>1.47E-2</v>
      </c>
      <c r="O19" s="6">
        <v>9.7000000000000003E-3</v>
      </c>
      <c r="P19" s="6">
        <v>5.1999999999999998E-3</v>
      </c>
      <c r="Q19" s="6">
        <v>1.1000000000000001E-3</v>
      </c>
      <c r="R19" s="6">
        <v>-2.8E-3</v>
      </c>
      <c r="S19" s="6">
        <v>-6.4999999999999997E-3</v>
      </c>
      <c r="T19" s="6">
        <v>-0.01</v>
      </c>
      <c r="U19" s="6">
        <v>-1.29E-2</v>
      </c>
      <c r="V19" s="6">
        <v>-1.49E-2</v>
      </c>
      <c r="W19" s="6">
        <v>-1.5699999999999999E-2</v>
      </c>
      <c r="X19" s="6">
        <v>-1.4999999999999999E-2</v>
      </c>
      <c r="Y19" s="6">
        <v>-1.2699999999999999E-2</v>
      </c>
      <c r="Z19" s="6">
        <v>-8.6E-3</v>
      </c>
      <c r="AA19" s="6">
        <v>-2.8999999999999998E-3</v>
      </c>
      <c r="AB19" s="6">
        <v>4.0000000000000001E-3</v>
      </c>
      <c r="AC19" s="6">
        <v>1.14E-2</v>
      </c>
      <c r="AD19" s="6">
        <v>1.8499999999999999E-2</v>
      </c>
      <c r="AE19" s="6">
        <v>2.47E-2</v>
      </c>
      <c r="AF19" s="6">
        <v>2.9499999999999998E-2</v>
      </c>
      <c r="AG19" s="6">
        <v>3.2300000000000002E-2</v>
      </c>
      <c r="AH19" s="6">
        <v>3.2899999999999999E-2</v>
      </c>
      <c r="AI19" s="6">
        <v>3.1600000000000003E-2</v>
      </c>
      <c r="AJ19" s="6">
        <v>2.8799999999999999E-2</v>
      </c>
      <c r="AK19" s="6">
        <v>2.47E-2</v>
      </c>
      <c r="AL19" s="6">
        <v>1.9199999999999998E-2</v>
      </c>
      <c r="AM19" s="6">
        <v>1.2200000000000001E-2</v>
      </c>
      <c r="AN19" s="6">
        <v>3.5000000000000001E-3</v>
      </c>
      <c r="AO19" s="6">
        <v>-6.7999999999999996E-3</v>
      </c>
      <c r="AP19" s="6">
        <v>-1.77E-2</v>
      </c>
      <c r="AQ19" s="6">
        <v>-2.7699999999999999E-2</v>
      </c>
      <c r="AR19" s="6">
        <v>-3.5000000000000003E-2</v>
      </c>
      <c r="AS19" s="6">
        <v>-3.8600000000000002E-2</v>
      </c>
      <c r="AT19" s="6">
        <v>-3.7999999999999999E-2</v>
      </c>
      <c r="AU19" s="6">
        <v>-3.3700000000000001E-2</v>
      </c>
      <c r="AV19" s="6">
        <v>-2.5899999999999999E-2</v>
      </c>
      <c r="AW19" s="6">
        <v>-1.5100000000000001E-2</v>
      </c>
      <c r="AX19" s="6">
        <v>-1.6000000000000001E-3</v>
      </c>
      <c r="AY19" s="6">
        <v>1.41E-2</v>
      </c>
      <c r="AZ19" s="6">
        <v>3.0800000000000001E-2</v>
      </c>
      <c r="BA19" s="6">
        <v>4.5999999999999999E-2</v>
      </c>
      <c r="BB19" s="6">
        <v>5.6599999999999998E-2</v>
      </c>
      <c r="BC19" s="6">
        <v>6.0100000000000001E-2</v>
      </c>
      <c r="BD19" s="6">
        <v>5.6000000000000001E-2</v>
      </c>
      <c r="BE19" s="6">
        <v>4.65E-2</v>
      </c>
      <c r="BF19" s="6">
        <v>3.4799999999999998E-2</v>
      </c>
      <c r="BG19" s="6">
        <v>2.41E-2</v>
      </c>
      <c r="BH19" s="6">
        <v>1.6400000000000001E-2</v>
      </c>
      <c r="BI19" s="6">
        <v>1.21E-2</v>
      </c>
      <c r="BJ19" s="6">
        <v>1.0699999999999999E-2</v>
      </c>
      <c r="BK19" s="6">
        <v>1.11E-2</v>
      </c>
      <c r="BL19" s="6">
        <v>1.24E-2</v>
      </c>
      <c r="BM19" s="6">
        <v>1.35E-2</v>
      </c>
      <c r="BN19" s="6">
        <v>1.32E-2</v>
      </c>
      <c r="BO19" s="6">
        <v>1.0500000000000001E-2</v>
      </c>
      <c r="BP19" s="6">
        <v>4.8999999999999998E-3</v>
      </c>
      <c r="BQ19" s="6">
        <v>-3.5000000000000001E-3</v>
      </c>
      <c r="BR19" s="6">
        <v>-1.3899999999999999E-2</v>
      </c>
      <c r="BS19" s="6">
        <v>-2.52E-2</v>
      </c>
      <c r="BT19" s="6">
        <v>-3.56E-2</v>
      </c>
      <c r="BU19" s="6">
        <v>-4.3400000000000001E-2</v>
      </c>
      <c r="BV19" s="6">
        <v>-4.7500000000000001E-2</v>
      </c>
      <c r="BW19" s="6">
        <v>-4.8099999999999997E-2</v>
      </c>
      <c r="BX19" s="7">
        <v>-4.7E-2</v>
      </c>
      <c r="BY19" s="7">
        <v>-4.36E-2</v>
      </c>
      <c r="BZ19" s="7">
        <v>-3.85E-2</v>
      </c>
      <c r="CA19" s="7">
        <v>-3.2199999999999999E-2</v>
      </c>
      <c r="CB19" s="7">
        <v>-2.5100000000000001E-2</v>
      </c>
      <c r="CC19" s="7">
        <v>-1.78E-2</v>
      </c>
      <c r="CD19" s="7">
        <v>-1.09E-2</v>
      </c>
      <c r="CE19" s="7">
        <v>-4.5999999999999999E-3</v>
      </c>
      <c r="CF19" s="7">
        <v>4.0000000000000002E-4</v>
      </c>
      <c r="CG19" s="7">
        <v>3.7000000000000002E-3</v>
      </c>
      <c r="CH19" s="7">
        <v>5.8999999999999999E-3</v>
      </c>
      <c r="CI19" s="7">
        <v>7.7999999999999996E-3</v>
      </c>
      <c r="CJ19" s="7">
        <v>9.2999999999999992E-3</v>
      </c>
      <c r="CK19" s="7">
        <v>1.0500000000000001E-2</v>
      </c>
      <c r="CL19" s="7">
        <v>1.14E-2</v>
      </c>
      <c r="CM19" s="7">
        <v>1.21E-2</v>
      </c>
      <c r="CN19" s="7">
        <v>1.2699999999999999E-2</v>
      </c>
      <c r="CO19" s="7">
        <v>1.3100000000000001E-2</v>
      </c>
      <c r="CP19" s="7">
        <v>1.34E-2</v>
      </c>
      <c r="CQ19" s="7">
        <v>1.35E-2</v>
      </c>
    </row>
    <row r="20" spans="1:95" x14ac:dyDescent="0.35">
      <c r="A20" s="5">
        <v>37</v>
      </c>
      <c r="B20">
        <f t="shared" si="0"/>
        <v>-1.0699999999999999E-2</v>
      </c>
      <c r="H20" s="5">
        <v>37</v>
      </c>
      <c r="I20" s="6">
        <v>3.8899999999999997E-2</v>
      </c>
      <c r="J20" s="6">
        <v>3.4500000000000003E-2</v>
      </c>
      <c r="K20" s="6">
        <v>2.9899999999999999E-2</v>
      </c>
      <c r="L20" s="6">
        <v>2.5000000000000001E-2</v>
      </c>
      <c r="M20" s="6">
        <v>1.9800000000000002E-2</v>
      </c>
      <c r="N20" s="6">
        <v>1.47E-2</v>
      </c>
      <c r="O20" s="6">
        <v>9.7000000000000003E-3</v>
      </c>
      <c r="P20" s="6">
        <v>5.3E-3</v>
      </c>
      <c r="Q20" s="6">
        <v>1.2999999999999999E-3</v>
      </c>
      <c r="R20" s="6">
        <v>-2.5000000000000001E-3</v>
      </c>
      <c r="S20" s="6">
        <v>-6.1000000000000004E-3</v>
      </c>
      <c r="T20" s="6">
        <v>-9.4000000000000004E-3</v>
      </c>
      <c r="U20" s="6">
        <v>-1.2200000000000001E-2</v>
      </c>
      <c r="V20" s="6">
        <v>-1.41E-2</v>
      </c>
      <c r="W20" s="6">
        <v>-1.49E-2</v>
      </c>
      <c r="X20" s="6">
        <v>-1.43E-2</v>
      </c>
      <c r="Y20" s="6">
        <v>-1.2E-2</v>
      </c>
      <c r="Z20" s="6">
        <v>-7.9000000000000008E-3</v>
      </c>
      <c r="AA20" s="6">
        <v>-2.0999999999999999E-3</v>
      </c>
      <c r="AB20" s="6">
        <v>4.7999999999999996E-3</v>
      </c>
      <c r="AC20" s="6">
        <v>1.21E-2</v>
      </c>
      <c r="AD20" s="6">
        <v>1.9199999999999998E-2</v>
      </c>
      <c r="AE20" s="6">
        <v>2.5399999999999999E-2</v>
      </c>
      <c r="AF20" s="6">
        <v>3.0200000000000001E-2</v>
      </c>
      <c r="AG20" s="6">
        <v>3.3000000000000002E-2</v>
      </c>
      <c r="AH20" s="6">
        <v>3.39E-2</v>
      </c>
      <c r="AI20" s="6">
        <v>3.3000000000000002E-2</v>
      </c>
      <c r="AJ20" s="6">
        <v>3.0700000000000002E-2</v>
      </c>
      <c r="AK20" s="6">
        <v>2.7E-2</v>
      </c>
      <c r="AL20" s="6">
        <v>2.18E-2</v>
      </c>
      <c r="AM20" s="6">
        <v>1.5100000000000001E-2</v>
      </c>
      <c r="AN20" s="6">
        <v>6.4999999999999997E-3</v>
      </c>
      <c r="AO20" s="6">
        <v>-3.5999999999999999E-3</v>
      </c>
      <c r="AP20" s="6">
        <v>-1.4500000000000001E-2</v>
      </c>
      <c r="AQ20" s="6">
        <v>-2.4500000000000001E-2</v>
      </c>
      <c r="AR20" s="6">
        <v>-3.2199999999999999E-2</v>
      </c>
      <c r="AS20" s="6">
        <v>-3.6299999999999999E-2</v>
      </c>
      <c r="AT20" s="6">
        <v>-3.6600000000000001E-2</v>
      </c>
      <c r="AU20" s="6">
        <v>-3.32E-2</v>
      </c>
      <c r="AV20" s="6">
        <v>-2.64E-2</v>
      </c>
      <c r="AW20" s="6">
        <v>-1.6500000000000001E-2</v>
      </c>
      <c r="AX20" s="6">
        <v>-3.8E-3</v>
      </c>
      <c r="AY20" s="6">
        <v>1.12E-2</v>
      </c>
      <c r="AZ20" s="6">
        <v>2.7199999999999998E-2</v>
      </c>
      <c r="BA20" s="6">
        <v>4.19E-2</v>
      </c>
      <c r="BB20" s="6">
        <v>5.2400000000000002E-2</v>
      </c>
      <c r="BC20" s="6">
        <v>5.6000000000000001E-2</v>
      </c>
      <c r="BD20" s="6">
        <v>5.2400000000000002E-2</v>
      </c>
      <c r="BE20" s="6">
        <v>4.36E-2</v>
      </c>
      <c r="BF20" s="6">
        <v>3.3000000000000002E-2</v>
      </c>
      <c r="BG20" s="6">
        <v>2.3400000000000001E-2</v>
      </c>
      <c r="BH20" s="6">
        <v>1.6799999999999999E-2</v>
      </c>
      <c r="BI20" s="6">
        <v>1.3599999999999999E-2</v>
      </c>
      <c r="BJ20" s="6">
        <v>1.2999999999999999E-2</v>
      </c>
      <c r="BK20" s="6">
        <v>1.41E-2</v>
      </c>
      <c r="BL20" s="6">
        <v>1.5800000000000002E-2</v>
      </c>
      <c r="BM20" s="6">
        <v>1.7000000000000001E-2</v>
      </c>
      <c r="BN20" s="6">
        <v>1.6799999999999999E-2</v>
      </c>
      <c r="BO20" s="6">
        <v>1.41E-2</v>
      </c>
      <c r="BP20" s="6">
        <v>8.3999999999999995E-3</v>
      </c>
      <c r="BQ20" s="6">
        <v>-1E-4</v>
      </c>
      <c r="BR20" s="6">
        <v>-1.0699999999999999E-2</v>
      </c>
      <c r="BS20" s="6">
        <v>-2.2100000000000002E-2</v>
      </c>
      <c r="BT20" s="6">
        <v>-3.27E-2</v>
      </c>
      <c r="BU20" s="6">
        <v>-4.1000000000000002E-2</v>
      </c>
      <c r="BV20" s="6">
        <v>-4.58E-2</v>
      </c>
      <c r="BW20" s="6">
        <v>-4.7300000000000002E-2</v>
      </c>
      <c r="BX20" s="7">
        <v>-4.6600000000000003E-2</v>
      </c>
      <c r="BY20" s="7">
        <v>-4.3700000000000003E-2</v>
      </c>
      <c r="BZ20" s="7">
        <v>-3.8899999999999997E-2</v>
      </c>
      <c r="CA20" s="7">
        <v>-3.2800000000000003E-2</v>
      </c>
      <c r="CB20" s="7">
        <v>-2.5899999999999999E-2</v>
      </c>
      <c r="CC20" s="7">
        <v>-1.8800000000000001E-2</v>
      </c>
      <c r="CD20" s="7">
        <v>-1.18E-2</v>
      </c>
      <c r="CE20" s="7">
        <v>-5.5999999999999999E-3</v>
      </c>
      <c r="CF20" s="7">
        <v>-5.9999999999999995E-4</v>
      </c>
      <c r="CG20" s="7">
        <v>2.8E-3</v>
      </c>
      <c r="CH20" s="7">
        <v>5.1999999999999998E-3</v>
      </c>
      <c r="CI20" s="7">
        <v>7.1999999999999998E-3</v>
      </c>
      <c r="CJ20" s="7">
        <v>8.8999999999999999E-3</v>
      </c>
      <c r="CK20" s="7">
        <v>1.03E-2</v>
      </c>
      <c r="CL20" s="7">
        <v>1.1299999999999999E-2</v>
      </c>
      <c r="CM20" s="7">
        <v>1.21E-2</v>
      </c>
      <c r="CN20" s="7">
        <v>1.2699999999999999E-2</v>
      </c>
      <c r="CO20" s="7">
        <v>1.3100000000000001E-2</v>
      </c>
      <c r="CP20" s="7">
        <v>1.34E-2</v>
      </c>
      <c r="CQ20" s="7">
        <v>1.35E-2</v>
      </c>
    </row>
    <row r="21" spans="1:95" x14ac:dyDescent="0.35">
      <c r="A21" s="5">
        <v>38</v>
      </c>
      <c r="B21">
        <f t="shared" si="0"/>
        <v>-7.0000000000000001E-3</v>
      </c>
      <c r="H21" s="5">
        <v>38</v>
      </c>
      <c r="I21" s="6">
        <v>3.7499999999999999E-2</v>
      </c>
      <c r="J21" s="6">
        <v>3.3500000000000002E-2</v>
      </c>
      <c r="K21" s="6">
        <v>2.92E-2</v>
      </c>
      <c r="L21" s="6">
        <v>2.46E-2</v>
      </c>
      <c r="M21" s="6">
        <v>1.9699999999999999E-2</v>
      </c>
      <c r="N21" s="6">
        <v>1.47E-2</v>
      </c>
      <c r="O21" s="6">
        <v>9.9000000000000008E-3</v>
      </c>
      <c r="P21" s="6">
        <v>5.7000000000000002E-3</v>
      </c>
      <c r="Q21" s="6">
        <v>1.6999999999999999E-3</v>
      </c>
      <c r="R21" s="6">
        <v>-1.9E-3</v>
      </c>
      <c r="S21" s="6">
        <v>-5.4000000000000003E-3</v>
      </c>
      <c r="T21" s="6">
        <v>-8.6999999999999994E-3</v>
      </c>
      <c r="U21" s="6">
        <v>-1.14E-2</v>
      </c>
      <c r="V21" s="6">
        <v>-1.3299999999999999E-2</v>
      </c>
      <c r="W21" s="6">
        <v>-1.41E-2</v>
      </c>
      <c r="X21" s="6">
        <v>-1.35E-2</v>
      </c>
      <c r="Y21" s="6">
        <v>-1.12E-2</v>
      </c>
      <c r="Z21" s="6">
        <v>-7.1999999999999998E-3</v>
      </c>
      <c r="AA21" s="6">
        <v>-1.5E-3</v>
      </c>
      <c r="AB21" s="6">
        <v>5.4000000000000003E-3</v>
      </c>
      <c r="AC21" s="6">
        <v>1.2699999999999999E-2</v>
      </c>
      <c r="AD21" s="6">
        <v>1.9699999999999999E-2</v>
      </c>
      <c r="AE21" s="6">
        <v>2.58E-2</v>
      </c>
      <c r="AF21" s="6">
        <v>3.0499999999999999E-2</v>
      </c>
      <c r="AG21" s="6">
        <v>3.3399999999999999E-2</v>
      </c>
      <c r="AH21" s="6">
        <v>3.4599999999999999E-2</v>
      </c>
      <c r="AI21" s="6">
        <v>3.4099999999999998E-2</v>
      </c>
      <c r="AJ21" s="6">
        <v>3.2199999999999999E-2</v>
      </c>
      <c r="AK21" s="6">
        <v>2.9000000000000001E-2</v>
      </c>
      <c r="AL21" s="6">
        <v>2.4299999999999999E-2</v>
      </c>
      <c r="AM21" s="6">
        <v>1.7899999999999999E-2</v>
      </c>
      <c r="AN21" s="6">
        <v>9.7999999999999997E-3</v>
      </c>
      <c r="AO21" s="6">
        <v>0</v>
      </c>
      <c r="AP21" s="6">
        <v>-1.0500000000000001E-2</v>
      </c>
      <c r="AQ21" s="6">
        <v>-2.0400000000000001E-2</v>
      </c>
      <c r="AR21" s="6">
        <v>-2.81E-2</v>
      </c>
      <c r="AS21" s="6">
        <v>-3.2800000000000003E-2</v>
      </c>
      <c r="AT21" s="6">
        <v>-3.4000000000000002E-2</v>
      </c>
      <c r="AU21" s="6">
        <v>-3.1699999999999999E-2</v>
      </c>
      <c r="AV21" s="6">
        <v>-2.6100000000000002E-2</v>
      </c>
      <c r="AW21" s="6">
        <v>-1.7500000000000002E-2</v>
      </c>
      <c r="AX21" s="6">
        <v>-5.8999999999999999E-3</v>
      </c>
      <c r="AY21" s="6">
        <v>8.0999999999999996E-3</v>
      </c>
      <c r="AZ21" s="6">
        <v>2.3300000000000001E-2</v>
      </c>
      <c r="BA21" s="6">
        <v>3.7499999999999999E-2</v>
      </c>
      <c r="BB21" s="6">
        <v>4.7600000000000003E-2</v>
      </c>
      <c r="BC21" s="6">
        <v>5.1299999999999998E-2</v>
      </c>
      <c r="BD21" s="6">
        <v>4.8099999999999997E-2</v>
      </c>
      <c r="BE21" s="6">
        <v>4.02E-2</v>
      </c>
      <c r="BF21" s="6">
        <v>3.0599999999999999E-2</v>
      </c>
      <c r="BG21" s="6">
        <v>2.2100000000000002E-2</v>
      </c>
      <c r="BH21" s="6">
        <v>1.6500000000000001E-2</v>
      </c>
      <c r="BI21" s="6">
        <v>1.4200000000000001E-2</v>
      </c>
      <c r="BJ21" s="6">
        <v>1.4500000000000001E-2</v>
      </c>
      <c r="BK21" s="6">
        <v>1.6299999999999999E-2</v>
      </c>
      <c r="BL21" s="6">
        <v>1.8599999999999998E-2</v>
      </c>
      <c r="BM21" s="6">
        <v>2.0299999999999999E-2</v>
      </c>
      <c r="BN21" s="6">
        <v>2.0199999999999999E-2</v>
      </c>
      <c r="BO21" s="6">
        <v>1.7600000000000001E-2</v>
      </c>
      <c r="BP21" s="6">
        <v>1.21E-2</v>
      </c>
      <c r="BQ21" s="6">
        <v>3.5999999999999999E-3</v>
      </c>
      <c r="BR21" s="6">
        <v>-7.0000000000000001E-3</v>
      </c>
      <c r="BS21" s="6">
        <v>-1.84E-2</v>
      </c>
      <c r="BT21" s="6">
        <v>-2.9100000000000001E-2</v>
      </c>
      <c r="BU21" s="6">
        <v>-3.7699999999999997E-2</v>
      </c>
      <c r="BV21" s="6">
        <v>-4.3200000000000002E-2</v>
      </c>
      <c r="BW21" s="6">
        <v>-4.5600000000000002E-2</v>
      </c>
      <c r="BX21" s="7">
        <v>-4.5400000000000003E-2</v>
      </c>
      <c r="BY21" s="7">
        <v>-4.2900000000000001E-2</v>
      </c>
      <c r="BZ21" s="7">
        <v>-3.8600000000000002E-2</v>
      </c>
      <c r="CA21" s="7">
        <v>-3.2899999999999999E-2</v>
      </c>
      <c r="CB21" s="7">
        <v>-2.63E-2</v>
      </c>
      <c r="CC21" s="7">
        <v>-1.9400000000000001E-2</v>
      </c>
      <c r="CD21" s="7">
        <v>-1.26E-2</v>
      </c>
      <c r="CE21" s="7">
        <v>-6.4999999999999997E-3</v>
      </c>
      <c r="CF21" s="7">
        <v>-1.5E-3</v>
      </c>
      <c r="CG21" s="7">
        <v>2E-3</v>
      </c>
      <c r="CH21" s="7">
        <v>4.4000000000000003E-3</v>
      </c>
      <c r="CI21" s="7">
        <v>6.6E-3</v>
      </c>
      <c r="CJ21" s="7">
        <v>8.5000000000000006E-3</v>
      </c>
      <c r="CK21" s="7">
        <v>0.01</v>
      </c>
      <c r="CL21" s="7">
        <v>1.12E-2</v>
      </c>
      <c r="CM21" s="7">
        <v>1.21E-2</v>
      </c>
      <c r="CN21" s="7">
        <v>1.2699999999999999E-2</v>
      </c>
      <c r="CO21" s="7">
        <v>1.3100000000000001E-2</v>
      </c>
      <c r="CP21" s="7">
        <v>1.34E-2</v>
      </c>
      <c r="CQ21" s="7">
        <v>1.35E-2</v>
      </c>
    </row>
    <row r="22" spans="1:95" x14ac:dyDescent="0.35">
      <c r="A22" s="5">
        <v>39</v>
      </c>
      <c r="B22">
        <f t="shared" si="0"/>
        <v>-2.8999999999999998E-3</v>
      </c>
      <c r="H22" s="5">
        <v>39</v>
      </c>
      <c r="I22" s="6">
        <v>3.5799999999999998E-2</v>
      </c>
      <c r="J22" s="6">
        <v>3.2199999999999999E-2</v>
      </c>
      <c r="K22" s="6">
        <v>2.8400000000000002E-2</v>
      </c>
      <c r="L22" s="6">
        <v>2.41E-2</v>
      </c>
      <c r="M22" s="6">
        <v>1.95E-2</v>
      </c>
      <c r="N22" s="6">
        <v>1.47E-2</v>
      </c>
      <c r="O22" s="6">
        <v>1.0200000000000001E-2</v>
      </c>
      <c r="P22" s="6">
        <v>6.1000000000000004E-3</v>
      </c>
      <c r="Q22" s="6">
        <v>2.3E-3</v>
      </c>
      <c r="R22" s="6">
        <v>-1.2999999999999999E-3</v>
      </c>
      <c r="S22" s="6">
        <v>-4.7000000000000002E-3</v>
      </c>
      <c r="T22" s="6">
        <v>-7.7999999999999996E-3</v>
      </c>
      <c r="U22" s="6">
        <v>-1.0500000000000001E-2</v>
      </c>
      <c r="V22" s="6">
        <v>-1.24E-2</v>
      </c>
      <c r="W22" s="6">
        <v>-1.32E-2</v>
      </c>
      <c r="X22" s="6">
        <v>-1.2699999999999999E-2</v>
      </c>
      <c r="Y22" s="6">
        <v>-1.0500000000000001E-2</v>
      </c>
      <c r="Z22" s="6">
        <v>-6.4999999999999997E-3</v>
      </c>
      <c r="AA22" s="6">
        <v>-8.9999999999999998E-4</v>
      </c>
      <c r="AB22" s="6">
        <v>5.8999999999999999E-3</v>
      </c>
      <c r="AC22" s="6">
        <v>1.3100000000000001E-2</v>
      </c>
      <c r="AD22" s="6">
        <v>0.02</v>
      </c>
      <c r="AE22" s="6">
        <v>2.5999999999999999E-2</v>
      </c>
      <c r="AF22" s="6">
        <v>3.0599999999999999E-2</v>
      </c>
      <c r="AG22" s="6">
        <v>3.3599999999999998E-2</v>
      </c>
      <c r="AH22" s="6">
        <v>3.49E-2</v>
      </c>
      <c r="AI22" s="6">
        <v>3.4799999999999998E-2</v>
      </c>
      <c r="AJ22" s="6">
        <v>3.3399999999999999E-2</v>
      </c>
      <c r="AK22" s="6">
        <v>3.0599999999999999E-2</v>
      </c>
      <c r="AL22" s="6">
        <v>2.64E-2</v>
      </c>
      <c r="AM22" s="6">
        <v>2.06E-2</v>
      </c>
      <c r="AN22" s="6">
        <v>1.2999999999999999E-2</v>
      </c>
      <c r="AO22" s="6">
        <v>3.8E-3</v>
      </c>
      <c r="AP22" s="6">
        <v>-6.1000000000000004E-3</v>
      </c>
      <c r="AQ22" s="6">
        <v>-1.55E-2</v>
      </c>
      <c r="AR22" s="6">
        <v>-2.3199999999999998E-2</v>
      </c>
      <c r="AS22" s="6">
        <v>-2.8199999999999999E-2</v>
      </c>
      <c r="AT22" s="6">
        <v>-3.0300000000000001E-2</v>
      </c>
      <c r="AU22" s="6">
        <v>-2.92E-2</v>
      </c>
      <c r="AV22" s="6">
        <v>-2.5100000000000001E-2</v>
      </c>
      <c r="AW22" s="6">
        <v>-1.7899999999999999E-2</v>
      </c>
      <c r="AX22" s="6">
        <v>-7.7000000000000002E-3</v>
      </c>
      <c r="AY22" s="6">
        <v>5.1000000000000004E-3</v>
      </c>
      <c r="AZ22" s="6">
        <v>1.9300000000000001E-2</v>
      </c>
      <c r="BA22" s="6">
        <v>3.27E-2</v>
      </c>
      <c r="BB22" s="6">
        <v>4.2500000000000003E-2</v>
      </c>
      <c r="BC22" s="6">
        <v>4.6199999999999998E-2</v>
      </c>
      <c r="BD22" s="6">
        <v>4.3499999999999997E-2</v>
      </c>
      <c r="BE22" s="6">
        <v>3.6400000000000002E-2</v>
      </c>
      <c r="BF22" s="6">
        <v>2.7799999999999998E-2</v>
      </c>
      <c r="BG22" s="6">
        <v>2.0299999999999999E-2</v>
      </c>
      <c r="BH22" s="6">
        <v>1.5699999999999999E-2</v>
      </c>
      <c r="BI22" s="6">
        <v>1.4200000000000001E-2</v>
      </c>
      <c r="BJ22" s="6">
        <v>1.5299999999999999E-2</v>
      </c>
      <c r="BK22" s="6">
        <v>1.78E-2</v>
      </c>
      <c r="BL22" s="6">
        <v>2.07E-2</v>
      </c>
      <c r="BM22" s="6">
        <v>2.29E-2</v>
      </c>
      <c r="BN22" s="6">
        <v>2.3300000000000001E-2</v>
      </c>
      <c r="BO22" s="6">
        <v>2.1000000000000001E-2</v>
      </c>
      <c r="BP22" s="6">
        <v>1.5699999999999999E-2</v>
      </c>
      <c r="BQ22" s="6">
        <v>7.4000000000000003E-3</v>
      </c>
      <c r="BR22" s="6">
        <v>-2.8999999999999998E-3</v>
      </c>
      <c r="BS22" s="6">
        <v>-1.4200000000000001E-2</v>
      </c>
      <c r="BT22" s="6">
        <v>-2.4899999999999999E-2</v>
      </c>
      <c r="BU22" s="6">
        <v>-3.3700000000000001E-2</v>
      </c>
      <c r="BV22" s="6">
        <v>-3.9699999999999999E-2</v>
      </c>
      <c r="BW22" s="6">
        <v>-4.2999999999999997E-2</v>
      </c>
      <c r="BX22" s="7">
        <v>-4.3299999999999998E-2</v>
      </c>
      <c r="BY22" s="7">
        <v>-4.1399999999999999E-2</v>
      </c>
      <c r="BZ22" s="7">
        <v>-3.7600000000000001E-2</v>
      </c>
      <c r="CA22" s="7">
        <v>-3.2399999999999998E-2</v>
      </c>
      <c r="CB22" s="7">
        <v>-2.63E-2</v>
      </c>
      <c r="CC22" s="7">
        <v>-1.9699999999999999E-2</v>
      </c>
      <c r="CD22" s="7">
        <v>-1.32E-2</v>
      </c>
      <c r="CE22" s="7">
        <v>-7.3000000000000001E-3</v>
      </c>
      <c r="CF22" s="7">
        <v>-2.3E-3</v>
      </c>
      <c r="CG22" s="7">
        <v>1.1999999999999999E-3</v>
      </c>
      <c r="CH22" s="7">
        <v>3.7000000000000002E-3</v>
      </c>
      <c r="CI22" s="7">
        <v>6.0000000000000001E-3</v>
      </c>
      <c r="CJ22" s="7">
        <v>8.0000000000000002E-3</v>
      </c>
      <c r="CK22" s="7">
        <v>9.5999999999999992E-3</v>
      </c>
      <c r="CL22" s="7">
        <v>1.0999999999999999E-2</v>
      </c>
      <c r="CM22" s="7">
        <v>1.1900000000000001E-2</v>
      </c>
      <c r="CN22" s="7">
        <v>1.2699999999999999E-2</v>
      </c>
      <c r="CO22" s="7">
        <v>1.3100000000000001E-2</v>
      </c>
      <c r="CP22" s="7">
        <v>1.34E-2</v>
      </c>
      <c r="CQ22" s="7">
        <v>1.35E-2</v>
      </c>
    </row>
    <row r="23" spans="1:95" x14ac:dyDescent="0.35">
      <c r="A23" s="5">
        <v>40</v>
      </c>
      <c r="B23">
        <f t="shared" si="0"/>
        <v>1.1000000000000001E-3</v>
      </c>
      <c r="H23" s="5">
        <v>40</v>
      </c>
      <c r="I23" s="6">
        <v>3.39E-2</v>
      </c>
      <c r="J23" s="6">
        <v>3.0800000000000001E-2</v>
      </c>
      <c r="K23" s="6">
        <v>2.7400000000000001E-2</v>
      </c>
      <c r="L23" s="6">
        <v>2.35E-2</v>
      </c>
      <c r="M23" s="6">
        <v>1.9199999999999998E-2</v>
      </c>
      <c r="N23" s="6">
        <v>1.47E-2</v>
      </c>
      <c r="O23" s="6">
        <v>1.04E-2</v>
      </c>
      <c r="P23" s="6">
        <v>6.4999999999999997E-3</v>
      </c>
      <c r="Q23" s="6">
        <v>2.8999999999999998E-3</v>
      </c>
      <c r="R23" s="6">
        <v>-5.0000000000000001E-4</v>
      </c>
      <c r="S23" s="6">
        <v>-3.8E-3</v>
      </c>
      <c r="T23" s="6">
        <v>-6.8999999999999999E-3</v>
      </c>
      <c r="U23" s="6">
        <v>-9.4999999999999998E-3</v>
      </c>
      <c r="V23" s="6">
        <v>-1.14E-2</v>
      </c>
      <c r="W23" s="6">
        <v>-1.2200000000000001E-2</v>
      </c>
      <c r="X23" s="6">
        <v>-1.17E-2</v>
      </c>
      <c r="Y23" s="6">
        <v>-9.5999999999999992E-3</v>
      </c>
      <c r="Z23" s="6">
        <v>-5.7999999999999996E-3</v>
      </c>
      <c r="AA23" s="6">
        <v>-2.9999999999999997E-4</v>
      </c>
      <c r="AB23" s="6">
        <v>6.3E-3</v>
      </c>
      <c r="AC23" s="6">
        <v>1.34E-2</v>
      </c>
      <c r="AD23" s="6">
        <v>2.01E-2</v>
      </c>
      <c r="AE23" s="6">
        <v>2.5999999999999999E-2</v>
      </c>
      <c r="AF23" s="6">
        <v>3.0499999999999999E-2</v>
      </c>
      <c r="AG23" s="6">
        <v>3.3500000000000002E-2</v>
      </c>
      <c r="AH23" s="6">
        <v>3.5000000000000003E-2</v>
      </c>
      <c r="AI23" s="6">
        <v>3.5200000000000002E-2</v>
      </c>
      <c r="AJ23" s="6">
        <v>3.4200000000000001E-2</v>
      </c>
      <c r="AK23" s="6">
        <v>3.1899999999999998E-2</v>
      </c>
      <c r="AL23" s="6">
        <v>2.8199999999999999E-2</v>
      </c>
      <c r="AM23" s="6">
        <v>2.29E-2</v>
      </c>
      <c r="AN23" s="6">
        <v>1.6E-2</v>
      </c>
      <c r="AO23" s="6">
        <v>7.6E-3</v>
      </c>
      <c r="AP23" s="6">
        <v>-1.6000000000000001E-3</v>
      </c>
      <c r="AQ23" s="6">
        <v>-1.03E-2</v>
      </c>
      <c r="AR23" s="6">
        <v>-1.77E-2</v>
      </c>
      <c r="AS23" s="6">
        <v>-2.3E-2</v>
      </c>
      <c r="AT23" s="6">
        <v>-2.58E-2</v>
      </c>
      <c r="AU23" s="6">
        <v>-2.5899999999999999E-2</v>
      </c>
      <c r="AV23" s="6">
        <v>-2.3199999999999998E-2</v>
      </c>
      <c r="AW23" s="6">
        <v>-1.7600000000000001E-2</v>
      </c>
      <c r="AX23" s="6">
        <v>-8.9999999999999993E-3</v>
      </c>
      <c r="AY23" s="6">
        <v>2.5000000000000001E-3</v>
      </c>
      <c r="AZ23" s="6">
        <v>1.5599999999999999E-2</v>
      </c>
      <c r="BA23" s="6">
        <v>2.8000000000000001E-2</v>
      </c>
      <c r="BB23" s="6">
        <v>3.7199999999999997E-2</v>
      </c>
      <c r="BC23" s="6">
        <v>4.0800000000000003E-2</v>
      </c>
      <c r="BD23" s="6">
        <v>3.8600000000000002E-2</v>
      </c>
      <c r="BE23" s="6">
        <v>3.2300000000000002E-2</v>
      </c>
      <c r="BF23" s="6">
        <v>2.46E-2</v>
      </c>
      <c r="BG23" s="6">
        <v>1.8100000000000002E-2</v>
      </c>
      <c r="BH23" s="6">
        <v>1.43E-2</v>
      </c>
      <c r="BI23" s="6">
        <v>1.37E-2</v>
      </c>
      <c r="BJ23" s="6">
        <v>1.55E-2</v>
      </c>
      <c r="BK23" s="6">
        <v>1.8599999999999998E-2</v>
      </c>
      <c r="BL23" s="6">
        <v>2.2200000000000001E-2</v>
      </c>
      <c r="BM23" s="6">
        <v>2.4899999999999999E-2</v>
      </c>
      <c r="BN23" s="6">
        <v>2.58E-2</v>
      </c>
      <c r="BO23" s="6">
        <v>2.3900000000000001E-2</v>
      </c>
      <c r="BP23" s="6">
        <v>1.9E-2</v>
      </c>
      <c r="BQ23" s="6">
        <v>1.11E-2</v>
      </c>
      <c r="BR23" s="6">
        <v>1.1000000000000001E-3</v>
      </c>
      <c r="BS23" s="6">
        <v>-9.7000000000000003E-3</v>
      </c>
      <c r="BT23" s="6">
        <v>-2.01E-2</v>
      </c>
      <c r="BU23" s="6">
        <v>-2.9000000000000001E-2</v>
      </c>
      <c r="BV23" s="6">
        <v>-3.5400000000000001E-2</v>
      </c>
      <c r="BW23" s="6">
        <v>-3.9600000000000003E-2</v>
      </c>
      <c r="BX23" s="7">
        <v>-4.0399999999999998E-2</v>
      </c>
      <c r="BY23" s="7">
        <v>-3.9E-2</v>
      </c>
      <c r="BZ23" s="7">
        <v>-3.5900000000000001E-2</v>
      </c>
      <c r="CA23" s="7">
        <v>-3.1300000000000001E-2</v>
      </c>
      <c r="CB23" s="7">
        <v>-2.5700000000000001E-2</v>
      </c>
      <c r="CC23" s="7">
        <v>-1.9699999999999999E-2</v>
      </c>
      <c r="CD23" s="7">
        <v>-1.35E-2</v>
      </c>
      <c r="CE23" s="7">
        <v>-7.7999999999999996E-3</v>
      </c>
      <c r="CF23" s="7">
        <v>-3.0000000000000001E-3</v>
      </c>
      <c r="CG23" s="7">
        <v>4.0000000000000002E-4</v>
      </c>
      <c r="CH23" s="7">
        <v>3.0000000000000001E-3</v>
      </c>
      <c r="CI23" s="7">
        <v>5.4000000000000003E-3</v>
      </c>
      <c r="CJ23" s="7">
        <v>7.4999999999999997E-3</v>
      </c>
      <c r="CK23" s="7">
        <v>9.2999999999999992E-3</v>
      </c>
      <c r="CL23" s="7">
        <v>1.0699999999999999E-2</v>
      </c>
      <c r="CM23" s="7">
        <v>1.18E-2</v>
      </c>
      <c r="CN23" s="7">
        <v>1.26E-2</v>
      </c>
      <c r="CO23" s="7">
        <v>1.3100000000000001E-2</v>
      </c>
      <c r="CP23" s="7">
        <v>1.34E-2</v>
      </c>
      <c r="CQ23" s="7">
        <v>1.35E-2</v>
      </c>
    </row>
    <row r="24" spans="1:95" x14ac:dyDescent="0.35">
      <c r="A24" s="5">
        <v>41</v>
      </c>
      <c r="B24">
        <f t="shared" si="0"/>
        <v>5.1000000000000004E-3</v>
      </c>
      <c r="H24" s="5">
        <v>41</v>
      </c>
      <c r="I24" s="6">
        <v>3.2099999999999997E-2</v>
      </c>
      <c r="J24" s="6">
        <v>2.93E-2</v>
      </c>
      <c r="K24" s="6">
        <v>2.6200000000000001E-2</v>
      </c>
      <c r="L24" s="6">
        <v>2.2800000000000001E-2</v>
      </c>
      <c r="M24" s="6">
        <v>1.8800000000000001E-2</v>
      </c>
      <c r="N24" s="6">
        <v>1.46E-2</v>
      </c>
      <c r="O24" s="6">
        <v>1.06E-2</v>
      </c>
      <c r="P24" s="6">
        <v>6.8999999999999999E-3</v>
      </c>
      <c r="Q24" s="6">
        <v>3.5000000000000001E-3</v>
      </c>
      <c r="R24" s="6">
        <v>2.0000000000000001E-4</v>
      </c>
      <c r="S24" s="6">
        <v>-2.8999999999999998E-3</v>
      </c>
      <c r="T24" s="6">
        <v>-5.8999999999999999E-3</v>
      </c>
      <c r="U24" s="6">
        <v>-8.3999999999999995E-3</v>
      </c>
      <c r="V24" s="6">
        <v>-1.03E-2</v>
      </c>
      <c r="W24" s="6">
        <v>-1.11E-2</v>
      </c>
      <c r="X24" s="6">
        <v>-1.0699999999999999E-2</v>
      </c>
      <c r="Y24" s="6">
        <v>-8.6999999999999994E-3</v>
      </c>
      <c r="Z24" s="6">
        <v>-5.1000000000000004E-3</v>
      </c>
      <c r="AA24" s="6">
        <v>2.0000000000000001E-4</v>
      </c>
      <c r="AB24" s="6">
        <v>6.6E-3</v>
      </c>
      <c r="AC24" s="6">
        <v>1.35E-2</v>
      </c>
      <c r="AD24" s="6">
        <v>0.02</v>
      </c>
      <c r="AE24" s="6">
        <v>2.5700000000000001E-2</v>
      </c>
      <c r="AF24" s="6">
        <v>3.0200000000000001E-2</v>
      </c>
      <c r="AG24" s="6">
        <v>3.3300000000000003E-2</v>
      </c>
      <c r="AH24" s="6">
        <v>3.5000000000000003E-2</v>
      </c>
      <c r="AI24" s="6">
        <v>3.5400000000000001E-2</v>
      </c>
      <c r="AJ24" s="6">
        <v>3.4599999999999999E-2</v>
      </c>
      <c r="AK24" s="6">
        <v>3.27E-2</v>
      </c>
      <c r="AL24" s="6">
        <v>2.9499999999999998E-2</v>
      </c>
      <c r="AM24" s="6">
        <v>2.4899999999999999E-2</v>
      </c>
      <c r="AN24" s="6">
        <v>1.8700000000000001E-2</v>
      </c>
      <c r="AO24" s="6">
        <v>1.12E-2</v>
      </c>
      <c r="AP24" s="6">
        <v>3.0000000000000001E-3</v>
      </c>
      <c r="AQ24" s="6">
        <v>-5.0000000000000001E-3</v>
      </c>
      <c r="AR24" s="6">
        <v>-1.2E-2</v>
      </c>
      <c r="AS24" s="6">
        <v>-1.7399999999999999E-2</v>
      </c>
      <c r="AT24" s="6">
        <v>-2.0799999999999999E-2</v>
      </c>
      <c r="AU24" s="6">
        <v>-2.1999999999999999E-2</v>
      </c>
      <c r="AV24" s="6">
        <v>-2.06E-2</v>
      </c>
      <c r="AW24" s="6">
        <v>-1.6500000000000001E-2</v>
      </c>
      <c r="AX24" s="6">
        <v>-9.4000000000000004E-3</v>
      </c>
      <c r="AY24" s="6">
        <v>5.0000000000000001E-4</v>
      </c>
      <c r="AZ24" s="6">
        <v>1.23E-2</v>
      </c>
      <c r="BA24" s="6">
        <v>2.3599999999999999E-2</v>
      </c>
      <c r="BB24" s="6">
        <v>3.2000000000000001E-2</v>
      </c>
      <c r="BC24" s="6">
        <v>3.5400000000000001E-2</v>
      </c>
      <c r="BD24" s="6">
        <v>3.3500000000000002E-2</v>
      </c>
      <c r="BE24" s="6">
        <v>2.8000000000000001E-2</v>
      </c>
      <c r="BF24" s="6">
        <v>2.1299999999999999E-2</v>
      </c>
      <c r="BG24" s="6">
        <v>1.5699999999999999E-2</v>
      </c>
      <c r="BH24" s="6">
        <v>1.2699999999999999E-2</v>
      </c>
      <c r="BI24" s="6">
        <v>1.2699999999999999E-2</v>
      </c>
      <c r="BJ24" s="6">
        <v>1.5100000000000001E-2</v>
      </c>
      <c r="BK24" s="6">
        <v>1.8800000000000001E-2</v>
      </c>
      <c r="BL24" s="6">
        <v>2.29E-2</v>
      </c>
      <c r="BM24" s="6">
        <v>2.6100000000000002E-2</v>
      </c>
      <c r="BN24" s="6">
        <v>2.7400000000000001E-2</v>
      </c>
      <c r="BO24" s="6">
        <v>2.5999999999999999E-2</v>
      </c>
      <c r="BP24" s="6">
        <v>2.1700000000000001E-2</v>
      </c>
      <c r="BQ24" s="6">
        <v>1.44E-2</v>
      </c>
      <c r="BR24" s="6">
        <v>5.1000000000000004E-3</v>
      </c>
      <c r="BS24" s="6">
        <v>-5.1999999999999998E-3</v>
      </c>
      <c r="BT24" s="6">
        <v>-1.52E-2</v>
      </c>
      <c r="BU24" s="6">
        <v>-2.3900000000000001E-2</v>
      </c>
      <c r="BV24" s="6">
        <v>-3.0700000000000002E-2</v>
      </c>
      <c r="BW24" s="6">
        <v>-3.5499999999999997E-2</v>
      </c>
      <c r="BX24" s="7">
        <v>-3.6700000000000003E-2</v>
      </c>
      <c r="BY24" s="7">
        <v>-3.5900000000000001E-2</v>
      </c>
      <c r="BZ24" s="7">
        <v>-3.3500000000000002E-2</v>
      </c>
      <c r="CA24" s="7">
        <v>-2.9600000000000001E-2</v>
      </c>
      <c r="CB24" s="7">
        <v>-2.47E-2</v>
      </c>
      <c r="CC24" s="7">
        <v>-1.9300000000000001E-2</v>
      </c>
      <c r="CD24" s="7">
        <v>-1.3599999999999999E-2</v>
      </c>
      <c r="CE24" s="7">
        <v>-8.3000000000000001E-3</v>
      </c>
      <c r="CF24" s="7">
        <v>-3.7000000000000002E-3</v>
      </c>
      <c r="CG24" s="7">
        <v>-2.0000000000000001E-4</v>
      </c>
      <c r="CH24" s="7">
        <v>2.3999999999999998E-3</v>
      </c>
      <c r="CI24" s="7">
        <v>4.7999999999999996E-3</v>
      </c>
      <c r="CJ24" s="7">
        <v>7.0000000000000001E-3</v>
      </c>
      <c r="CK24" s="7">
        <v>8.8999999999999999E-3</v>
      </c>
      <c r="CL24" s="7">
        <v>1.04E-2</v>
      </c>
      <c r="CM24" s="7">
        <v>1.1599999999999999E-2</v>
      </c>
      <c r="CN24" s="7">
        <v>1.2500000000000001E-2</v>
      </c>
      <c r="CO24" s="7">
        <v>1.3100000000000001E-2</v>
      </c>
      <c r="CP24" s="7">
        <v>1.34E-2</v>
      </c>
      <c r="CQ24" s="7">
        <v>1.35E-2</v>
      </c>
    </row>
    <row r="25" spans="1:95" x14ac:dyDescent="0.35">
      <c r="A25" s="5">
        <v>42</v>
      </c>
      <c r="B25">
        <f t="shared" si="0"/>
        <v>8.6999999999999994E-3</v>
      </c>
      <c r="H25" s="5">
        <v>42</v>
      </c>
      <c r="I25" s="6">
        <v>3.0200000000000001E-2</v>
      </c>
      <c r="J25" s="6">
        <v>2.7699999999999999E-2</v>
      </c>
      <c r="K25" s="6">
        <v>2.5000000000000001E-2</v>
      </c>
      <c r="L25" s="6">
        <v>2.1899999999999999E-2</v>
      </c>
      <c r="M25" s="6">
        <v>1.83E-2</v>
      </c>
      <c r="N25" s="6">
        <v>1.44E-2</v>
      </c>
      <c r="O25" s="6">
        <v>1.0699999999999999E-2</v>
      </c>
      <c r="P25" s="6">
        <v>7.1999999999999998E-3</v>
      </c>
      <c r="Q25" s="6">
        <v>4.0000000000000001E-3</v>
      </c>
      <c r="R25" s="6">
        <v>8.0000000000000004E-4</v>
      </c>
      <c r="S25" s="6">
        <v>-2.0999999999999999E-3</v>
      </c>
      <c r="T25" s="6">
        <v>-4.8999999999999998E-3</v>
      </c>
      <c r="U25" s="6">
        <v>-7.3000000000000001E-3</v>
      </c>
      <c r="V25" s="6">
        <v>-9.1000000000000004E-3</v>
      </c>
      <c r="W25" s="6">
        <v>-9.9000000000000008E-3</v>
      </c>
      <c r="X25" s="6">
        <v>-9.5999999999999992E-3</v>
      </c>
      <c r="Y25" s="6">
        <v>-7.7000000000000002E-3</v>
      </c>
      <c r="Z25" s="6">
        <v>-4.3E-3</v>
      </c>
      <c r="AA25" s="6">
        <v>6.9999999999999999E-4</v>
      </c>
      <c r="AB25" s="6">
        <v>6.7999999999999996E-3</v>
      </c>
      <c r="AC25" s="6">
        <v>1.34E-2</v>
      </c>
      <c r="AD25" s="6">
        <v>1.9699999999999999E-2</v>
      </c>
      <c r="AE25" s="6">
        <v>2.53E-2</v>
      </c>
      <c r="AF25" s="6">
        <v>2.98E-2</v>
      </c>
      <c r="AG25" s="6">
        <v>3.2899999999999999E-2</v>
      </c>
      <c r="AH25" s="6">
        <v>3.4700000000000002E-2</v>
      </c>
      <c r="AI25" s="6">
        <v>3.5299999999999998E-2</v>
      </c>
      <c r="AJ25" s="6">
        <v>3.4799999999999998E-2</v>
      </c>
      <c r="AK25" s="6">
        <v>3.3099999999999997E-2</v>
      </c>
      <c r="AL25" s="6">
        <v>3.04E-2</v>
      </c>
      <c r="AM25" s="6">
        <v>2.64E-2</v>
      </c>
      <c r="AN25" s="6">
        <v>2.1000000000000001E-2</v>
      </c>
      <c r="AO25" s="6">
        <v>1.4500000000000001E-2</v>
      </c>
      <c r="AP25" s="6">
        <v>7.1999999999999998E-3</v>
      </c>
      <c r="AQ25" s="6">
        <v>0</v>
      </c>
      <c r="AR25" s="6">
        <v>-6.4999999999999997E-3</v>
      </c>
      <c r="AS25" s="6">
        <v>-1.1900000000000001E-2</v>
      </c>
      <c r="AT25" s="6">
        <v>-1.5699999999999999E-2</v>
      </c>
      <c r="AU25" s="6">
        <v>-1.77E-2</v>
      </c>
      <c r="AV25" s="6">
        <v>-1.7399999999999999E-2</v>
      </c>
      <c r="AW25" s="6">
        <v>-1.46E-2</v>
      </c>
      <c r="AX25" s="6">
        <v>-8.8999999999999999E-3</v>
      </c>
      <c r="AY25" s="6">
        <v>-5.0000000000000001E-4</v>
      </c>
      <c r="AZ25" s="6">
        <v>9.7000000000000003E-3</v>
      </c>
      <c r="BA25" s="6">
        <v>1.9699999999999999E-2</v>
      </c>
      <c r="BB25" s="6">
        <v>2.7099999999999999E-2</v>
      </c>
      <c r="BC25" s="6">
        <v>3.0099999999999998E-2</v>
      </c>
      <c r="BD25" s="6">
        <v>2.8500000000000001E-2</v>
      </c>
      <c r="BE25" s="6">
        <v>2.3599999999999999E-2</v>
      </c>
      <c r="BF25" s="6">
        <v>1.78E-2</v>
      </c>
      <c r="BG25" s="6">
        <v>1.3100000000000001E-2</v>
      </c>
      <c r="BH25" s="6">
        <v>1.09E-2</v>
      </c>
      <c r="BI25" s="6">
        <v>1.15E-2</v>
      </c>
      <c r="BJ25" s="6">
        <v>1.43E-2</v>
      </c>
      <c r="BK25" s="6">
        <v>1.8499999999999999E-2</v>
      </c>
      <c r="BL25" s="6">
        <v>2.29E-2</v>
      </c>
      <c r="BM25" s="6">
        <v>2.6499999999999999E-2</v>
      </c>
      <c r="BN25" s="6">
        <v>2.8199999999999999E-2</v>
      </c>
      <c r="BO25" s="6">
        <v>2.7300000000000001E-2</v>
      </c>
      <c r="BP25" s="6">
        <v>2.3599999999999999E-2</v>
      </c>
      <c r="BQ25" s="6">
        <v>1.7100000000000001E-2</v>
      </c>
      <c r="BR25" s="6">
        <v>8.6999999999999994E-3</v>
      </c>
      <c r="BS25" s="6">
        <v>-8.0000000000000004E-4</v>
      </c>
      <c r="BT25" s="6">
        <v>-1.0200000000000001E-2</v>
      </c>
      <c r="BU25" s="6">
        <v>-1.8700000000000001E-2</v>
      </c>
      <c r="BV25" s="6">
        <v>-2.5600000000000001E-2</v>
      </c>
      <c r="BW25" s="6">
        <v>-3.09E-2</v>
      </c>
      <c r="BX25" s="7">
        <v>-3.2399999999999998E-2</v>
      </c>
      <c r="BY25" s="7">
        <v>-3.2199999999999999E-2</v>
      </c>
      <c r="BZ25" s="7">
        <v>-3.04E-2</v>
      </c>
      <c r="CA25" s="7">
        <v>-2.7400000000000001E-2</v>
      </c>
      <c r="CB25" s="7">
        <v>-2.3199999999999998E-2</v>
      </c>
      <c r="CC25" s="7">
        <v>-1.8499999999999999E-2</v>
      </c>
      <c r="CD25" s="7">
        <v>-1.34E-2</v>
      </c>
      <c r="CE25" s="7">
        <v>-8.5000000000000006E-3</v>
      </c>
      <c r="CF25" s="7">
        <v>-4.1999999999999997E-3</v>
      </c>
      <c r="CG25" s="7">
        <v>-8.0000000000000004E-4</v>
      </c>
      <c r="CH25" s="7">
        <v>1.8E-3</v>
      </c>
      <c r="CI25" s="7">
        <v>4.3E-3</v>
      </c>
      <c r="CJ25" s="7">
        <v>6.6E-3</v>
      </c>
      <c r="CK25" s="7">
        <v>8.5000000000000006E-3</v>
      </c>
      <c r="CL25" s="7">
        <v>1.0200000000000001E-2</v>
      </c>
      <c r="CM25" s="7">
        <v>1.15E-2</v>
      </c>
      <c r="CN25" s="7">
        <v>1.24E-2</v>
      </c>
      <c r="CO25" s="7">
        <v>1.2999999999999999E-2</v>
      </c>
      <c r="CP25" s="7">
        <v>1.34E-2</v>
      </c>
      <c r="CQ25" s="7">
        <v>1.35E-2</v>
      </c>
    </row>
    <row r="26" spans="1:95" x14ac:dyDescent="0.35">
      <c r="A26" s="5">
        <v>43</v>
      </c>
      <c r="B26">
        <f t="shared" si="0"/>
        <v>1.17E-2</v>
      </c>
      <c r="H26" s="5">
        <v>43</v>
      </c>
      <c r="I26" s="6">
        <v>2.8500000000000001E-2</v>
      </c>
      <c r="J26" s="6">
        <v>2.6200000000000001E-2</v>
      </c>
      <c r="K26" s="6">
        <v>2.3800000000000002E-2</v>
      </c>
      <c r="L26" s="6">
        <v>2.0899999999999998E-2</v>
      </c>
      <c r="M26" s="6">
        <v>1.7600000000000001E-2</v>
      </c>
      <c r="N26" s="6">
        <v>1.41E-2</v>
      </c>
      <c r="O26" s="6">
        <v>1.06E-2</v>
      </c>
      <c r="P26" s="6">
        <v>7.3000000000000001E-3</v>
      </c>
      <c r="Q26" s="6">
        <v>4.3E-3</v>
      </c>
      <c r="R26" s="6">
        <v>1.2999999999999999E-3</v>
      </c>
      <c r="S26" s="6">
        <v>-1.4E-3</v>
      </c>
      <c r="T26" s="6">
        <v>-4.0000000000000001E-3</v>
      </c>
      <c r="U26" s="6">
        <v>-6.3E-3</v>
      </c>
      <c r="V26" s="6">
        <v>-7.9000000000000008E-3</v>
      </c>
      <c r="W26" s="6">
        <v>-8.6999999999999994E-3</v>
      </c>
      <c r="X26" s="6">
        <v>-8.3000000000000001E-3</v>
      </c>
      <c r="Y26" s="6">
        <v>-6.6E-3</v>
      </c>
      <c r="Z26" s="6">
        <v>-3.3999999999999998E-3</v>
      </c>
      <c r="AA26" s="6">
        <v>1.2999999999999999E-3</v>
      </c>
      <c r="AB26" s="6">
        <v>7.0000000000000001E-3</v>
      </c>
      <c r="AC26" s="6">
        <v>1.32E-2</v>
      </c>
      <c r="AD26" s="6">
        <v>1.9199999999999998E-2</v>
      </c>
      <c r="AE26" s="6">
        <v>2.47E-2</v>
      </c>
      <c r="AF26" s="6">
        <v>2.92E-2</v>
      </c>
      <c r="AG26" s="6">
        <v>3.2399999999999998E-2</v>
      </c>
      <c r="AH26" s="6">
        <v>3.4299999999999997E-2</v>
      </c>
      <c r="AI26" s="6">
        <v>3.5000000000000003E-2</v>
      </c>
      <c r="AJ26" s="6">
        <v>3.4599999999999999E-2</v>
      </c>
      <c r="AK26" s="6">
        <v>3.32E-2</v>
      </c>
      <c r="AL26" s="6">
        <v>3.0800000000000001E-2</v>
      </c>
      <c r="AM26" s="6">
        <v>2.7400000000000001E-2</v>
      </c>
      <c r="AN26" s="6">
        <v>2.3E-2</v>
      </c>
      <c r="AO26" s="6">
        <v>1.7399999999999999E-2</v>
      </c>
      <c r="AP26" s="6">
        <v>1.11E-2</v>
      </c>
      <c r="AQ26" s="6">
        <v>4.7000000000000002E-3</v>
      </c>
      <c r="AR26" s="6">
        <v>-1.4E-3</v>
      </c>
      <c r="AS26" s="6">
        <v>-6.6E-3</v>
      </c>
      <c r="AT26" s="6">
        <v>-1.0699999999999999E-2</v>
      </c>
      <c r="AU26" s="6">
        <v>-1.3100000000000001E-2</v>
      </c>
      <c r="AV26" s="6">
        <v>-1.37E-2</v>
      </c>
      <c r="AW26" s="6">
        <v>-1.1900000000000001E-2</v>
      </c>
      <c r="AX26" s="6">
        <v>-7.4999999999999997E-3</v>
      </c>
      <c r="AY26" s="6">
        <v>-5.9999999999999995E-4</v>
      </c>
      <c r="AZ26" s="6">
        <v>8.0000000000000002E-3</v>
      </c>
      <c r="BA26" s="6">
        <v>1.6500000000000001E-2</v>
      </c>
      <c r="BB26" s="6">
        <v>2.2800000000000001E-2</v>
      </c>
      <c r="BC26" s="6">
        <v>2.52E-2</v>
      </c>
      <c r="BD26" s="6">
        <v>2.3599999999999999E-2</v>
      </c>
      <c r="BE26" s="6">
        <v>1.9300000000000001E-2</v>
      </c>
      <c r="BF26" s="6">
        <v>1.43E-2</v>
      </c>
      <c r="BG26" s="6">
        <v>1.0500000000000001E-2</v>
      </c>
      <c r="BH26" s="6">
        <v>8.9999999999999993E-3</v>
      </c>
      <c r="BI26" s="6">
        <v>1.01E-2</v>
      </c>
      <c r="BJ26" s="6">
        <v>1.3299999999999999E-2</v>
      </c>
      <c r="BK26" s="6">
        <v>1.7600000000000001E-2</v>
      </c>
      <c r="BL26" s="6">
        <v>2.23E-2</v>
      </c>
      <c r="BM26" s="6">
        <v>2.6100000000000002E-2</v>
      </c>
      <c r="BN26" s="6">
        <v>2.8199999999999999E-2</v>
      </c>
      <c r="BO26" s="6">
        <v>2.7799999999999998E-2</v>
      </c>
      <c r="BP26" s="6">
        <v>2.4799999999999999E-2</v>
      </c>
      <c r="BQ26" s="6">
        <v>1.9199999999999998E-2</v>
      </c>
      <c r="BR26" s="6">
        <v>1.17E-2</v>
      </c>
      <c r="BS26" s="6">
        <v>3.2000000000000002E-3</v>
      </c>
      <c r="BT26" s="6">
        <v>-5.4999999999999997E-3</v>
      </c>
      <c r="BU26" s="6">
        <v>-1.3599999999999999E-2</v>
      </c>
      <c r="BV26" s="6">
        <v>-2.0400000000000001E-2</v>
      </c>
      <c r="BW26" s="6">
        <v>-2.5899999999999999E-2</v>
      </c>
      <c r="BX26" s="7">
        <v>-2.7699999999999999E-2</v>
      </c>
      <c r="BY26" s="7">
        <v>-2.8000000000000001E-2</v>
      </c>
      <c r="BZ26" s="7">
        <v>-2.69E-2</v>
      </c>
      <c r="CA26" s="7">
        <v>-2.46E-2</v>
      </c>
      <c r="CB26" s="7">
        <v>-2.1299999999999999E-2</v>
      </c>
      <c r="CC26" s="7">
        <v>-1.7299999999999999E-2</v>
      </c>
      <c r="CD26" s="7">
        <v>-1.29E-2</v>
      </c>
      <c r="CE26" s="7">
        <v>-8.5000000000000006E-3</v>
      </c>
      <c r="CF26" s="7">
        <v>-4.4999999999999997E-3</v>
      </c>
      <c r="CG26" s="7">
        <v>-1.2999999999999999E-3</v>
      </c>
      <c r="CH26" s="7">
        <v>1.2999999999999999E-3</v>
      </c>
      <c r="CI26" s="7">
        <v>3.8E-3</v>
      </c>
      <c r="CJ26" s="7">
        <v>6.1000000000000004E-3</v>
      </c>
      <c r="CK26" s="7">
        <v>8.2000000000000007E-3</v>
      </c>
      <c r="CL26" s="7">
        <v>9.9000000000000008E-3</v>
      </c>
      <c r="CM26" s="7">
        <v>1.1299999999999999E-2</v>
      </c>
      <c r="CN26" s="7">
        <v>1.23E-2</v>
      </c>
      <c r="CO26" s="7">
        <v>1.2999999999999999E-2</v>
      </c>
      <c r="CP26" s="7">
        <v>1.34E-2</v>
      </c>
      <c r="CQ26" s="7">
        <v>1.35E-2</v>
      </c>
    </row>
    <row r="27" spans="1:95" x14ac:dyDescent="0.35">
      <c r="A27" s="5">
        <v>44</v>
      </c>
      <c r="B27">
        <f t="shared" si="0"/>
        <v>1.41E-2</v>
      </c>
      <c r="H27" s="5">
        <v>44</v>
      </c>
      <c r="I27" s="6">
        <v>2.69E-2</v>
      </c>
      <c r="J27" s="6">
        <v>2.4799999999999999E-2</v>
      </c>
      <c r="K27" s="6">
        <v>2.2499999999999999E-2</v>
      </c>
      <c r="L27" s="6">
        <v>1.9900000000000001E-2</v>
      </c>
      <c r="M27" s="6">
        <v>1.6799999999999999E-2</v>
      </c>
      <c r="N27" s="6">
        <v>1.3599999999999999E-2</v>
      </c>
      <c r="O27" s="6">
        <v>1.03E-2</v>
      </c>
      <c r="P27" s="6">
        <v>7.3000000000000001E-3</v>
      </c>
      <c r="Q27" s="6">
        <v>4.4000000000000003E-3</v>
      </c>
      <c r="R27" s="6">
        <v>1.6999999999999999E-3</v>
      </c>
      <c r="S27" s="6">
        <v>-8.9999999999999998E-4</v>
      </c>
      <c r="T27" s="6">
        <v>-3.3E-3</v>
      </c>
      <c r="U27" s="6">
        <v>-5.3E-3</v>
      </c>
      <c r="V27" s="6">
        <v>-6.7000000000000002E-3</v>
      </c>
      <c r="W27" s="6">
        <v>-7.4000000000000003E-3</v>
      </c>
      <c r="X27" s="6">
        <v>-7.0000000000000001E-3</v>
      </c>
      <c r="Y27" s="6">
        <v>-5.4000000000000003E-3</v>
      </c>
      <c r="Z27" s="6">
        <v>-2.3999999999999998E-3</v>
      </c>
      <c r="AA27" s="6">
        <v>2E-3</v>
      </c>
      <c r="AB27" s="6">
        <v>7.3000000000000001E-3</v>
      </c>
      <c r="AC27" s="6">
        <v>1.2999999999999999E-2</v>
      </c>
      <c r="AD27" s="6">
        <v>1.8700000000000001E-2</v>
      </c>
      <c r="AE27" s="6">
        <v>2.4E-2</v>
      </c>
      <c r="AF27" s="6">
        <v>2.8500000000000001E-2</v>
      </c>
      <c r="AG27" s="6">
        <v>3.1699999999999999E-2</v>
      </c>
      <c r="AH27" s="6">
        <v>3.3700000000000001E-2</v>
      </c>
      <c r="AI27" s="6">
        <v>3.4500000000000003E-2</v>
      </c>
      <c r="AJ27" s="6">
        <v>3.4200000000000001E-2</v>
      </c>
      <c r="AK27" s="6">
        <v>3.3000000000000002E-2</v>
      </c>
      <c r="AL27" s="6">
        <v>3.09E-2</v>
      </c>
      <c r="AM27" s="6">
        <v>2.81E-2</v>
      </c>
      <c r="AN27" s="6">
        <v>2.4400000000000002E-2</v>
      </c>
      <c r="AO27" s="6">
        <v>1.9800000000000002E-2</v>
      </c>
      <c r="AP27" s="6">
        <v>1.44E-2</v>
      </c>
      <c r="AQ27" s="6">
        <v>8.6999999999999994E-3</v>
      </c>
      <c r="AR27" s="6">
        <v>3.2000000000000002E-3</v>
      </c>
      <c r="AS27" s="6">
        <v>-1.8E-3</v>
      </c>
      <c r="AT27" s="6">
        <v>-5.8999999999999999E-3</v>
      </c>
      <c r="AU27" s="6">
        <v>-8.6E-3</v>
      </c>
      <c r="AV27" s="6">
        <v>-9.5999999999999992E-3</v>
      </c>
      <c r="AW27" s="6">
        <v>-8.6E-3</v>
      </c>
      <c r="AX27" s="6">
        <v>-5.1999999999999998E-3</v>
      </c>
      <c r="AY27" s="6">
        <v>2.9999999999999997E-4</v>
      </c>
      <c r="AZ27" s="6">
        <v>7.3000000000000001E-3</v>
      </c>
      <c r="BA27" s="6">
        <v>1.41E-2</v>
      </c>
      <c r="BB27" s="6">
        <v>1.9099999999999999E-2</v>
      </c>
      <c r="BC27" s="6">
        <v>2.0899999999999998E-2</v>
      </c>
      <c r="BD27" s="6">
        <v>1.9199999999999998E-2</v>
      </c>
      <c r="BE27" s="6">
        <v>1.5299999999999999E-2</v>
      </c>
      <c r="BF27" s="6">
        <v>1.0999999999999999E-2</v>
      </c>
      <c r="BG27" s="6">
        <v>7.7999999999999996E-3</v>
      </c>
      <c r="BH27" s="6">
        <v>6.8999999999999999E-3</v>
      </c>
      <c r="BI27" s="6">
        <v>8.3999999999999995E-3</v>
      </c>
      <c r="BJ27" s="6">
        <v>1.1900000000000001E-2</v>
      </c>
      <c r="BK27" s="6">
        <v>1.6400000000000001E-2</v>
      </c>
      <c r="BL27" s="6">
        <v>2.1100000000000001E-2</v>
      </c>
      <c r="BM27" s="6">
        <v>2.5100000000000001E-2</v>
      </c>
      <c r="BN27" s="6">
        <v>2.7300000000000001E-2</v>
      </c>
      <c r="BO27" s="6">
        <v>2.7400000000000001E-2</v>
      </c>
      <c r="BP27" s="6">
        <v>2.5100000000000001E-2</v>
      </c>
      <c r="BQ27" s="6">
        <v>2.0500000000000001E-2</v>
      </c>
      <c r="BR27" s="6">
        <v>1.41E-2</v>
      </c>
      <c r="BS27" s="6">
        <v>6.6E-3</v>
      </c>
      <c r="BT27" s="6">
        <v>-1.2999999999999999E-3</v>
      </c>
      <c r="BU27" s="6">
        <v>-8.8000000000000005E-3</v>
      </c>
      <c r="BV27" s="6">
        <v>-1.5299999999999999E-2</v>
      </c>
      <c r="BW27" s="6">
        <v>-2.0799999999999999E-2</v>
      </c>
      <c r="BX27" s="7">
        <v>-2.2700000000000001E-2</v>
      </c>
      <c r="BY27" s="7">
        <v>-2.3400000000000001E-2</v>
      </c>
      <c r="BZ27" s="7">
        <v>-2.3E-2</v>
      </c>
      <c r="CA27" s="7">
        <v>-2.1399999999999999E-2</v>
      </c>
      <c r="CB27" s="7">
        <v>-1.89E-2</v>
      </c>
      <c r="CC27" s="7">
        <v>-1.5699999999999999E-2</v>
      </c>
      <c r="CD27" s="7">
        <v>-1.2E-2</v>
      </c>
      <c r="CE27" s="7">
        <v>-8.2000000000000007E-3</v>
      </c>
      <c r="CF27" s="7">
        <v>-4.7000000000000002E-3</v>
      </c>
      <c r="CG27" s="7">
        <v>-1.6999999999999999E-3</v>
      </c>
      <c r="CH27" s="7">
        <v>8.9999999999999998E-4</v>
      </c>
      <c r="CI27" s="7">
        <v>3.3999999999999998E-3</v>
      </c>
      <c r="CJ27" s="7">
        <v>5.7999999999999996E-3</v>
      </c>
      <c r="CK27" s="7">
        <v>7.9000000000000008E-3</v>
      </c>
      <c r="CL27" s="7">
        <v>9.5999999999999992E-3</v>
      </c>
      <c r="CM27" s="7">
        <v>1.11E-2</v>
      </c>
      <c r="CN27" s="7">
        <v>1.2200000000000001E-2</v>
      </c>
      <c r="CO27" s="7">
        <v>1.2999999999999999E-2</v>
      </c>
      <c r="CP27" s="7">
        <v>1.34E-2</v>
      </c>
      <c r="CQ27" s="7">
        <v>1.35E-2</v>
      </c>
    </row>
    <row r="28" spans="1:95" x14ac:dyDescent="0.35">
      <c r="A28" s="5">
        <v>45</v>
      </c>
      <c r="B28">
        <f t="shared" si="0"/>
        <v>1.5699999999999999E-2</v>
      </c>
      <c r="H28" s="5">
        <v>45</v>
      </c>
      <c r="I28" s="6">
        <v>2.5399999999999999E-2</v>
      </c>
      <c r="J28" s="6">
        <v>2.3300000000000001E-2</v>
      </c>
      <c r="K28" s="6">
        <v>2.12E-2</v>
      </c>
      <c r="L28" s="6">
        <v>1.8800000000000001E-2</v>
      </c>
      <c r="M28" s="6">
        <v>1.6E-2</v>
      </c>
      <c r="N28" s="6">
        <v>1.2999999999999999E-2</v>
      </c>
      <c r="O28" s="6">
        <v>9.9000000000000008E-3</v>
      </c>
      <c r="P28" s="6">
        <v>7.1000000000000004E-3</v>
      </c>
      <c r="Q28" s="6">
        <v>4.3E-3</v>
      </c>
      <c r="R28" s="6">
        <v>1.8E-3</v>
      </c>
      <c r="S28" s="6">
        <v>-5.0000000000000001E-4</v>
      </c>
      <c r="T28" s="6">
        <v>-2.5999999999999999E-3</v>
      </c>
      <c r="U28" s="6">
        <v>-4.4000000000000003E-3</v>
      </c>
      <c r="V28" s="6">
        <v>-5.5999999999999999E-3</v>
      </c>
      <c r="W28" s="6">
        <v>-6.1000000000000004E-3</v>
      </c>
      <c r="X28" s="6">
        <v>-5.5999999999999999E-3</v>
      </c>
      <c r="Y28" s="6">
        <v>-4.0000000000000001E-3</v>
      </c>
      <c r="Z28" s="6">
        <v>-1.1999999999999999E-3</v>
      </c>
      <c r="AA28" s="6">
        <v>2.8E-3</v>
      </c>
      <c r="AB28" s="6">
        <v>7.7000000000000002E-3</v>
      </c>
      <c r="AC28" s="6">
        <v>1.2999999999999999E-2</v>
      </c>
      <c r="AD28" s="6">
        <v>1.83E-2</v>
      </c>
      <c r="AE28" s="6">
        <v>2.3300000000000001E-2</v>
      </c>
      <c r="AF28" s="6">
        <v>2.7699999999999999E-2</v>
      </c>
      <c r="AG28" s="6">
        <v>3.1E-2</v>
      </c>
      <c r="AH28" s="6">
        <v>3.3000000000000002E-2</v>
      </c>
      <c r="AI28" s="6">
        <v>3.3700000000000001E-2</v>
      </c>
      <c r="AJ28" s="6">
        <v>3.3500000000000002E-2</v>
      </c>
      <c r="AK28" s="6">
        <v>3.2399999999999998E-2</v>
      </c>
      <c r="AL28" s="6">
        <v>3.0800000000000001E-2</v>
      </c>
      <c r="AM28" s="6">
        <v>2.8500000000000001E-2</v>
      </c>
      <c r="AN28" s="6">
        <v>2.5499999999999998E-2</v>
      </c>
      <c r="AO28" s="6">
        <v>2.1600000000000001E-2</v>
      </c>
      <c r="AP28" s="6">
        <v>1.7100000000000001E-2</v>
      </c>
      <c r="AQ28" s="6">
        <v>1.21E-2</v>
      </c>
      <c r="AR28" s="6">
        <v>7.1000000000000004E-3</v>
      </c>
      <c r="AS28" s="6">
        <v>2.5000000000000001E-3</v>
      </c>
      <c r="AT28" s="6">
        <v>-1.4E-3</v>
      </c>
      <c r="AU28" s="6">
        <v>-4.1000000000000003E-3</v>
      </c>
      <c r="AV28" s="6">
        <v>-5.4000000000000003E-3</v>
      </c>
      <c r="AW28" s="6">
        <v>-4.7999999999999996E-3</v>
      </c>
      <c r="AX28" s="6">
        <v>-2.3E-3</v>
      </c>
      <c r="AY28" s="6">
        <v>2E-3</v>
      </c>
      <c r="AZ28" s="6">
        <v>7.4000000000000003E-3</v>
      </c>
      <c r="BA28" s="6">
        <v>1.26E-2</v>
      </c>
      <c r="BB28" s="6">
        <v>1.6299999999999999E-2</v>
      </c>
      <c r="BC28" s="6">
        <v>1.7299999999999999E-2</v>
      </c>
      <c r="BD28" s="6">
        <v>1.54E-2</v>
      </c>
      <c r="BE28" s="6">
        <v>1.18E-2</v>
      </c>
      <c r="BF28" s="6">
        <v>7.9000000000000008E-3</v>
      </c>
      <c r="BG28" s="6">
        <v>5.3E-3</v>
      </c>
      <c r="BH28" s="6">
        <v>4.8999999999999998E-3</v>
      </c>
      <c r="BI28" s="6">
        <v>6.6E-3</v>
      </c>
      <c r="BJ28" s="6">
        <v>1.0200000000000001E-2</v>
      </c>
      <c r="BK28" s="6">
        <v>1.4800000000000001E-2</v>
      </c>
      <c r="BL28" s="6">
        <v>1.95E-2</v>
      </c>
      <c r="BM28" s="6">
        <v>2.3400000000000001E-2</v>
      </c>
      <c r="BN28" s="6">
        <v>2.5899999999999999E-2</v>
      </c>
      <c r="BO28" s="6">
        <v>2.64E-2</v>
      </c>
      <c r="BP28" s="6">
        <v>2.4799999999999999E-2</v>
      </c>
      <c r="BQ28" s="6">
        <v>2.1100000000000001E-2</v>
      </c>
      <c r="BR28" s="6">
        <v>1.5699999999999999E-2</v>
      </c>
      <c r="BS28" s="6">
        <v>9.1999999999999998E-3</v>
      </c>
      <c r="BT28" s="6">
        <v>2.3E-3</v>
      </c>
      <c r="BU28" s="6">
        <v>-4.4999999999999997E-3</v>
      </c>
      <c r="BV28" s="6">
        <v>-1.0500000000000001E-2</v>
      </c>
      <c r="BW28" s="6">
        <v>-1.5699999999999999E-2</v>
      </c>
      <c r="BX28" s="7">
        <v>-1.77E-2</v>
      </c>
      <c r="BY28" s="7">
        <v>-1.8700000000000001E-2</v>
      </c>
      <c r="BZ28" s="7">
        <v>-1.8800000000000001E-2</v>
      </c>
      <c r="CA28" s="7">
        <v>-1.7899999999999999E-2</v>
      </c>
      <c r="CB28" s="7">
        <v>-1.6199999999999999E-2</v>
      </c>
      <c r="CC28" s="7">
        <v>-1.38E-2</v>
      </c>
      <c r="CD28" s="7">
        <v>-1.09E-2</v>
      </c>
      <c r="CE28" s="7">
        <v>-7.7000000000000002E-3</v>
      </c>
      <c r="CF28" s="7">
        <v>-4.5999999999999999E-3</v>
      </c>
      <c r="CG28" s="7">
        <v>-1.9E-3</v>
      </c>
      <c r="CH28" s="7">
        <v>5.9999999999999995E-4</v>
      </c>
      <c r="CI28" s="7">
        <v>3.0999999999999999E-3</v>
      </c>
      <c r="CJ28" s="7">
        <v>5.4000000000000003E-3</v>
      </c>
      <c r="CK28" s="7">
        <v>7.6E-3</v>
      </c>
      <c r="CL28" s="7">
        <v>9.4000000000000004E-3</v>
      </c>
      <c r="CM28" s="7">
        <v>1.09E-2</v>
      </c>
      <c r="CN28" s="7">
        <v>1.21E-2</v>
      </c>
      <c r="CO28" s="7">
        <v>1.29E-2</v>
      </c>
      <c r="CP28" s="7">
        <v>1.34E-2</v>
      </c>
      <c r="CQ28" s="7">
        <v>1.35E-2</v>
      </c>
    </row>
    <row r="29" spans="1:95" x14ac:dyDescent="0.35">
      <c r="A29" s="5">
        <v>46</v>
      </c>
      <c r="B29">
        <f t="shared" si="0"/>
        <v>1.6500000000000001E-2</v>
      </c>
      <c r="H29" s="5">
        <v>46</v>
      </c>
      <c r="I29" s="6">
        <v>2.4E-2</v>
      </c>
      <c r="J29" s="6">
        <v>2.1999999999999999E-2</v>
      </c>
      <c r="K29" s="6">
        <v>0.02</v>
      </c>
      <c r="L29" s="6">
        <v>1.77E-2</v>
      </c>
      <c r="M29" s="6">
        <v>1.5100000000000001E-2</v>
      </c>
      <c r="N29" s="6">
        <v>1.23E-2</v>
      </c>
      <c r="O29" s="6">
        <v>9.4999999999999998E-3</v>
      </c>
      <c r="P29" s="6">
        <v>6.7000000000000002E-3</v>
      </c>
      <c r="Q29" s="6">
        <v>4.1999999999999997E-3</v>
      </c>
      <c r="R29" s="6">
        <v>1.8E-3</v>
      </c>
      <c r="S29" s="6">
        <v>-2.0000000000000001E-4</v>
      </c>
      <c r="T29" s="6">
        <v>-2.0999999999999999E-3</v>
      </c>
      <c r="U29" s="6">
        <v>-3.5999999999999999E-3</v>
      </c>
      <c r="V29" s="6">
        <v>-4.4999999999999997E-3</v>
      </c>
      <c r="W29" s="6">
        <v>-4.7999999999999996E-3</v>
      </c>
      <c r="X29" s="6">
        <v>-4.1999999999999997E-3</v>
      </c>
      <c r="Y29" s="6">
        <v>-2.5999999999999999E-3</v>
      </c>
      <c r="Z29" s="6">
        <v>1E-4</v>
      </c>
      <c r="AA29" s="6">
        <v>3.8E-3</v>
      </c>
      <c r="AB29" s="6">
        <v>8.2000000000000007E-3</v>
      </c>
      <c r="AC29" s="6">
        <v>1.3100000000000001E-2</v>
      </c>
      <c r="AD29" s="6">
        <v>1.7999999999999999E-2</v>
      </c>
      <c r="AE29" s="6">
        <v>2.2700000000000001E-2</v>
      </c>
      <c r="AF29" s="6">
        <v>2.69E-2</v>
      </c>
      <c r="AG29" s="6">
        <v>3.0099999999999998E-2</v>
      </c>
      <c r="AH29" s="6">
        <v>3.2000000000000001E-2</v>
      </c>
      <c r="AI29" s="6">
        <v>3.2800000000000003E-2</v>
      </c>
      <c r="AJ29" s="6">
        <v>3.2599999999999997E-2</v>
      </c>
      <c r="AK29" s="6">
        <v>3.1699999999999999E-2</v>
      </c>
      <c r="AL29" s="6">
        <v>3.0300000000000001E-2</v>
      </c>
      <c r="AM29" s="6">
        <v>2.8500000000000001E-2</v>
      </c>
      <c r="AN29" s="6">
        <v>2.6100000000000002E-2</v>
      </c>
      <c r="AO29" s="6">
        <v>2.29E-2</v>
      </c>
      <c r="AP29" s="6">
        <v>1.9099999999999999E-2</v>
      </c>
      <c r="AQ29" s="6">
        <v>1.4800000000000001E-2</v>
      </c>
      <c r="AR29" s="6">
        <v>1.04E-2</v>
      </c>
      <c r="AS29" s="6">
        <v>6.1999999999999998E-3</v>
      </c>
      <c r="AT29" s="6">
        <v>2.7000000000000001E-3</v>
      </c>
      <c r="AU29" s="6">
        <v>2.0000000000000001E-4</v>
      </c>
      <c r="AV29" s="6">
        <v>-1.1000000000000001E-3</v>
      </c>
      <c r="AW29" s="6">
        <v>-8.0000000000000004E-4</v>
      </c>
      <c r="AX29" s="6">
        <v>1E-3</v>
      </c>
      <c r="AY29" s="6">
        <v>4.1999999999999997E-3</v>
      </c>
      <c r="AZ29" s="6">
        <v>8.2000000000000007E-3</v>
      </c>
      <c r="BA29" s="6">
        <v>1.2E-2</v>
      </c>
      <c r="BB29" s="6">
        <v>1.4500000000000001E-2</v>
      </c>
      <c r="BC29" s="6">
        <v>1.47E-2</v>
      </c>
      <c r="BD29" s="6">
        <v>1.26E-2</v>
      </c>
      <c r="BE29" s="6">
        <v>8.9999999999999993E-3</v>
      </c>
      <c r="BF29" s="6">
        <v>5.4000000000000003E-3</v>
      </c>
      <c r="BG29" s="6">
        <v>3.0000000000000001E-3</v>
      </c>
      <c r="BH29" s="6">
        <v>2.8E-3</v>
      </c>
      <c r="BI29" s="6">
        <v>4.5999999999999999E-3</v>
      </c>
      <c r="BJ29" s="6">
        <v>8.2000000000000007E-3</v>
      </c>
      <c r="BK29" s="6">
        <v>1.2800000000000001E-2</v>
      </c>
      <c r="BL29" s="6">
        <v>1.7399999999999999E-2</v>
      </c>
      <c r="BM29" s="6">
        <v>2.1399999999999999E-2</v>
      </c>
      <c r="BN29" s="6">
        <v>2.4E-2</v>
      </c>
      <c r="BO29" s="6">
        <v>2.4899999999999999E-2</v>
      </c>
      <c r="BP29" s="6">
        <v>2.3800000000000002E-2</v>
      </c>
      <c r="BQ29" s="6">
        <v>2.0899999999999998E-2</v>
      </c>
      <c r="BR29" s="6">
        <v>1.6500000000000001E-2</v>
      </c>
      <c r="BS29" s="6">
        <v>1.0999999999999999E-2</v>
      </c>
      <c r="BT29" s="6">
        <v>5.0000000000000001E-3</v>
      </c>
      <c r="BU29" s="6">
        <v>-8.9999999999999998E-4</v>
      </c>
      <c r="BV29" s="6">
        <v>-6.1999999999999998E-3</v>
      </c>
      <c r="BW29" s="6">
        <v>-1.09E-2</v>
      </c>
      <c r="BX29" s="7">
        <v>-1.29E-2</v>
      </c>
      <c r="BY29" s="7">
        <v>-1.41E-2</v>
      </c>
      <c r="BZ29" s="7">
        <v>-1.46E-2</v>
      </c>
      <c r="CA29" s="7">
        <v>-1.43E-2</v>
      </c>
      <c r="CB29" s="7">
        <v>-1.3299999999999999E-2</v>
      </c>
      <c r="CC29" s="7">
        <v>-1.1599999999999999E-2</v>
      </c>
      <c r="CD29" s="7">
        <v>-9.4000000000000004E-3</v>
      </c>
      <c r="CE29" s="7">
        <v>-6.8999999999999999E-3</v>
      </c>
      <c r="CF29" s="7">
        <v>-4.3E-3</v>
      </c>
      <c r="CG29" s="7">
        <v>-1.9E-3</v>
      </c>
      <c r="CH29" s="7">
        <v>4.0000000000000002E-4</v>
      </c>
      <c r="CI29" s="7">
        <v>2.8E-3</v>
      </c>
      <c r="CJ29" s="7">
        <v>5.1000000000000004E-3</v>
      </c>
      <c r="CK29" s="7">
        <v>7.3000000000000001E-3</v>
      </c>
      <c r="CL29" s="7">
        <v>9.1999999999999998E-3</v>
      </c>
      <c r="CM29" s="7">
        <v>1.0800000000000001E-2</v>
      </c>
      <c r="CN29" s="7">
        <v>1.2E-2</v>
      </c>
      <c r="CO29" s="7">
        <v>1.29E-2</v>
      </c>
      <c r="CP29" s="7">
        <v>1.3299999999999999E-2</v>
      </c>
      <c r="CQ29" s="7">
        <v>1.35E-2</v>
      </c>
    </row>
    <row r="30" spans="1:95" x14ac:dyDescent="0.35">
      <c r="A30" s="5">
        <v>47</v>
      </c>
      <c r="B30">
        <f t="shared" si="0"/>
        <v>1.6500000000000001E-2</v>
      </c>
      <c r="H30" s="5">
        <v>47</v>
      </c>
      <c r="I30" s="6">
        <v>2.2599999999999999E-2</v>
      </c>
      <c r="J30" s="6">
        <v>2.07E-2</v>
      </c>
      <c r="K30" s="6">
        <v>1.8800000000000001E-2</v>
      </c>
      <c r="L30" s="6">
        <v>1.67E-2</v>
      </c>
      <c r="M30" s="6">
        <v>1.43E-2</v>
      </c>
      <c r="N30" s="6">
        <v>1.1599999999999999E-2</v>
      </c>
      <c r="O30" s="6">
        <v>8.8999999999999999E-3</v>
      </c>
      <c r="P30" s="6">
        <v>6.3E-3</v>
      </c>
      <c r="Q30" s="6">
        <v>3.8999999999999998E-3</v>
      </c>
      <c r="R30" s="6">
        <v>1.8E-3</v>
      </c>
      <c r="S30" s="6">
        <v>0</v>
      </c>
      <c r="T30" s="6">
        <v>-1.6999999999999999E-3</v>
      </c>
      <c r="U30" s="6">
        <v>-2.8999999999999998E-3</v>
      </c>
      <c r="V30" s="6">
        <v>-3.5000000000000001E-3</v>
      </c>
      <c r="W30" s="6">
        <v>-3.5999999999999999E-3</v>
      </c>
      <c r="X30" s="6">
        <v>-2.8999999999999998E-3</v>
      </c>
      <c r="Y30" s="6">
        <v>-1.1999999999999999E-3</v>
      </c>
      <c r="Z30" s="6">
        <v>1.4E-3</v>
      </c>
      <c r="AA30" s="6">
        <v>4.7999999999999996E-3</v>
      </c>
      <c r="AB30" s="6">
        <v>8.8999999999999999E-3</v>
      </c>
      <c r="AC30" s="6">
        <v>1.34E-2</v>
      </c>
      <c r="AD30" s="6">
        <v>1.7899999999999999E-2</v>
      </c>
      <c r="AE30" s="6">
        <v>2.2200000000000001E-2</v>
      </c>
      <c r="AF30" s="6">
        <v>2.6100000000000002E-2</v>
      </c>
      <c r="AG30" s="6">
        <v>2.9100000000000001E-2</v>
      </c>
      <c r="AH30" s="6">
        <v>3.09E-2</v>
      </c>
      <c r="AI30" s="6">
        <v>3.1600000000000003E-2</v>
      </c>
      <c r="AJ30" s="6">
        <v>3.15E-2</v>
      </c>
      <c r="AK30" s="6">
        <v>3.0800000000000001E-2</v>
      </c>
      <c r="AL30" s="6">
        <v>2.9700000000000001E-2</v>
      </c>
      <c r="AM30" s="6">
        <v>2.8299999999999999E-2</v>
      </c>
      <c r="AN30" s="6">
        <v>2.63E-2</v>
      </c>
      <c r="AO30" s="6">
        <v>2.3699999999999999E-2</v>
      </c>
      <c r="AP30" s="6">
        <v>2.0400000000000001E-2</v>
      </c>
      <c r="AQ30" s="6">
        <v>1.67E-2</v>
      </c>
      <c r="AR30" s="6">
        <v>1.2999999999999999E-2</v>
      </c>
      <c r="AS30" s="6">
        <v>9.4000000000000004E-3</v>
      </c>
      <c r="AT30" s="6">
        <v>6.4000000000000003E-3</v>
      </c>
      <c r="AU30" s="6">
        <v>4.1999999999999997E-3</v>
      </c>
      <c r="AV30" s="6">
        <v>3.0999999999999999E-3</v>
      </c>
      <c r="AW30" s="6">
        <v>3.0999999999999999E-3</v>
      </c>
      <c r="AX30" s="6">
        <v>4.4000000000000003E-3</v>
      </c>
      <c r="AY30" s="6">
        <v>6.6E-3</v>
      </c>
      <c r="AZ30" s="6">
        <v>9.4999999999999998E-3</v>
      </c>
      <c r="BA30" s="6">
        <v>1.2200000000000001E-2</v>
      </c>
      <c r="BB30" s="6">
        <v>1.37E-2</v>
      </c>
      <c r="BC30" s="6">
        <v>1.3299999999999999E-2</v>
      </c>
      <c r="BD30" s="6">
        <v>1.0800000000000001E-2</v>
      </c>
      <c r="BE30" s="6">
        <v>7.1000000000000004E-3</v>
      </c>
      <c r="BF30" s="6">
        <v>3.3999999999999998E-3</v>
      </c>
      <c r="BG30" s="6">
        <v>1.1000000000000001E-3</v>
      </c>
      <c r="BH30" s="6">
        <v>8.0000000000000004E-4</v>
      </c>
      <c r="BI30" s="6">
        <v>2.5999999999999999E-3</v>
      </c>
      <c r="BJ30" s="6">
        <v>6.0000000000000001E-3</v>
      </c>
      <c r="BK30" s="6">
        <v>1.0500000000000001E-2</v>
      </c>
      <c r="BL30" s="6">
        <v>1.5100000000000001E-2</v>
      </c>
      <c r="BM30" s="6">
        <v>1.9099999999999999E-2</v>
      </c>
      <c r="BN30" s="6">
        <v>2.18E-2</v>
      </c>
      <c r="BO30" s="6">
        <v>2.29E-2</v>
      </c>
      <c r="BP30" s="6">
        <v>2.23E-2</v>
      </c>
      <c r="BQ30" s="6">
        <v>2.01E-2</v>
      </c>
      <c r="BR30" s="6">
        <v>1.6500000000000001E-2</v>
      </c>
      <c r="BS30" s="6">
        <v>1.1900000000000001E-2</v>
      </c>
      <c r="BT30" s="6">
        <v>6.8999999999999999E-3</v>
      </c>
      <c r="BU30" s="6">
        <v>2E-3</v>
      </c>
      <c r="BV30" s="6">
        <v>-2.5000000000000001E-3</v>
      </c>
      <c r="BW30" s="6">
        <v>-6.4000000000000003E-3</v>
      </c>
      <c r="BX30" s="7">
        <v>-8.3000000000000001E-3</v>
      </c>
      <c r="BY30" s="7">
        <v>-9.5999999999999992E-3</v>
      </c>
      <c r="BZ30" s="7">
        <v>-1.04E-2</v>
      </c>
      <c r="CA30" s="7">
        <v>-1.06E-2</v>
      </c>
      <c r="CB30" s="7">
        <v>-1.0200000000000001E-2</v>
      </c>
      <c r="CC30" s="7">
        <v>-9.1999999999999998E-3</v>
      </c>
      <c r="CD30" s="7">
        <v>-7.7000000000000002E-3</v>
      </c>
      <c r="CE30" s="7">
        <v>-5.7999999999999996E-3</v>
      </c>
      <c r="CF30" s="7">
        <v>-3.8E-3</v>
      </c>
      <c r="CG30" s="7">
        <v>-1.6999999999999999E-3</v>
      </c>
      <c r="CH30" s="7">
        <v>4.0000000000000002E-4</v>
      </c>
      <c r="CI30" s="7">
        <v>2.7000000000000001E-3</v>
      </c>
      <c r="CJ30" s="7">
        <v>4.8999999999999998E-3</v>
      </c>
      <c r="CK30" s="7">
        <v>7.1000000000000004E-3</v>
      </c>
      <c r="CL30" s="7">
        <v>8.9999999999999993E-3</v>
      </c>
      <c r="CM30" s="7">
        <v>1.06E-2</v>
      </c>
      <c r="CN30" s="7">
        <v>1.1900000000000001E-2</v>
      </c>
      <c r="CO30" s="7">
        <v>1.2800000000000001E-2</v>
      </c>
      <c r="CP30" s="7">
        <v>1.3299999999999999E-2</v>
      </c>
      <c r="CQ30" s="7">
        <v>1.35E-2</v>
      </c>
    </row>
    <row r="31" spans="1:95" x14ac:dyDescent="0.35">
      <c r="A31" s="5">
        <v>48</v>
      </c>
      <c r="B31">
        <f t="shared" si="0"/>
        <v>1.5800000000000002E-2</v>
      </c>
      <c r="H31" s="5">
        <v>48</v>
      </c>
      <c r="I31" s="6">
        <v>2.1299999999999999E-2</v>
      </c>
      <c r="J31" s="6">
        <v>1.9599999999999999E-2</v>
      </c>
      <c r="K31" s="6">
        <v>1.78E-2</v>
      </c>
      <c r="L31" s="6">
        <v>1.5800000000000002E-2</v>
      </c>
      <c r="M31" s="6">
        <v>1.35E-2</v>
      </c>
      <c r="N31" s="6">
        <v>1.09E-2</v>
      </c>
      <c r="O31" s="6">
        <v>8.3000000000000001E-3</v>
      </c>
      <c r="P31" s="6">
        <v>5.7999999999999996E-3</v>
      </c>
      <c r="Q31" s="6">
        <v>3.5999999999999999E-3</v>
      </c>
      <c r="R31" s="6">
        <v>1.6999999999999999E-3</v>
      </c>
      <c r="S31" s="6">
        <v>1E-4</v>
      </c>
      <c r="T31" s="6">
        <v>-1.2999999999999999E-3</v>
      </c>
      <c r="U31" s="6">
        <v>-2.3E-3</v>
      </c>
      <c r="V31" s="6">
        <v>-2.7000000000000001E-3</v>
      </c>
      <c r="W31" s="6">
        <v>-2.5999999999999999E-3</v>
      </c>
      <c r="X31" s="6">
        <v>-1.6999999999999999E-3</v>
      </c>
      <c r="Y31" s="6">
        <v>0</v>
      </c>
      <c r="Z31" s="6">
        <v>2.5999999999999999E-3</v>
      </c>
      <c r="AA31" s="6">
        <v>5.8999999999999999E-3</v>
      </c>
      <c r="AB31" s="6">
        <v>9.7999999999999997E-3</v>
      </c>
      <c r="AC31" s="6">
        <v>1.38E-2</v>
      </c>
      <c r="AD31" s="6">
        <v>1.7899999999999999E-2</v>
      </c>
      <c r="AE31" s="6">
        <v>2.1899999999999999E-2</v>
      </c>
      <c r="AF31" s="6">
        <v>2.5399999999999999E-2</v>
      </c>
      <c r="AG31" s="6">
        <v>2.8000000000000001E-2</v>
      </c>
      <c r="AH31" s="6">
        <v>2.9700000000000001E-2</v>
      </c>
      <c r="AI31" s="6">
        <v>3.0300000000000001E-2</v>
      </c>
      <c r="AJ31" s="6">
        <v>3.0300000000000001E-2</v>
      </c>
      <c r="AK31" s="6">
        <v>2.98E-2</v>
      </c>
      <c r="AL31" s="6">
        <v>2.8899999999999999E-2</v>
      </c>
      <c r="AM31" s="6">
        <v>2.7699999999999999E-2</v>
      </c>
      <c r="AN31" s="6">
        <v>2.6100000000000002E-2</v>
      </c>
      <c r="AO31" s="6">
        <v>2.3900000000000001E-2</v>
      </c>
      <c r="AP31" s="6">
        <v>2.12E-2</v>
      </c>
      <c r="AQ31" s="6">
        <v>1.8100000000000002E-2</v>
      </c>
      <c r="AR31" s="6">
        <v>1.4999999999999999E-2</v>
      </c>
      <c r="AS31" s="6">
        <v>1.21E-2</v>
      </c>
      <c r="AT31" s="6">
        <v>9.7000000000000003E-3</v>
      </c>
      <c r="AU31" s="6">
        <v>7.9000000000000008E-3</v>
      </c>
      <c r="AV31" s="6">
        <v>6.8999999999999999E-3</v>
      </c>
      <c r="AW31" s="6">
        <v>6.7999999999999996E-3</v>
      </c>
      <c r="AX31" s="6">
        <v>7.6E-3</v>
      </c>
      <c r="AY31" s="6">
        <v>9.1999999999999998E-3</v>
      </c>
      <c r="AZ31" s="6">
        <v>1.12E-2</v>
      </c>
      <c r="BA31" s="6">
        <v>1.2999999999999999E-2</v>
      </c>
      <c r="BB31" s="6">
        <v>1.38E-2</v>
      </c>
      <c r="BC31" s="6">
        <v>1.2800000000000001E-2</v>
      </c>
      <c r="BD31" s="6">
        <v>0.01</v>
      </c>
      <c r="BE31" s="6">
        <v>6.1000000000000004E-3</v>
      </c>
      <c r="BF31" s="6">
        <v>2.3E-3</v>
      </c>
      <c r="BG31" s="6">
        <v>-2.9999999999999997E-4</v>
      </c>
      <c r="BH31" s="6">
        <v>-8.9999999999999998E-4</v>
      </c>
      <c r="BI31" s="6">
        <v>5.0000000000000001E-4</v>
      </c>
      <c r="BJ31" s="6">
        <v>3.8E-3</v>
      </c>
      <c r="BK31" s="6">
        <v>8.0999999999999996E-3</v>
      </c>
      <c r="BL31" s="6">
        <v>1.26E-2</v>
      </c>
      <c r="BM31" s="6">
        <v>1.66E-2</v>
      </c>
      <c r="BN31" s="6">
        <v>1.9400000000000001E-2</v>
      </c>
      <c r="BO31" s="6">
        <v>2.07E-2</v>
      </c>
      <c r="BP31" s="6">
        <v>2.0500000000000001E-2</v>
      </c>
      <c r="BQ31" s="6">
        <v>1.8700000000000001E-2</v>
      </c>
      <c r="BR31" s="6">
        <v>1.5800000000000002E-2</v>
      </c>
      <c r="BS31" s="6">
        <v>1.21E-2</v>
      </c>
      <c r="BT31" s="6">
        <v>8.0000000000000002E-3</v>
      </c>
      <c r="BU31" s="6">
        <v>4.0000000000000001E-3</v>
      </c>
      <c r="BV31" s="6">
        <v>5.0000000000000001E-4</v>
      </c>
      <c r="BW31" s="6">
        <v>-2.3999999999999998E-3</v>
      </c>
      <c r="BX31" s="7">
        <v>-4.1000000000000003E-3</v>
      </c>
      <c r="BY31" s="7">
        <v>-5.4999999999999997E-3</v>
      </c>
      <c r="BZ31" s="7">
        <v>-6.4999999999999997E-3</v>
      </c>
      <c r="CA31" s="7">
        <v>-7.0000000000000001E-3</v>
      </c>
      <c r="CB31" s="7">
        <v>-7.1000000000000004E-3</v>
      </c>
      <c r="CC31" s="7">
        <v>-6.7000000000000002E-3</v>
      </c>
      <c r="CD31" s="7">
        <v>-5.7999999999999996E-3</v>
      </c>
      <c r="CE31" s="7">
        <v>-4.4999999999999997E-3</v>
      </c>
      <c r="CF31" s="7">
        <v>-3.0000000000000001E-3</v>
      </c>
      <c r="CG31" s="7">
        <v>-1.2999999999999999E-3</v>
      </c>
      <c r="CH31" s="7">
        <v>5.9999999999999995E-4</v>
      </c>
      <c r="CI31" s="7">
        <v>2.7000000000000001E-3</v>
      </c>
      <c r="CJ31" s="7">
        <v>4.7999999999999996E-3</v>
      </c>
      <c r="CK31" s="7">
        <v>6.8999999999999999E-3</v>
      </c>
      <c r="CL31" s="7">
        <v>8.8999999999999999E-3</v>
      </c>
      <c r="CM31" s="7">
        <v>1.0500000000000001E-2</v>
      </c>
      <c r="CN31" s="7">
        <v>1.18E-2</v>
      </c>
      <c r="CO31" s="7">
        <v>1.2800000000000001E-2</v>
      </c>
      <c r="CP31" s="7">
        <v>1.3299999999999999E-2</v>
      </c>
      <c r="CQ31" s="7">
        <v>1.35E-2</v>
      </c>
    </row>
    <row r="32" spans="1:95" x14ac:dyDescent="0.35">
      <c r="A32" s="5">
        <v>49</v>
      </c>
      <c r="B32">
        <f t="shared" si="0"/>
        <v>1.4500000000000001E-2</v>
      </c>
      <c r="H32" s="5">
        <v>49</v>
      </c>
      <c r="I32" s="6">
        <v>2.01E-2</v>
      </c>
      <c r="J32" s="6">
        <v>1.8499999999999999E-2</v>
      </c>
      <c r="K32" s="6">
        <v>1.6899999999999998E-2</v>
      </c>
      <c r="L32" s="6">
        <v>1.4999999999999999E-2</v>
      </c>
      <c r="M32" s="6">
        <v>1.2800000000000001E-2</v>
      </c>
      <c r="N32" s="6">
        <v>1.03E-2</v>
      </c>
      <c r="O32" s="6">
        <v>7.7999999999999996E-3</v>
      </c>
      <c r="P32" s="6">
        <v>5.4000000000000003E-3</v>
      </c>
      <c r="Q32" s="6">
        <v>3.3999999999999998E-3</v>
      </c>
      <c r="R32" s="6">
        <v>1.6000000000000001E-3</v>
      </c>
      <c r="S32" s="6">
        <v>2.0000000000000001E-4</v>
      </c>
      <c r="T32" s="6">
        <v>-1E-3</v>
      </c>
      <c r="U32" s="6">
        <v>-1.8E-3</v>
      </c>
      <c r="V32" s="6">
        <v>-2.0999999999999999E-3</v>
      </c>
      <c r="W32" s="6">
        <v>-1.8E-3</v>
      </c>
      <c r="X32" s="6">
        <v>-6.9999999999999999E-4</v>
      </c>
      <c r="Y32" s="6">
        <v>1.1000000000000001E-3</v>
      </c>
      <c r="Z32" s="6">
        <v>3.7000000000000002E-3</v>
      </c>
      <c r="AA32" s="6">
        <v>6.8999999999999999E-3</v>
      </c>
      <c r="AB32" s="6">
        <v>1.06E-2</v>
      </c>
      <c r="AC32" s="6">
        <v>1.44E-2</v>
      </c>
      <c r="AD32" s="6">
        <v>1.8200000000000001E-2</v>
      </c>
      <c r="AE32" s="6">
        <v>2.18E-2</v>
      </c>
      <c r="AF32" s="6">
        <v>2.4899999999999999E-2</v>
      </c>
      <c r="AG32" s="6">
        <v>2.7099999999999999E-2</v>
      </c>
      <c r="AH32" s="6">
        <v>2.8500000000000001E-2</v>
      </c>
      <c r="AI32" s="6">
        <v>2.9100000000000001E-2</v>
      </c>
      <c r="AJ32" s="6">
        <v>2.9000000000000001E-2</v>
      </c>
      <c r="AK32" s="6">
        <v>2.86E-2</v>
      </c>
      <c r="AL32" s="6">
        <v>2.7900000000000001E-2</v>
      </c>
      <c r="AM32" s="6">
        <v>2.69E-2</v>
      </c>
      <c r="AN32" s="6">
        <v>2.5600000000000001E-2</v>
      </c>
      <c r="AO32" s="6">
        <v>2.3699999999999999E-2</v>
      </c>
      <c r="AP32" s="6">
        <v>2.1399999999999999E-2</v>
      </c>
      <c r="AQ32" s="6">
        <v>1.89E-2</v>
      </c>
      <c r="AR32" s="6">
        <v>1.6400000000000001E-2</v>
      </c>
      <c r="AS32" s="6">
        <v>1.43E-2</v>
      </c>
      <c r="AT32" s="6">
        <v>1.2500000000000001E-2</v>
      </c>
      <c r="AU32" s="6">
        <v>1.12E-2</v>
      </c>
      <c r="AV32" s="6">
        <v>1.04E-2</v>
      </c>
      <c r="AW32" s="6">
        <v>1.0200000000000001E-2</v>
      </c>
      <c r="AX32" s="6">
        <v>1.06E-2</v>
      </c>
      <c r="AY32" s="6">
        <v>1.1599999999999999E-2</v>
      </c>
      <c r="AZ32" s="6">
        <v>1.2999999999999999E-2</v>
      </c>
      <c r="BA32" s="6">
        <v>1.4200000000000001E-2</v>
      </c>
      <c r="BB32" s="6">
        <v>1.4500000000000001E-2</v>
      </c>
      <c r="BC32" s="6">
        <v>1.32E-2</v>
      </c>
      <c r="BD32" s="6">
        <v>1.01E-2</v>
      </c>
      <c r="BE32" s="6">
        <v>6.0000000000000001E-3</v>
      </c>
      <c r="BF32" s="6">
        <v>1.9E-3</v>
      </c>
      <c r="BG32" s="6">
        <v>-1.1000000000000001E-3</v>
      </c>
      <c r="BH32" s="6">
        <v>-2.2000000000000001E-3</v>
      </c>
      <c r="BI32" s="6">
        <v>-1.1999999999999999E-3</v>
      </c>
      <c r="BJ32" s="6">
        <v>1.6999999999999999E-3</v>
      </c>
      <c r="BK32" s="6">
        <v>5.7000000000000002E-3</v>
      </c>
      <c r="BL32" s="6">
        <v>1.01E-2</v>
      </c>
      <c r="BM32" s="6">
        <v>1.4E-2</v>
      </c>
      <c r="BN32" s="6">
        <v>1.6899999999999998E-2</v>
      </c>
      <c r="BO32" s="6">
        <v>1.83E-2</v>
      </c>
      <c r="BP32" s="6">
        <v>1.83E-2</v>
      </c>
      <c r="BQ32" s="6">
        <v>1.6899999999999998E-2</v>
      </c>
      <c r="BR32" s="6">
        <v>1.4500000000000001E-2</v>
      </c>
      <c r="BS32" s="6">
        <v>1.14E-2</v>
      </c>
      <c r="BT32" s="6">
        <v>8.3000000000000001E-3</v>
      </c>
      <c r="BU32" s="6">
        <v>5.3E-3</v>
      </c>
      <c r="BV32" s="6">
        <v>2.8E-3</v>
      </c>
      <c r="BW32" s="6">
        <v>8.9999999999999998E-4</v>
      </c>
      <c r="BX32" s="7">
        <v>-5.9999999999999995E-4</v>
      </c>
      <c r="BY32" s="7">
        <v>-1.8E-3</v>
      </c>
      <c r="BZ32" s="7">
        <v>-2.8999999999999998E-3</v>
      </c>
      <c r="CA32" s="7">
        <v>-3.7000000000000002E-3</v>
      </c>
      <c r="CB32" s="7">
        <v>-4.1999999999999997E-3</v>
      </c>
      <c r="CC32" s="7">
        <v>-4.1999999999999997E-3</v>
      </c>
      <c r="CD32" s="7">
        <v>-3.8E-3</v>
      </c>
      <c r="CE32" s="7">
        <v>-3.0000000000000001E-3</v>
      </c>
      <c r="CF32" s="7">
        <v>-1.9E-3</v>
      </c>
      <c r="CG32" s="7">
        <v>-5.9999999999999995E-4</v>
      </c>
      <c r="CH32" s="7">
        <v>8.9999999999999998E-4</v>
      </c>
      <c r="CI32" s="7">
        <v>2.8E-3</v>
      </c>
      <c r="CJ32" s="7">
        <v>4.7999999999999996E-3</v>
      </c>
      <c r="CK32" s="7">
        <v>6.8999999999999999E-3</v>
      </c>
      <c r="CL32" s="7">
        <v>8.8000000000000005E-3</v>
      </c>
      <c r="CM32" s="7">
        <v>1.04E-2</v>
      </c>
      <c r="CN32" s="7">
        <v>1.18E-2</v>
      </c>
      <c r="CO32" s="7">
        <v>1.2699999999999999E-2</v>
      </c>
      <c r="CP32" s="7">
        <v>1.3299999999999999E-2</v>
      </c>
      <c r="CQ32" s="7">
        <v>1.35E-2</v>
      </c>
    </row>
    <row r="33" spans="1:95" x14ac:dyDescent="0.35">
      <c r="A33" s="11">
        <v>50</v>
      </c>
      <c r="B33" s="12">
        <f>HLOOKUP($B$2,$H$2:$CQ$103,A33-18,FALSE)</f>
        <v>1.2699999999999999E-2</v>
      </c>
      <c r="H33" s="5">
        <v>50</v>
      </c>
      <c r="I33" s="6">
        <v>1.9E-2</v>
      </c>
      <c r="J33" s="6">
        <v>1.7600000000000001E-2</v>
      </c>
      <c r="K33" s="6">
        <v>1.61E-2</v>
      </c>
      <c r="L33" s="6">
        <v>1.43E-2</v>
      </c>
      <c r="M33" s="6">
        <v>1.2200000000000001E-2</v>
      </c>
      <c r="N33" s="6">
        <v>9.7000000000000003E-3</v>
      </c>
      <c r="O33" s="6">
        <v>7.3000000000000001E-3</v>
      </c>
      <c r="P33" s="6">
        <v>5.1000000000000004E-3</v>
      </c>
      <c r="Q33" s="6">
        <v>3.2000000000000002E-3</v>
      </c>
      <c r="R33" s="6">
        <v>1.6000000000000001E-3</v>
      </c>
      <c r="S33" s="6">
        <v>2.9999999999999997E-4</v>
      </c>
      <c r="T33" s="6">
        <v>-8.0000000000000004E-4</v>
      </c>
      <c r="U33" s="6">
        <v>-1.4E-3</v>
      </c>
      <c r="V33" s="6">
        <v>-1.6000000000000001E-3</v>
      </c>
      <c r="W33" s="6">
        <v>-1.1999999999999999E-3</v>
      </c>
      <c r="X33" s="6">
        <v>0</v>
      </c>
      <c r="Y33" s="6">
        <v>1.9E-3</v>
      </c>
      <c r="Z33" s="6">
        <v>4.4999999999999997E-3</v>
      </c>
      <c r="AA33" s="6">
        <v>7.7999999999999996E-3</v>
      </c>
      <c r="AB33" s="6">
        <v>1.1299999999999999E-2</v>
      </c>
      <c r="AC33" s="6">
        <v>1.4999999999999999E-2</v>
      </c>
      <c r="AD33" s="6">
        <v>1.8599999999999998E-2</v>
      </c>
      <c r="AE33" s="6">
        <v>2.1899999999999999E-2</v>
      </c>
      <c r="AF33" s="6">
        <v>2.46E-2</v>
      </c>
      <c r="AG33" s="6">
        <v>2.6499999999999999E-2</v>
      </c>
      <c r="AH33" s="6">
        <v>2.75E-2</v>
      </c>
      <c r="AI33" s="6">
        <v>2.7900000000000001E-2</v>
      </c>
      <c r="AJ33" s="6">
        <v>2.7799999999999998E-2</v>
      </c>
      <c r="AK33" s="6">
        <v>2.75E-2</v>
      </c>
      <c r="AL33" s="6">
        <v>2.6800000000000001E-2</v>
      </c>
      <c r="AM33" s="6">
        <v>2.5899999999999999E-2</v>
      </c>
      <c r="AN33" s="6">
        <v>2.47E-2</v>
      </c>
      <c r="AO33" s="6">
        <v>2.3099999999999999E-2</v>
      </c>
      <c r="AP33" s="6">
        <v>2.12E-2</v>
      </c>
      <c r="AQ33" s="6">
        <v>1.9199999999999998E-2</v>
      </c>
      <c r="AR33" s="6">
        <v>1.7500000000000002E-2</v>
      </c>
      <c r="AS33" s="6">
        <v>1.6E-2</v>
      </c>
      <c r="AT33" s="6">
        <v>1.49E-2</v>
      </c>
      <c r="AU33" s="6">
        <v>1.4E-2</v>
      </c>
      <c r="AV33" s="6">
        <v>1.35E-2</v>
      </c>
      <c r="AW33" s="6">
        <v>1.32E-2</v>
      </c>
      <c r="AX33" s="6">
        <v>1.3299999999999999E-2</v>
      </c>
      <c r="AY33" s="6">
        <v>1.3899999999999999E-2</v>
      </c>
      <c r="AZ33" s="6">
        <v>1.49E-2</v>
      </c>
      <c r="BA33" s="6">
        <v>1.5699999999999999E-2</v>
      </c>
      <c r="BB33" s="6">
        <v>1.5699999999999999E-2</v>
      </c>
      <c r="BC33" s="6">
        <v>1.4200000000000001E-2</v>
      </c>
      <c r="BD33" s="6">
        <v>1.09E-2</v>
      </c>
      <c r="BE33" s="6">
        <v>6.6E-3</v>
      </c>
      <c r="BF33" s="6">
        <v>2.2000000000000001E-3</v>
      </c>
      <c r="BG33" s="6">
        <v>-1.1999999999999999E-3</v>
      </c>
      <c r="BH33" s="6">
        <v>-2.8E-3</v>
      </c>
      <c r="BI33" s="6">
        <v>-2.3E-3</v>
      </c>
      <c r="BJ33" s="6">
        <v>0</v>
      </c>
      <c r="BK33" s="6">
        <v>3.5999999999999999E-3</v>
      </c>
      <c r="BL33" s="6">
        <v>7.7999999999999996E-3</v>
      </c>
      <c r="BM33" s="6">
        <v>1.15E-2</v>
      </c>
      <c r="BN33" s="6">
        <v>1.43E-2</v>
      </c>
      <c r="BO33" s="6">
        <v>1.5800000000000002E-2</v>
      </c>
      <c r="BP33" s="6">
        <v>1.5800000000000002E-2</v>
      </c>
      <c r="BQ33" s="6">
        <v>1.47E-2</v>
      </c>
      <c r="BR33" s="6">
        <v>1.2699999999999999E-2</v>
      </c>
      <c r="BS33" s="6">
        <v>1.03E-2</v>
      </c>
      <c r="BT33" s="6">
        <v>7.9000000000000008E-3</v>
      </c>
      <c r="BU33" s="6">
        <v>5.8999999999999999E-3</v>
      </c>
      <c r="BV33" s="6">
        <v>4.4000000000000003E-3</v>
      </c>
      <c r="BW33" s="6">
        <v>3.3999999999999998E-3</v>
      </c>
      <c r="BX33" s="7">
        <v>2.3E-3</v>
      </c>
      <c r="BY33" s="7">
        <v>1.1999999999999999E-3</v>
      </c>
      <c r="BZ33" s="7">
        <v>2.0000000000000001E-4</v>
      </c>
      <c r="CA33" s="7">
        <v>-6.9999999999999999E-4</v>
      </c>
      <c r="CB33" s="7">
        <v>-1.4E-3</v>
      </c>
      <c r="CC33" s="7">
        <v>-1.8E-3</v>
      </c>
      <c r="CD33" s="7">
        <v>-1.8E-3</v>
      </c>
      <c r="CE33" s="7">
        <v>-1.4E-3</v>
      </c>
      <c r="CF33" s="7">
        <v>-6.9999999999999999E-4</v>
      </c>
      <c r="CG33" s="7">
        <v>2.0000000000000001E-4</v>
      </c>
      <c r="CH33" s="7">
        <v>1.5E-3</v>
      </c>
      <c r="CI33" s="7">
        <v>3.0999999999999999E-3</v>
      </c>
      <c r="CJ33" s="7">
        <v>4.8999999999999998E-3</v>
      </c>
      <c r="CK33" s="7">
        <v>6.7999999999999996E-3</v>
      </c>
      <c r="CL33" s="7">
        <v>8.6999999999999994E-3</v>
      </c>
      <c r="CM33" s="7">
        <v>1.03E-2</v>
      </c>
      <c r="CN33" s="7">
        <v>1.17E-2</v>
      </c>
      <c r="CO33" s="7">
        <v>1.2699999999999999E-2</v>
      </c>
      <c r="CP33" s="7">
        <v>1.3299999999999999E-2</v>
      </c>
      <c r="CQ33" s="7">
        <v>1.35E-2</v>
      </c>
    </row>
    <row r="34" spans="1:95" x14ac:dyDescent="0.35">
      <c r="A34" s="11">
        <v>51</v>
      </c>
      <c r="B34" s="12">
        <f t="shared" si="0"/>
        <v>1.0500000000000001E-2</v>
      </c>
      <c r="H34" s="5">
        <v>51</v>
      </c>
      <c r="I34" s="6">
        <v>1.8100000000000002E-2</v>
      </c>
      <c r="J34" s="6">
        <v>1.6799999999999999E-2</v>
      </c>
      <c r="K34" s="6">
        <v>1.54E-2</v>
      </c>
      <c r="L34" s="6">
        <v>1.37E-2</v>
      </c>
      <c r="M34" s="6">
        <v>1.1599999999999999E-2</v>
      </c>
      <c r="N34" s="6">
        <v>9.2999999999999992E-3</v>
      </c>
      <c r="O34" s="6">
        <v>6.8999999999999999E-3</v>
      </c>
      <c r="P34" s="6">
        <v>4.7999999999999996E-3</v>
      </c>
      <c r="Q34" s="6">
        <v>3.0000000000000001E-3</v>
      </c>
      <c r="R34" s="6">
        <v>1.6000000000000001E-3</v>
      </c>
      <c r="S34" s="6">
        <v>4.0000000000000002E-4</v>
      </c>
      <c r="T34" s="6">
        <v>-5.9999999999999995E-4</v>
      </c>
      <c r="U34" s="6">
        <v>-1.1999999999999999E-3</v>
      </c>
      <c r="V34" s="6">
        <v>-1.2999999999999999E-3</v>
      </c>
      <c r="W34" s="6">
        <v>-8.0000000000000004E-4</v>
      </c>
      <c r="X34" s="6">
        <v>4.0000000000000002E-4</v>
      </c>
      <c r="Y34" s="6">
        <v>2.3999999999999998E-3</v>
      </c>
      <c r="Z34" s="6">
        <v>5.1000000000000004E-3</v>
      </c>
      <c r="AA34" s="6">
        <v>8.3000000000000001E-3</v>
      </c>
      <c r="AB34" s="6">
        <v>1.1900000000000001E-2</v>
      </c>
      <c r="AC34" s="6">
        <v>1.5599999999999999E-2</v>
      </c>
      <c r="AD34" s="6">
        <v>1.9099999999999999E-2</v>
      </c>
      <c r="AE34" s="6">
        <v>2.2100000000000002E-2</v>
      </c>
      <c r="AF34" s="6">
        <v>2.4500000000000001E-2</v>
      </c>
      <c r="AG34" s="6">
        <v>2.6100000000000002E-2</v>
      </c>
      <c r="AH34" s="6">
        <v>2.69E-2</v>
      </c>
      <c r="AI34" s="6">
        <v>2.7E-2</v>
      </c>
      <c r="AJ34" s="6">
        <v>2.6800000000000001E-2</v>
      </c>
      <c r="AK34" s="6">
        <v>2.63E-2</v>
      </c>
      <c r="AL34" s="6">
        <v>2.5600000000000001E-2</v>
      </c>
      <c r="AM34" s="6">
        <v>2.47E-2</v>
      </c>
      <c r="AN34" s="6">
        <v>2.35E-2</v>
      </c>
      <c r="AO34" s="6">
        <v>2.2200000000000001E-2</v>
      </c>
      <c r="AP34" s="6">
        <v>2.07E-2</v>
      </c>
      <c r="AQ34" s="6">
        <v>1.9300000000000001E-2</v>
      </c>
      <c r="AR34" s="6">
        <v>1.8100000000000002E-2</v>
      </c>
      <c r="AS34" s="6">
        <v>1.7299999999999999E-2</v>
      </c>
      <c r="AT34" s="6">
        <v>1.67E-2</v>
      </c>
      <c r="AU34" s="6">
        <v>1.6299999999999999E-2</v>
      </c>
      <c r="AV34" s="6">
        <v>1.5900000000000001E-2</v>
      </c>
      <c r="AW34" s="6">
        <v>1.5699999999999999E-2</v>
      </c>
      <c r="AX34" s="6">
        <v>1.5599999999999999E-2</v>
      </c>
      <c r="AY34" s="6">
        <v>1.6E-2</v>
      </c>
      <c r="AZ34" s="6">
        <v>1.67E-2</v>
      </c>
      <c r="BA34" s="6">
        <v>1.7299999999999999E-2</v>
      </c>
      <c r="BB34" s="6">
        <v>1.7100000000000001E-2</v>
      </c>
      <c r="BC34" s="6">
        <v>1.54E-2</v>
      </c>
      <c r="BD34" s="6">
        <v>1.2200000000000001E-2</v>
      </c>
      <c r="BE34" s="6">
        <v>7.7999999999999996E-3</v>
      </c>
      <c r="BF34" s="6">
        <v>3.3E-3</v>
      </c>
      <c r="BG34" s="6">
        <v>-4.0000000000000002E-4</v>
      </c>
      <c r="BH34" s="6">
        <v>-2.5999999999999999E-3</v>
      </c>
      <c r="BI34" s="6">
        <v>-2.7000000000000001E-3</v>
      </c>
      <c r="BJ34" s="6">
        <v>-8.9999999999999998E-4</v>
      </c>
      <c r="BK34" s="6">
        <v>2.0999999999999999E-3</v>
      </c>
      <c r="BL34" s="6">
        <v>5.7999999999999996E-3</v>
      </c>
      <c r="BM34" s="6">
        <v>9.1999999999999998E-3</v>
      </c>
      <c r="BN34" s="6">
        <v>1.17E-2</v>
      </c>
      <c r="BO34" s="6">
        <v>1.3100000000000001E-2</v>
      </c>
      <c r="BP34" s="6">
        <v>1.32E-2</v>
      </c>
      <c r="BQ34" s="6">
        <v>1.21E-2</v>
      </c>
      <c r="BR34" s="6">
        <v>1.0500000000000001E-2</v>
      </c>
      <c r="BS34" s="6">
        <v>8.6999999999999994E-3</v>
      </c>
      <c r="BT34" s="6">
        <v>7.0000000000000001E-3</v>
      </c>
      <c r="BU34" s="6">
        <v>5.7999999999999996E-3</v>
      </c>
      <c r="BV34" s="6">
        <v>5.1999999999999998E-3</v>
      </c>
      <c r="BW34" s="6">
        <v>5.1000000000000004E-3</v>
      </c>
      <c r="BX34" s="7">
        <v>4.4000000000000003E-3</v>
      </c>
      <c r="BY34" s="7">
        <v>3.5999999999999999E-3</v>
      </c>
      <c r="BZ34" s="7">
        <v>2.7000000000000001E-3</v>
      </c>
      <c r="CA34" s="7">
        <v>1.8E-3</v>
      </c>
      <c r="CB34" s="7">
        <v>1.1000000000000001E-3</v>
      </c>
      <c r="CC34" s="7">
        <v>5.0000000000000001E-4</v>
      </c>
      <c r="CD34" s="7">
        <v>2.0000000000000001E-4</v>
      </c>
      <c r="CE34" s="7">
        <v>2.9999999999999997E-4</v>
      </c>
      <c r="CF34" s="7">
        <v>5.9999999999999995E-4</v>
      </c>
      <c r="CG34" s="7">
        <v>1.2999999999999999E-3</v>
      </c>
      <c r="CH34" s="7">
        <v>2.2000000000000001E-3</v>
      </c>
      <c r="CI34" s="7">
        <v>3.5999999999999999E-3</v>
      </c>
      <c r="CJ34" s="7">
        <v>5.1999999999999998E-3</v>
      </c>
      <c r="CK34" s="7">
        <v>6.8999999999999999E-3</v>
      </c>
      <c r="CL34" s="7">
        <v>8.6999999999999994E-3</v>
      </c>
      <c r="CM34" s="7">
        <v>1.03E-2</v>
      </c>
      <c r="CN34" s="7">
        <v>1.17E-2</v>
      </c>
      <c r="CO34" s="7">
        <v>1.2699999999999999E-2</v>
      </c>
      <c r="CP34" s="7">
        <v>1.3299999999999999E-2</v>
      </c>
      <c r="CQ34" s="7">
        <v>1.35E-2</v>
      </c>
    </row>
    <row r="35" spans="1:95" x14ac:dyDescent="0.35">
      <c r="A35" s="11">
        <v>52</v>
      </c>
      <c r="B35" s="12">
        <f t="shared" si="0"/>
        <v>8.2000000000000007E-3</v>
      </c>
      <c r="H35" s="5">
        <v>52</v>
      </c>
      <c r="I35" s="6">
        <v>1.7399999999999999E-2</v>
      </c>
      <c r="J35" s="6">
        <v>1.6199999999999999E-2</v>
      </c>
      <c r="K35" s="6">
        <v>1.49E-2</v>
      </c>
      <c r="L35" s="6">
        <v>1.32E-2</v>
      </c>
      <c r="M35" s="6">
        <v>1.11E-2</v>
      </c>
      <c r="N35" s="6">
        <v>8.8000000000000005E-3</v>
      </c>
      <c r="O35" s="6">
        <v>6.4999999999999997E-3</v>
      </c>
      <c r="P35" s="6">
        <v>4.5999999999999999E-3</v>
      </c>
      <c r="Q35" s="6">
        <v>2.8999999999999998E-3</v>
      </c>
      <c r="R35" s="6">
        <v>1.6000000000000001E-3</v>
      </c>
      <c r="S35" s="6">
        <v>4.0000000000000002E-4</v>
      </c>
      <c r="T35" s="6">
        <v>-5.0000000000000001E-4</v>
      </c>
      <c r="U35" s="6">
        <v>-1.1000000000000001E-3</v>
      </c>
      <c r="V35" s="6">
        <v>-1.1999999999999999E-3</v>
      </c>
      <c r="W35" s="6">
        <v>-8.0000000000000004E-4</v>
      </c>
      <c r="X35" s="6">
        <v>5.0000000000000001E-4</v>
      </c>
      <c r="Y35" s="6">
        <v>2.5000000000000001E-3</v>
      </c>
      <c r="Z35" s="6">
        <v>5.1999999999999998E-3</v>
      </c>
      <c r="AA35" s="6">
        <v>8.6E-3</v>
      </c>
      <c r="AB35" s="6">
        <v>1.23E-2</v>
      </c>
      <c r="AC35" s="6">
        <v>1.6E-2</v>
      </c>
      <c r="AD35" s="6">
        <v>1.95E-2</v>
      </c>
      <c r="AE35" s="6">
        <v>2.2499999999999999E-2</v>
      </c>
      <c r="AF35" s="6">
        <v>2.47E-2</v>
      </c>
      <c r="AG35" s="6">
        <v>2.5999999999999999E-2</v>
      </c>
      <c r="AH35" s="6">
        <v>2.6599999999999999E-2</v>
      </c>
      <c r="AI35" s="6">
        <v>2.64E-2</v>
      </c>
      <c r="AJ35" s="6">
        <v>2.5899999999999999E-2</v>
      </c>
      <c r="AK35" s="6">
        <v>2.5100000000000001E-2</v>
      </c>
      <c r="AL35" s="6">
        <v>2.4199999999999999E-2</v>
      </c>
      <c r="AM35" s="6">
        <v>2.3300000000000001E-2</v>
      </c>
      <c r="AN35" s="6">
        <v>2.2200000000000001E-2</v>
      </c>
      <c r="AO35" s="6">
        <v>2.1000000000000001E-2</v>
      </c>
      <c r="AP35" s="6">
        <v>0.02</v>
      </c>
      <c r="AQ35" s="6">
        <v>1.9099999999999999E-2</v>
      </c>
      <c r="AR35" s="6">
        <v>1.8499999999999999E-2</v>
      </c>
      <c r="AS35" s="6">
        <v>1.8200000000000001E-2</v>
      </c>
      <c r="AT35" s="6">
        <v>1.7999999999999999E-2</v>
      </c>
      <c r="AU35" s="6">
        <v>1.7999999999999999E-2</v>
      </c>
      <c r="AV35" s="6">
        <v>1.78E-2</v>
      </c>
      <c r="AW35" s="6">
        <v>1.77E-2</v>
      </c>
      <c r="AX35" s="6">
        <v>1.7600000000000001E-2</v>
      </c>
      <c r="AY35" s="6">
        <v>1.78E-2</v>
      </c>
      <c r="AZ35" s="6">
        <v>1.84E-2</v>
      </c>
      <c r="BA35" s="6">
        <v>1.8800000000000001E-2</v>
      </c>
      <c r="BB35" s="6">
        <v>1.84E-2</v>
      </c>
      <c r="BC35" s="6">
        <v>1.6799999999999999E-2</v>
      </c>
      <c r="BD35" s="6">
        <v>1.3599999999999999E-2</v>
      </c>
      <c r="BE35" s="6">
        <v>9.2999999999999992E-3</v>
      </c>
      <c r="BF35" s="6">
        <v>4.8999999999999998E-3</v>
      </c>
      <c r="BG35" s="6">
        <v>1.1000000000000001E-3</v>
      </c>
      <c r="BH35" s="6">
        <v>-1.4E-3</v>
      </c>
      <c r="BI35" s="6">
        <v>-2E-3</v>
      </c>
      <c r="BJ35" s="6">
        <v>-1E-3</v>
      </c>
      <c r="BK35" s="6">
        <v>1.2999999999999999E-3</v>
      </c>
      <c r="BL35" s="6">
        <v>4.3E-3</v>
      </c>
      <c r="BM35" s="6">
        <v>7.1000000000000004E-3</v>
      </c>
      <c r="BN35" s="6">
        <v>9.1999999999999998E-3</v>
      </c>
      <c r="BO35" s="6">
        <v>1.03E-2</v>
      </c>
      <c r="BP35" s="6">
        <v>1.04E-2</v>
      </c>
      <c r="BQ35" s="6">
        <v>9.4999999999999998E-3</v>
      </c>
      <c r="BR35" s="6">
        <v>8.2000000000000007E-3</v>
      </c>
      <c r="BS35" s="6">
        <v>6.7999999999999996E-3</v>
      </c>
      <c r="BT35" s="6">
        <v>5.7999999999999996E-3</v>
      </c>
      <c r="BU35" s="6">
        <v>5.1999999999999998E-3</v>
      </c>
      <c r="BV35" s="6">
        <v>5.3E-3</v>
      </c>
      <c r="BW35" s="6">
        <v>5.8999999999999999E-3</v>
      </c>
      <c r="BX35" s="7">
        <v>5.5999999999999999E-3</v>
      </c>
      <c r="BY35" s="7">
        <v>5.1999999999999998E-3</v>
      </c>
      <c r="BZ35" s="7">
        <v>4.5999999999999999E-3</v>
      </c>
      <c r="CA35" s="7">
        <v>3.8999999999999998E-3</v>
      </c>
      <c r="CB35" s="7">
        <v>3.2000000000000002E-3</v>
      </c>
      <c r="CC35" s="7">
        <v>2.5999999999999999E-3</v>
      </c>
      <c r="CD35" s="7">
        <v>2.0999999999999999E-3</v>
      </c>
      <c r="CE35" s="7">
        <v>1.9E-3</v>
      </c>
      <c r="CF35" s="7">
        <v>2E-3</v>
      </c>
      <c r="CG35" s="7">
        <v>2.3999999999999998E-3</v>
      </c>
      <c r="CH35" s="7">
        <v>3.0999999999999999E-3</v>
      </c>
      <c r="CI35" s="7">
        <v>4.1999999999999997E-3</v>
      </c>
      <c r="CJ35" s="7">
        <v>5.4999999999999997E-3</v>
      </c>
      <c r="CK35" s="7">
        <v>7.1000000000000004E-3</v>
      </c>
      <c r="CL35" s="7">
        <v>8.6999999999999994E-3</v>
      </c>
      <c r="CM35" s="7">
        <v>1.03E-2</v>
      </c>
      <c r="CN35" s="7">
        <v>1.1599999999999999E-2</v>
      </c>
      <c r="CO35" s="7">
        <v>1.26E-2</v>
      </c>
      <c r="CP35" s="7">
        <v>1.3299999999999999E-2</v>
      </c>
      <c r="CQ35" s="7">
        <v>1.35E-2</v>
      </c>
    </row>
    <row r="36" spans="1:95" x14ac:dyDescent="0.35">
      <c r="A36" s="11">
        <v>53</v>
      </c>
      <c r="B36" s="12">
        <f>HLOOKUP($B$2,$H$2:$CQ$103,A36-18,FALSE)</f>
        <v>5.7000000000000002E-3</v>
      </c>
      <c r="H36" s="5">
        <v>53</v>
      </c>
      <c r="I36" s="6">
        <v>1.6899999999999998E-2</v>
      </c>
      <c r="J36" s="6">
        <v>1.5699999999999999E-2</v>
      </c>
      <c r="K36" s="6">
        <v>1.43E-2</v>
      </c>
      <c r="L36" s="6">
        <v>1.2699999999999999E-2</v>
      </c>
      <c r="M36" s="6">
        <v>1.0699999999999999E-2</v>
      </c>
      <c r="N36" s="6">
        <v>8.3999999999999995E-3</v>
      </c>
      <c r="O36" s="6">
        <v>6.3E-3</v>
      </c>
      <c r="P36" s="6">
        <v>4.4000000000000003E-3</v>
      </c>
      <c r="Q36" s="6">
        <v>2.8999999999999998E-3</v>
      </c>
      <c r="R36" s="6">
        <v>1.6000000000000001E-3</v>
      </c>
      <c r="S36" s="6">
        <v>5.0000000000000001E-4</v>
      </c>
      <c r="T36" s="6">
        <v>-5.0000000000000001E-4</v>
      </c>
      <c r="U36" s="6">
        <v>-1.1000000000000001E-3</v>
      </c>
      <c r="V36" s="6">
        <v>-1.2999999999999999E-3</v>
      </c>
      <c r="W36" s="6">
        <v>-8.9999999999999998E-4</v>
      </c>
      <c r="X36" s="6">
        <v>2.9999999999999997E-4</v>
      </c>
      <c r="Y36" s="6">
        <v>2.3E-3</v>
      </c>
      <c r="Z36" s="6">
        <v>5.1000000000000004E-3</v>
      </c>
      <c r="AA36" s="6">
        <v>8.5000000000000006E-3</v>
      </c>
      <c r="AB36" s="6">
        <v>1.24E-2</v>
      </c>
      <c r="AC36" s="6">
        <v>1.6299999999999999E-2</v>
      </c>
      <c r="AD36" s="6">
        <v>1.9900000000000001E-2</v>
      </c>
      <c r="AE36" s="6">
        <v>2.29E-2</v>
      </c>
      <c r="AF36" s="6">
        <v>2.5100000000000001E-2</v>
      </c>
      <c r="AG36" s="6">
        <v>2.63E-2</v>
      </c>
      <c r="AH36" s="6">
        <v>2.6599999999999999E-2</v>
      </c>
      <c r="AI36" s="6">
        <v>2.6200000000000001E-2</v>
      </c>
      <c r="AJ36" s="6">
        <v>2.53E-2</v>
      </c>
      <c r="AK36" s="6">
        <v>2.41E-2</v>
      </c>
      <c r="AL36" s="6">
        <v>2.29E-2</v>
      </c>
      <c r="AM36" s="6">
        <v>2.18E-2</v>
      </c>
      <c r="AN36" s="6">
        <v>2.07E-2</v>
      </c>
      <c r="AO36" s="6">
        <v>1.9800000000000002E-2</v>
      </c>
      <c r="AP36" s="6">
        <v>1.9099999999999999E-2</v>
      </c>
      <c r="AQ36" s="6">
        <v>1.8700000000000001E-2</v>
      </c>
      <c r="AR36" s="6">
        <v>1.8499999999999999E-2</v>
      </c>
      <c r="AS36" s="6">
        <v>1.8700000000000001E-2</v>
      </c>
      <c r="AT36" s="6">
        <v>1.89E-2</v>
      </c>
      <c r="AU36" s="6">
        <v>1.9099999999999999E-2</v>
      </c>
      <c r="AV36" s="6">
        <v>1.9199999999999998E-2</v>
      </c>
      <c r="AW36" s="6">
        <v>1.9199999999999998E-2</v>
      </c>
      <c r="AX36" s="6">
        <v>1.9199999999999998E-2</v>
      </c>
      <c r="AY36" s="6">
        <v>1.9400000000000001E-2</v>
      </c>
      <c r="AZ36" s="6">
        <v>1.9800000000000002E-2</v>
      </c>
      <c r="BA36" s="6">
        <v>2.01E-2</v>
      </c>
      <c r="BB36" s="6">
        <v>1.9599999999999999E-2</v>
      </c>
      <c r="BC36" s="6">
        <v>1.7999999999999999E-2</v>
      </c>
      <c r="BD36" s="6">
        <v>1.4999999999999999E-2</v>
      </c>
      <c r="BE36" s="6">
        <v>1.11E-2</v>
      </c>
      <c r="BF36" s="6">
        <v>6.8999999999999999E-3</v>
      </c>
      <c r="BG36" s="6">
        <v>3.2000000000000002E-3</v>
      </c>
      <c r="BH36" s="6">
        <v>5.9999999999999995E-4</v>
      </c>
      <c r="BI36" s="6">
        <v>-4.0000000000000002E-4</v>
      </c>
      <c r="BJ36" s="6">
        <v>-1E-4</v>
      </c>
      <c r="BK36" s="6">
        <v>1.2999999999999999E-3</v>
      </c>
      <c r="BL36" s="6">
        <v>3.3999999999999998E-3</v>
      </c>
      <c r="BM36" s="6">
        <v>5.4000000000000003E-3</v>
      </c>
      <c r="BN36" s="6">
        <v>6.8999999999999999E-3</v>
      </c>
      <c r="BO36" s="6">
        <v>7.6E-3</v>
      </c>
      <c r="BP36" s="6">
        <v>7.6E-3</v>
      </c>
      <c r="BQ36" s="6">
        <v>6.7999999999999996E-3</v>
      </c>
      <c r="BR36" s="6">
        <v>5.7000000000000002E-3</v>
      </c>
      <c r="BS36" s="6">
        <v>4.7999999999999996E-3</v>
      </c>
      <c r="BT36" s="6">
        <v>4.1999999999999997E-3</v>
      </c>
      <c r="BU36" s="6">
        <v>4.1999999999999997E-3</v>
      </c>
      <c r="BV36" s="6">
        <v>4.8999999999999998E-3</v>
      </c>
      <c r="BW36" s="6">
        <v>6.0000000000000001E-3</v>
      </c>
      <c r="BX36" s="7">
        <v>6.1000000000000004E-3</v>
      </c>
      <c r="BY36" s="7">
        <v>6.0000000000000001E-3</v>
      </c>
      <c r="BZ36" s="7">
        <v>5.7999999999999996E-3</v>
      </c>
      <c r="CA36" s="7">
        <v>5.4000000000000003E-3</v>
      </c>
      <c r="CB36" s="7">
        <v>4.7999999999999996E-3</v>
      </c>
      <c r="CC36" s="7">
        <v>4.3E-3</v>
      </c>
      <c r="CD36" s="7">
        <v>3.8999999999999998E-3</v>
      </c>
      <c r="CE36" s="7">
        <v>3.5999999999999999E-3</v>
      </c>
      <c r="CF36" s="7">
        <v>3.5000000000000001E-3</v>
      </c>
      <c r="CG36" s="7">
        <v>3.5999999999999999E-3</v>
      </c>
      <c r="CH36" s="7">
        <v>4.1000000000000003E-3</v>
      </c>
      <c r="CI36" s="7">
        <v>4.8999999999999998E-3</v>
      </c>
      <c r="CJ36" s="7">
        <v>6.0000000000000001E-3</v>
      </c>
      <c r="CK36" s="7">
        <v>7.4000000000000003E-3</v>
      </c>
      <c r="CL36" s="7">
        <v>8.8999999999999999E-3</v>
      </c>
      <c r="CM36" s="7">
        <v>1.03E-2</v>
      </c>
      <c r="CN36" s="7">
        <v>1.1599999999999999E-2</v>
      </c>
      <c r="CO36" s="7">
        <v>1.26E-2</v>
      </c>
      <c r="CP36" s="7">
        <v>1.3299999999999999E-2</v>
      </c>
      <c r="CQ36" s="7">
        <v>1.35E-2</v>
      </c>
    </row>
    <row r="37" spans="1:95" x14ac:dyDescent="0.35">
      <c r="A37" s="11">
        <v>54</v>
      </c>
      <c r="B37" s="12">
        <f t="shared" si="0"/>
        <v>3.3E-3</v>
      </c>
      <c r="H37" s="5">
        <v>54</v>
      </c>
      <c r="I37" s="6">
        <v>1.6500000000000001E-2</v>
      </c>
      <c r="J37" s="6">
        <v>1.52E-2</v>
      </c>
      <c r="K37" s="6">
        <v>1.3899999999999999E-2</v>
      </c>
      <c r="L37" s="6">
        <v>1.2200000000000001E-2</v>
      </c>
      <c r="M37" s="6">
        <v>1.0200000000000001E-2</v>
      </c>
      <c r="N37" s="6">
        <v>8.0000000000000002E-3</v>
      </c>
      <c r="O37" s="6">
        <v>6.0000000000000001E-3</v>
      </c>
      <c r="P37" s="6">
        <v>4.1999999999999997E-3</v>
      </c>
      <c r="Q37" s="6">
        <v>2.8E-3</v>
      </c>
      <c r="R37" s="6">
        <v>1.5E-3</v>
      </c>
      <c r="S37" s="6">
        <v>4.0000000000000002E-4</v>
      </c>
      <c r="T37" s="6">
        <v>-5.9999999999999995E-4</v>
      </c>
      <c r="U37" s="6">
        <v>-1.2999999999999999E-3</v>
      </c>
      <c r="V37" s="6">
        <v>-1.5E-3</v>
      </c>
      <c r="W37" s="6">
        <v>-1.1999999999999999E-3</v>
      </c>
      <c r="X37" s="6">
        <v>-1E-4</v>
      </c>
      <c r="Y37" s="6">
        <v>1.9E-3</v>
      </c>
      <c r="Z37" s="6">
        <v>4.7000000000000002E-3</v>
      </c>
      <c r="AA37" s="6">
        <v>8.3000000000000001E-3</v>
      </c>
      <c r="AB37" s="6">
        <v>1.23E-2</v>
      </c>
      <c r="AC37" s="6">
        <v>1.6299999999999999E-2</v>
      </c>
      <c r="AD37" s="6">
        <v>2.01E-2</v>
      </c>
      <c r="AE37" s="6">
        <v>2.3300000000000001E-2</v>
      </c>
      <c r="AF37" s="6">
        <v>2.5600000000000001E-2</v>
      </c>
      <c r="AG37" s="6">
        <v>2.6800000000000001E-2</v>
      </c>
      <c r="AH37" s="6">
        <v>2.69E-2</v>
      </c>
      <c r="AI37" s="6">
        <v>2.6200000000000001E-2</v>
      </c>
      <c r="AJ37" s="6">
        <v>2.4899999999999999E-2</v>
      </c>
      <c r="AK37" s="6">
        <v>2.3300000000000001E-2</v>
      </c>
      <c r="AL37" s="6">
        <v>2.1700000000000001E-2</v>
      </c>
      <c r="AM37" s="6">
        <v>2.0400000000000001E-2</v>
      </c>
      <c r="AN37" s="6">
        <v>1.9300000000000001E-2</v>
      </c>
      <c r="AO37" s="6">
        <v>1.8599999999999998E-2</v>
      </c>
      <c r="AP37" s="6">
        <v>1.8200000000000001E-2</v>
      </c>
      <c r="AQ37" s="6">
        <v>1.8100000000000002E-2</v>
      </c>
      <c r="AR37" s="6">
        <v>1.84E-2</v>
      </c>
      <c r="AS37" s="6">
        <v>1.8800000000000001E-2</v>
      </c>
      <c r="AT37" s="6">
        <v>1.9300000000000001E-2</v>
      </c>
      <c r="AU37" s="6">
        <v>1.9800000000000002E-2</v>
      </c>
      <c r="AV37" s="6">
        <v>2.01E-2</v>
      </c>
      <c r="AW37" s="6">
        <v>2.0299999999999999E-2</v>
      </c>
      <c r="AX37" s="6">
        <v>2.0400000000000001E-2</v>
      </c>
      <c r="AY37" s="6">
        <v>2.07E-2</v>
      </c>
      <c r="AZ37" s="6">
        <v>2.1000000000000001E-2</v>
      </c>
      <c r="BA37" s="6">
        <v>2.1100000000000001E-2</v>
      </c>
      <c r="BB37" s="6">
        <v>2.06E-2</v>
      </c>
      <c r="BC37" s="6">
        <v>1.9E-2</v>
      </c>
      <c r="BD37" s="6">
        <v>1.6299999999999999E-2</v>
      </c>
      <c r="BE37" s="6">
        <v>1.29E-2</v>
      </c>
      <c r="BF37" s="6">
        <v>9.1999999999999998E-3</v>
      </c>
      <c r="BG37" s="6">
        <v>5.8999999999999999E-3</v>
      </c>
      <c r="BH37" s="6">
        <v>3.3E-3</v>
      </c>
      <c r="BI37" s="6">
        <v>2E-3</v>
      </c>
      <c r="BJ37" s="6">
        <v>1.6000000000000001E-3</v>
      </c>
      <c r="BK37" s="6">
        <v>2.2000000000000001E-3</v>
      </c>
      <c r="BL37" s="6">
        <v>3.2000000000000002E-3</v>
      </c>
      <c r="BM37" s="6">
        <v>4.1999999999999997E-3</v>
      </c>
      <c r="BN37" s="6">
        <v>5.0000000000000001E-3</v>
      </c>
      <c r="BO37" s="6">
        <v>5.3E-3</v>
      </c>
      <c r="BP37" s="6">
        <v>5.0000000000000001E-3</v>
      </c>
      <c r="BQ37" s="6">
        <v>4.1999999999999997E-3</v>
      </c>
      <c r="BR37" s="6">
        <v>3.3E-3</v>
      </c>
      <c r="BS37" s="6">
        <v>2.7000000000000001E-3</v>
      </c>
      <c r="BT37" s="6">
        <v>2.3999999999999998E-3</v>
      </c>
      <c r="BU37" s="6">
        <v>2.8E-3</v>
      </c>
      <c r="BV37" s="6">
        <v>3.8999999999999998E-3</v>
      </c>
      <c r="BW37" s="6">
        <v>5.4000000000000003E-3</v>
      </c>
      <c r="BX37" s="7">
        <v>5.7999999999999996E-3</v>
      </c>
      <c r="BY37" s="7">
        <v>6.1999999999999998E-3</v>
      </c>
      <c r="BZ37" s="7">
        <v>6.3E-3</v>
      </c>
      <c r="CA37" s="7">
        <v>6.3E-3</v>
      </c>
      <c r="CB37" s="7">
        <v>6.1000000000000004E-3</v>
      </c>
      <c r="CC37" s="7">
        <v>5.7000000000000002E-3</v>
      </c>
      <c r="CD37" s="7">
        <v>5.4000000000000003E-3</v>
      </c>
      <c r="CE37" s="7">
        <v>5.1000000000000004E-3</v>
      </c>
      <c r="CF37" s="7">
        <v>4.8999999999999998E-3</v>
      </c>
      <c r="CG37" s="7">
        <v>4.8999999999999998E-3</v>
      </c>
      <c r="CH37" s="7">
        <v>5.1000000000000004E-3</v>
      </c>
      <c r="CI37" s="7">
        <v>5.7000000000000002E-3</v>
      </c>
      <c r="CJ37" s="7">
        <v>6.6E-3</v>
      </c>
      <c r="CK37" s="7">
        <v>7.7999999999999996E-3</v>
      </c>
      <c r="CL37" s="7">
        <v>9.1000000000000004E-3</v>
      </c>
      <c r="CM37" s="7">
        <v>1.04E-2</v>
      </c>
      <c r="CN37" s="7">
        <v>1.17E-2</v>
      </c>
      <c r="CO37" s="7">
        <v>1.26E-2</v>
      </c>
      <c r="CP37" s="7">
        <v>1.3299999999999999E-2</v>
      </c>
      <c r="CQ37" s="7">
        <v>1.35E-2</v>
      </c>
    </row>
    <row r="38" spans="1:95" x14ac:dyDescent="0.35">
      <c r="A38" s="11">
        <v>55</v>
      </c>
      <c r="B38" s="12">
        <f t="shared" si="0"/>
        <v>1.1000000000000001E-3</v>
      </c>
      <c r="H38" s="5">
        <v>55</v>
      </c>
      <c r="I38" s="6">
        <v>1.61E-2</v>
      </c>
      <c r="J38" s="6">
        <v>1.4800000000000001E-2</v>
      </c>
      <c r="K38" s="6">
        <v>1.34E-2</v>
      </c>
      <c r="L38" s="6">
        <v>1.1599999999999999E-2</v>
      </c>
      <c r="M38" s="6">
        <v>9.5999999999999992E-3</v>
      </c>
      <c r="N38" s="6">
        <v>7.4999999999999997E-3</v>
      </c>
      <c r="O38" s="6">
        <v>5.5999999999999999E-3</v>
      </c>
      <c r="P38" s="6">
        <v>4.0000000000000001E-3</v>
      </c>
      <c r="Q38" s="6">
        <v>2.5999999999999999E-3</v>
      </c>
      <c r="R38" s="6">
        <v>1.4E-3</v>
      </c>
      <c r="S38" s="6">
        <v>2.0000000000000001E-4</v>
      </c>
      <c r="T38" s="6">
        <v>-8.0000000000000004E-4</v>
      </c>
      <c r="U38" s="6">
        <v>-1.5E-3</v>
      </c>
      <c r="V38" s="6">
        <v>-1.8E-3</v>
      </c>
      <c r="W38" s="6">
        <v>-1.6000000000000001E-3</v>
      </c>
      <c r="X38" s="6">
        <v>-5.0000000000000001E-4</v>
      </c>
      <c r="Y38" s="6">
        <v>1.4E-3</v>
      </c>
      <c r="Z38" s="6">
        <v>4.3E-3</v>
      </c>
      <c r="AA38" s="6">
        <v>7.9000000000000008E-3</v>
      </c>
      <c r="AB38" s="6">
        <v>1.2E-2</v>
      </c>
      <c r="AC38" s="6">
        <v>1.6299999999999999E-2</v>
      </c>
      <c r="AD38" s="6">
        <v>2.0299999999999999E-2</v>
      </c>
      <c r="AE38" s="6">
        <v>2.3699999999999999E-2</v>
      </c>
      <c r="AF38" s="6">
        <v>2.6100000000000002E-2</v>
      </c>
      <c r="AG38" s="6">
        <v>2.7300000000000001E-2</v>
      </c>
      <c r="AH38" s="6">
        <v>2.7400000000000001E-2</v>
      </c>
      <c r="AI38" s="6">
        <v>2.64E-2</v>
      </c>
      <c r="AJ38" s="6">
        <v>2.47E-2</v>
      </c>
      <c r="AK38" s="6">
        <v>2.2599999999999999E-2</v>
      </c>
      <c r="AL38" s="6">
        <v>2.07E-2</v>
      </c>
      <c r="AM38" s="6">
        <v>1.9099999999999999E-2</v>
      </c>
      <c r="AN38" s="6">
        <v>1.7999999999999999E-2</v>
      </c>
      <c r="AO38" s="6">
        <v>1.7399999999999999E-2</v>
      </c>
      <c r="AP38" s="6">
        <v>1.72E-2</v>
      </c>
      <c r="AQ38" s="6">
        <v>1.7500000000000002E-2</v>
      </c>
      <c r="AR38" s="6">
        <v>1.7999999999999999E-2</v>
      </c>
      <c r="AS38" s="6">
        <v>1.8700000000000001E-2</v>
      </c>
      <c r="AT38" s="6">
        <v>1.9400000000000001E-2</v>
      </c>
      <c r="AU38" s="6">
        <v>0.02</v>
      </c>
      <c r="AV38" s="6">
        <v>2.06E-2</v>
      </c>
      <c r="AW38" s="6">
        <v>2.0899999999999998E-2</v>
      </c>
      <c r="AX38" s="6">
        <v>2.1299999999999999E-2</v>
      </c>
      <c r="AY38" s="6">
        <v>2.1600000000000001E-2</v>
      </c>
      <c r="AZ38" s="6">
        <v>2.1899999999999999E-2</v>
      </c>
      <c r="BA38" s="6">
        <v>2.1899999999999999E-2</v>
      </c>
      <c r="BB38" s="6">
        <v>2.1299999999999999E-2</v>
      </c>
      <c r="BC38" s="6">
        <v>1.9900000000000001E-2</v>
      </c>
      <c r="BD38" s="6">
        <v>1.7600000000000001E-2</v>
      </c>
      <c r="BE38" s="6">
        <v>1.47E-2</v>
      </c>
      <c r="BF38" s="6">
        <v>1.1599999999999999E-2</v>
      </c>
      <c r="BG38" s="6">
        <v>8.6999999999999994E-3</v>
      </c>
      <c r="BH38" s="6">
        <v>6.4999999999999997E-3</v>
      </c>
      <c r="BI38" s="6">
        <v>4.8999999999999998E-3</v>
      </c>
      <c r="BJ38" s="6">
        <v>4.0000000000000001E-3</v>
      </c>
      <c r="BK38" s="6">
        <v>3.7000000000000002E-3</v>
      </c>
      <c r="BL38" s="6">
        <v>3.7000000000000002E-3</v>
      </c>
      <c r="BM38" s="6">
        <v>3.8E-3</v>
      </c>
      <c r="BN38" s="6">
        <v>3.7000000000000002E-3</v>
      </c>
      <c r="BO38" s="6">
        <v>3.3999999999999998E-3</v>
      </c>
      <c r="BP38" s="6">
        <v>2.8E-3</v>
      </c>
      <c r="BQ38" s="6">
        <v>1.9E-3</v>
      </c>
      <c r="BR38" s="6">
        <v>1.1000000000000001E-3</v>
      </c>
      <c r="BS38" s="6">
        <v>5.9999999999999995E-4</v>
      </c>
      <c r="BT38" s="6">
        <v>5.0000000000000001E-4</v>
      </c>
      <c r="BU38" s="6">
        <v>1.1999999999999999E-3</v>
      </c>
      <c r="BV38" s="6">
        <v>2.5000000000000001E-3</v>
      </c>
      <c r="BW38" s="6">
        <v>4.3E-3</v>
      </c>
      <c r="BX38" s="7">
        <v>5.0000000000000001E-3</v>
      </c>
      <c r="BY38" s="7">
        <v>5.7000000000000002E-3</v>
      </c>
      <c r="BZ38" s="7">
        <v>6.3E-3</v>
      </c>
      <c r="CA38" s="7">
        <v>6.7000000000000002E-3</v>
      </c>
      <c r="CB38" s="7">
        <v>6.7999999999999996E-3</v>
      </c>
      <c r="CC38" s="7">
        <v>6.7999999999999996E-3</v>
      </c>
      <c r="CD38" s="7">
        <v>6.7000000000000002E-3</v>
      </c>
      <c r="CE38" s="7">
        <v>6.4999999999999997E-3</v>
      </c>
      <c r="CF38" s="7">
        <v>6.1999999999999998E-3</v>
      </c>
      <c r="CG38" s="7">
        <v>6.1000000000000004E-3</v>
      </c>
      <c r="CH38" s="7">
        <v>6.1000000000000004E-3</v>
      </c>
      <c r="CI38" s="7">
        <v>6.4999999999999997E-3</v>
      </c>
      <c r="CJ38" s="7">
        <v>7.3000000000000001E-3</v>
      </c>
      <c r="CK38" s="7">
        <v>8.2000000000000007E-3</v>
      </c>
      <c r="CL38" s="7">
        <v>9.4000000000000004E-3</v>
      </c>
      <c r="CM38" s="7">
        <v>1.06E-2</v>
      </c>
      <c r="CN38" s="7">
        <v>1.17E-2</v>
      </c>
      <c r="CO38" s="7">
        <v>1.26E-2</v>
      </c>
      <c r="CP38" s="7">
        <v>1.3299999999999999E-2</v>
      </c>
      <c r="CQ38" s="7">
        <v>1.35E-2</v>
      </c>
    </row>
    <row r="39" spans="1:95" x14ac:dyDescent="0.35">
      <c r="A39" s="11">
        <v>56</v>
      </c>
      <c r="B39" s="12">
        <f t="shared" si="0"/>
        <v>-8.9999999999999998E-4</v>
      </c>
      <c r="H39" s="5">
        <v>56</v>
      </c>
      <c r="I39" s="6">
        <v>1.5699999999999999E-2</v>
      </c>
      <c r="J39" s="6">
        <v>1.43E-2</v>
      </c>
      <c r="K39" s="6">
        <v>1.2800000000000001E-2</v>
      </c>
      <c r="L39" s="6">
        <v>1.0999999999999999E-2</v>
      </c>
      <c r="M39" s="6">
        <v>8.9999999999999993E-3</v>
      </c>
      <c r="N39" s="6">
        <v>7.0000000000000001E-3</v>
      </c>
      <c r="O39" s="6">
        <v>5.1000000000000004E-3</v>
      </c>
      <c r="P39" s="6">
        <v>3.5000000000000001E-3</v>
      </c>
      <c r="Q39" s="6">
        <v>2.2000000000000001E-3</v>
      </c>
      <c r="R39" s="6">
        <v>1E-3</v>
      </c>
      <c r="S39" s="6">
        <v>-1E-4</v>
      </c>
      <c r="T39" s="6">
        <v>-1.1000000000000001E-3</v>
      </c>
      <c r="U39" s="6">
        <v>-1.9E-3</v>
      </c>
      <c r="V39" s="6">
        <v>-2.2000000000000001E-3</v>
      </c>
      <c r="W39" s="6">
        <v>-1.9E-3</v>
      </c>
      <c r="X39" s="6">
        <v>-8.9999999999999998E-4</v>
      </c>
      <c r="Y39" s="6">
        <v>1E-3</v>
      </c>
      <c r="Z39" s="6">
        <v>3.8999999999999998E-3</v>
      </c>
      <c r="AA39" s="6">
        <v>7.6E-3</v>
      </c>
      <c r="AB39" s="6">
        <v>1.18E-2</v>
      </c>
      <c r="AC39" s="6">
        <v>1.6199999999999999E-2</v>
      </c>
      <c r="AD39" s="6">
        <v>2.0299999999999999E-2</v>
      </c>
      <c r="AE39" s="6">
        <v>2.3900000000000001E-2</v>
      </c>
      <c r="AF39" s="6">
        <v>2.64E-2</v>
      </c>
      <c r="AG39" s="6">
        <v>2.7799999999999998E-2</v>
      </c>
      <c r="AH39" s="6">
        <v>2.7699999999999999E-2</v>
      </c>
      <c r="AI39" s="6">
        <v>2.6599999999999999E-2</v>
      </c>
      <c r="AJ39" s="6">
        <v>2.46E-2</v>
      </c>
      <c r="AK39" s="6">
        <v>2.2200000000000001E-2</v>
      </c>
      <c r="AL39" s="6">
        <v>1.9900000000000001E-2</v>
      </c>
      <c r="AM39" s="6">
        <v>1.8100000000000002E-2</v>
      </c>
      <c r="AN39" s="6">
        <v>1.6899999999999998E-2</v>
      </c>
      <c r="AO39" s="6">
        <v>1.6299999999999999E-2</v>
      </c>
      <c r="AP39" s="6">
        <v>1.6299999999999999E-2</v>
      </c>
      <c r="AQ39" s="6">
        <v>1.67E-2</v>
      </c>
      <c r="AR39" s="6">
        <v>1.7500000000000002E-2</v>
      </c>
      <c r="AS39" s="6">
        <v>1.83E-2</v>
      </c>
      <c r="AT39" s="6">
        <v>1.9199999999999998E-2</v>
      </c>
      <c r="AU39" s="6">
        <v>0.02</v>
      </c>
      <c r="AV39" s="6">
        <v>2.07E-2</v>
      </c>
      <c r="AW39" s="6">
        <v>2.1299999999999999E-2</v>
      </c>
      <c r="AX39" s="6">
        <v>2.1700000000000001E-2</v>
      </c>
      <c r="AY39" s="6">
        <v>2.2100000000000002E-2</v>
      </c>
      <c r="AZ39" s="6">
        <v>2.24E-2</v>
      </c>
      <c r="BA39" s="6">
        <v>2.23E-2</v>
      </c>
      <c r="BB39" s="6">
        <v>2.18E-2</v>
      </c>
      <c r="BC39" s="6">
        <v>2.06E-2</v>
      </c>
      <c r="BD39" s="6">
        <v>1.8700000000000001E-2</v>
      </c>
      <c r="BE39" s="6">
        <v>1.6400000000000001E-2</v>
      </c>
      <c r="BF39" s="6">
        <v>1.4E-2</v>
      </c>
      <c r="BG39" s="6">
        <v>1.17E-2</v>
      </c>
      <c r="BH39" s="6">
        <v>9.7000000000000003E-3</v>
      </c>
      <c r="BI39" s="6">
        <v>8.0999999999999996E-3</v>
      </c>
      <c r="BJ39" s="6">
        <v>6.7999999999999996E-3</v>
      </c>
      <c r="BK39" s="6">
        <v>5.7999999999999996E-3</v>
      </c>
      <c r="BL39" s="6">
        <v>4.8999999999999998E-3</v>
      </c>
      <c r="BM39" s="6">
        <v>4.1000000000000003E-3</v>
      </c>
      <c r="BN39" s="6">
        <v>3.2000000000000002E-3</v>
      </c>
      <c r="BO39" s="6">
        <v>2.2000000000000001E-3</v>
      </c>
      <c r="BP39" s="6">
        <v>1.1999999999999999E-3</v>
      </c>
      <c r="BQ39" s="6">
        <v>0</v>
      </c>
      <c r="BR39" s="6">
        <v>-8.9999999999999998E-4</v>
      </c>
      <c r="BS39" s="6">
        <v>-1.5E-3</v>
      </c>
      <c r="BT39" s="6">
        <v>-1.4E-3</v>
      </c>
      <c r="BU39" s="6">
        <v>-5.9999999999999995E-4</v>
      </c>
      <c r="BV39" s="6">
        <v>8.0000000000000004E-4</v>
      </c>
      <c r="BW39" s="6">
        <v>2.8E-3</v>
      </c>
      <c r="BX39" s="7">
        <v>3.7000000000000002E-3</v>
      </c>
      <c r="BY39" s="7">
        <v>4.7000000000000002E-3</v>
      </c>
      <c r="BZ39" s="7">
        <v>5.7000000000000002E-3</v>
      </c>
      <c r="CA39" s="7">
        <v>6.6E-3</v>
      </c>
      <c r="CB39" s="7">
        <v>7.1999999999999998E-3</v>
      </c>
      <c r="CC39" s="7">
        <v>7.4999999999999997E-3</v>
      </c>
      <c r="CD39" s="7">
        <v>7.7000000000000002E-3</v>
      </c>
      <c r="CE39" s="7">
        <v>7.6E-3</v>
      </c>
      <c r="CF39" s="7">
        <v>7.4999999999999997E-3</v>
      </c>
      <c r="CG39" s="7">
        <v>7.3000000000000001E-3</v>
      </c>
      <c r="CH39" s="7">
        <v>7.1999999999999998E-3</v>
      </c>
      <c r="CI39" s="7">
        <v>7.4000000000000003E-3</v>
      </c>
      <c r="CJ39" s="7">
        <v>7.9000000000000008E-3</v>
      </c>
      <c r="CK39" s="7">
        <v>8.6999999999999994E-3</v>
      </c>
      <c r="CL39" s="7">
        <v>9.7000000000000003E-3</v>
      </c>
      <c r="CM39" s="7">
        <v>1.0699999999999999E-2</v>
      </c>
      <c r="CN39" s="7">
        <v>1.18E-2</v>
      </c>
      <c r="CO39" s="7">
        <v>1.2699999999999999E-2</v>
      </c>
      <c r="CP39" s="7">
        <v>1.3299999999999999E-2</v>
      </c>
      <c r="CQ39" s="7">
        <v>1.35E-2</v>
      </c>
    </row>
    <row r="40" spans="1:95" x14ac:dyDescent="0.35">
      <c r="A40" s="11">
        <v>57</v>
      </c>
      <c r="B40" s="12">
        <f t="shared" si="0"/>
        <v>-2.5999999999999999E-3</v>
      </c>
      <c r="H40" s="5">
        <v>57</v>
      </c>
      <c r="I40" s="6">
        <v>1.52E-2</v>
      </c>
      <c r="J40" s="6">
        <v>1.37E-2</v>
      </c>
      <c r="K40" s="6">
        <v>1.21E-2</v>
      </c>
      <c r="L40" s="6">
        <v>1.03E-2</v>
      </c>
      <c r="M40" s="6">
        <v>8.3000000000000001E-3</v>
      </c>
      <c r="N40" s="6">
        <v>6.3E-3</v>
      </c>
      <c r="O40" s="6">
        <v>4.4999999999999997E-3</v>
      </c>
      <c r="P40" s="6">
        <v>3.0000000000000001E-3</v>
      </c>
      <c r="Q40" s="6">
        <v>1.6999999999999999E-3</v>
      </c>
      <c r="R40" s="6">
        <v>5.0000000000000001E-4</v>
      </c>
      <c r="S40" s="6">
        <v>-5.9999999999999995E-4</v>
      </c>
      <c r="T40" s="6">
        <v>-1.6000000000000001E-3</v>
      </c>
      <c r="U40" s="6">
        <v>-2.3E-3</v>
      </c>
      <c r="V40" s="6">
        <v>-2.5999999999999999E-3</v>
      </c>
      <c r="W40" s="6">
        <v>-2.3E-3</v>
      </c>
      <c r="X40" s="6">
        <v>-1.1999999999999999E-3</v>
      </c>
      <c r="Y40" s="6">
        <v>8.0000000000000004E-4</v>
      </c>
      <c r="Z40" s="6">
        <v>3.7000000000000002E-3</v>
      </c>
      <c r="AA40" s="6">
        <v>7.4000000000000003E-3</v>
      </c>
      <c r="AB40" s="6">
        <v>1.1599999999999999E-2</v>
      </c>
      <c r="AC40" s="6">
        <v>1.6E-2</v>
      </c>
      <c r="AD40" s="6">
        <v>2.0199999999999999E-2</v>
      </c>
      <c r="AE40" s="6">
        <v>2.3900000000000001E-2</v>
      </c>
      <c r="AF40" s="6">
        <v>2.6499999999999999E-2</v>
      </c>
      <c r="AG40" s="6">
        <v>2.7900000000000001E-2</v>
      </c>
      <c r="AH40" s="6">
        <v>2.7900000000000001E-2</v>
      </c>
      <c r="AI40" s="6">
        <v>2.6700000000000002E-2</v>
      </c>
      <c r="AJ40" s="6">
        <v>2.46E-2</v>
      </c>
      <c r="AK40" s="6">
        <v>2.2100000000000002E-2</v>
      </c>
      <c r="AL40" s="6">
        <v>1.95E-2</v>
      </c>
      <c r="AM40" s="6">
        <v>1.7500000000000002E-2</v>
      </c>
      <c r="AN40" s="6">
        <v>1.61E-2</v>
      </c>
      <c r="AO40" s="6">
        <v>1.54E-2</v>
      </c>
      <c r="AP40" s="6">
        <v>1.54E-2</v>
      </c>
      <c r="AQ40" s="6">
        <v>1.5900000000000001E-2</v>
      </c>
      <c r="AR40" s="6">
        <v>1.6799999999999999E-2</v>
      </c>
      <c r="AS40" s="6">
        <v>1.78E-2</v>
      </c>
      <c r="AT40" s="6">
        <v>1.8800000000000001E-2</v>
      </c>
      <c r="AU40" s="6">
        <v>1.9699999999999999E-2</v>
      </c>
      <c r="AV40" s="6">
        <v>2.06E-2</v>
      </c>
      <c r="AW40" s="6">
        <v>2.1299999999999999E-2</v>
      </c>
      <c r="AX40" s="6">
        <v>2.18E-2</v>
      </c>
      <c r="AY40" s="6">
        <v>2.23E-2</v>
      </c>
      <c r="AZ40" s="6">
        <v>2.2499999999999999E-2</v>
      </c>
      <c r="BA40" s="6">
        <v>2.2499999999999999E-2</v>
      </c>
      <c r="BB40" s="6">
        <v>2.2100000000000002E-2</v>
      </c>
      <c r="BC40" s="6">
        <v>2.1100000000000001E-2</v>
      </c>
      <c r="BD40" s="6">
        <v>1.9699999999999999E-2</v>
      </c>
      <c r="BE40" s="6">
        <v>1.7999999999999999E-2</v>
      </c>
      <c r="BF40" s="6">
        <v>1.6199999999999999E-2</v>
      </c>
      <c r="BG40" s="6">
        <v>1.44E-2</v>
      </c>
      <c r="BH40" s="6">
        <v>1.2800000000000001E-2</v>
      </c>
      <c r="BI40" s="6">
        <v>1.1299999999999999E-2</v>
      </c>
      <c r="BJ40" s="6">
        <v>9.7999999999999997E-3</v>
      </c>
      <c r="BK40" s="6">
        <v>8.3000000000000001E-3</v>
      </c>
      <c r="BL40" s="6">
        <v>6.7000000000000002E-3</v>
      </c>
      <c r="BM40" s="6">
        <v>5.1000000000000004E-3</v>
      </c>
      <c r="BN40" s="6">
        <v>3.5000000000000001E-3</v>
      </c>
      <c r="BO40" s="6">
        <v>1.9E-3</v>
      </c>
      <c r="BP40" s="6">
        <v>2.0000000000000001E-4</v>
      </c>
      <c r="BQ40" s="6">
        <v>-1.2999999999999999E-3</v>
      </c>
      <c r="BR40" s="6">
        <v>-2.5999999999999999E-3</v>
      </c>
      <c r="BS40" s="6">
        <v>-3.3E-3</v>
      </c>
      <c r="BT40" s="6">
        <v>-3.3E-3</v>
      </c>
      <c r="BU40" s="6">
        <v>-2.5000000000000001E-3</v>
      </c>
      <c r="BV40" s="6">
        <v>-1E-3</v>
      </c>
      <c r="BW40" s="6">
        <v>1.1000000000000001E-3</v>
      </c>
      <c r="BX40" s="7">
        <v>2.0999999999999999E-3</v>
      </c>
      <c r="BY40" s="7">
        <v>3.3999999999999998E-3</v>
      </c>
      <c r="BZ40" s="7">
        <v>4.7999999999999996E-3</v>
      </c>
      <c r="CA40" s="7">
        <v>6.0000000000000001E-3</v>
      </c>
      <c r="CB40" s="7">
        <v>7.1000000000000004E-3</v>
      </c>
      <c r="CC40" s="7">
        <v>7.9000000000000008E-3</v>
      </c>
      <c r="CD40" s="7">
        <v>8.3999999999999995E-3</v>
      </c>
      <c r="CE40" s="7">
        <v>8.6E-3</v>
      </c>
      <c r="CF40" s="7">
        <v>8.6E-3</v>
      </c>
      <c r="CG40" s="7">
        <v>8.3999999999999995E-3</v>
      </c>
      <c r="CH40" s="7">
        <v>8.2000000000000007E-3</v>
      </c>
      <c r="CI40" s="7">
        <v>8.2000000000000007E-3</v>
      </c>
      <c r="CJ40" s="7">
        <v>8.6E-3</v>
      </c>
      <c r="CK40" s="7">
        <v>9.1999999999999998E-3</v>
      </c>
      <c r="CL40" s="7">
        <v>0.01</v>
      </c>
      <c r="CM40" s="7">
        <v>1.0999999999999999E-2</v>
      </c>
      <c r="CN40" s="7">
        <v>1.1900000000000001E-2</v>
      </c>
      <c r="CO40" s="7">
        <v>1.2699999999999999E-2</v>
      </c>
      <c r="CP40" s="7">
        <v>1.3299999999999999E-2</v>
      </c>
      <c r="CQ40" s="7">
        <v>1.35E-2</v>
      </c>
    </row>
    <row r="41" spans="1:95" x14ac:dyDescent="0.35">
      <c r="A41" s="11">
        <v>58</v>
      </c>
      <c r="B41" s="12">
        <f t="shared" si="0"/>
        <v>-3.8E-3</v>
      </c>
      <c r="H41" s="5">
        <v>58</v>
      </c>
      <c r="I41" s="6">
        <v>1.46E-2</v>
      </c>
      <c r="J41" s="6">
        <v>1.2999999999999999E-2</v>
      </c>
      <c r="K41" s="6">
        <v>1.1299999999999999E-2</v>
      </c>
      <c r="L41" s="6">
        <v>9.4000000000000004E-3</v>
      </c>
      <c r="M41" s="6">
        <v>7.4000000000000003E-3</v>
      </c>
      <c r="N41" s="6">
        <v>5.4000000000000003E-3</v>
      </c>
      <c r="O41" s="6">
        <v>3.7000000000000002E-3</v>
      </c>
      <c r="P41" s="6">
        <v>2.2000000000000001E-3</v>
      </c>
      <c r="Q41" s="6">
        <v>1E-3</v>
      </c>
      <c r="R41" s="6">
        <v>-1E-4</v>
      </c>
      <c r="S41" s="6">
        <v>-1.1999999999999999E-3</v>
      </c>
      <c r="T41" s="6">
        <v>-2.0999999999999999E-3</v>
      </c>
      <c r="U41" s="6">
        <v>-2.8E-3</v>
      </c>
      <c r="V41" s="6">
        <v>-2.8999999999999998E-3</v>
      </c>
      <c r="W41" s="6">
        <v>-2.3999999999999998E-3</v>
      </c>
      <c r="X41" s="6">
        <v>-1.1999999999999999E-3</v>
      </c>
      <c r="Y41" s="6">
        <v>8.0000000000000004E-4</v>
      </c>
      <c r="Z41" s="6">
        <v>3.7000000000000002E-3</v>
      </c>
      <c r="AA41" s="6">
        <v>7.4000000000000003E-3</v>
      </c>
      <c r="AB41" s="6">
        <v>1.15E-2</v>
      </c>
      <c r="AC41" s="6">
        <v>1.5900000000000001E-2</v>
      </c>
      <c r="AD41" s="6">
        <v>0.02</v>
      </c>
      <c r="AE41" s="6">
        <v>2.3599999999999999E-2</v>
      </c>
      <c r="AF41" s="6">
        <v>2.63E-2</v>
      </c>
      <c r="AG41" s="6">
        <v>2.7799999999999998E-2</v>
      </c>
      <c r="AH41" s="6">
        <v>2.7900000000000001E-2</v>
      </c>
      <c r="AI41" s="6">
        <v>2.6700000000000002E-2</v>
      </c>
      <c r="AJ41" s="6">
        <v>2.47E-2</v>
      </c>
      <c r="AK41" s="6">
        <v>2.2100000000000002E-2</v>
      </c>
      <c r="AL41" s="6">
        <v>1.9400000000000001E-2</v>
      </c>
      <c r="AM41" s="6">
        <v>1.72E-2</v>
      </c>
      <c r="AN41" s="6">
        <v>1.5699999999999999E-2</v>
      </c>
      <c r="AO41" s="6">
        <v>1.4800000000000001E-2</v>
      </c>
      <c r="AP41" s="6">
        <v>1.47E-2</v>
      </c>
      <c r="AQ41" s="6">
        <v>1.52E-2</v>
      </c>
      <c r="AR41" s="6">
        <v>1.61E-2</v>
      </c>
      <c r="AS41" s="6">
        <v>1.72E-2</v>
      </c>
      <c r="AT41" s="6">
        <v>1.83E-2</v>
      </c>
      <c r="AU41" s="6">
        <v>1.9300000000000001E-2</v>
      </c>
      <c r="AV41" s="6">
        <v>2.0299999999999999E-2</v>
      </c>
      <c r="AW41" s="6">
        <v>2.1100000000000001E-2</v>
      </c>
      <c r="AX41" s="6">
        <v>2.1600000000000001E-2</v>
      </c>
      <c r="AY41" s="6">
        <v>2.1999999999999999E-2</v>
      </c>
      <c r="AZ41" s="6">
        <v>2.23E-2</v>
      </c>
      <c r="BA41" s="6">
        <v>2.24E-2</v>
      </c>
      <c r="BB41" s="6">
        <v>2.2200000000000001E-2</v>
      </c>
      <c r="BC41" s="6">
        <v>2.1600000000000001E-2</v>
      </c>
      <c r="BD41" s="6">
        <v>2.07E-2</v>
      </c>
      <c r="BE41" s="6">
        <v>1.95E-2</v>
      </c>
      <c r="BF41" s="6">
        <v>1.8200000000000001E-2</v>
      </c>
      <c r="BG41" s="6">
        <v>1.6899999999999998E-2</v>
      </c>
      <c r="BH41" s="6">
        <v>1.5599999999999999E-2</v>
      </c>
      <c r="BI41" s="6">
        <v>1.4200000000000001E-2</v>
      </c>
      <c r="BJ41" s="6">
        <v>1.2699999999999999E-2</v>
      </c>
      <c r="BK41" s="6">
        <v>1.0999999999999999E-2</v>
      </c>
      <c r="BL41" s="6">
        <v>8.9999999999999993E-3</v>
      </c>
      <c r="BM41" s="6">
        <v>6.8999999999999999E-3</v>
      </c>
      <c r="BN41" s="6">
        <v>4.5999999999999999E-3</v>
      </c>
      <c r="BO41" s="6">
        <v>2.3999999999999998E-3</v>
      </c>
      <c r="BP41" s="6">
        <v>1E-4</v>
      </c>
      <c r="BQ41" s="6">
        <v>-2.0999999999999999E-3</v>
      </c>
      <c r="BR41" s="6">
        <v>-3.8E-3</v>
      </c>
      <c r="BS41" s="6">
        <v>-4.7999999999999996E-3</v>
      </c>
      <c r="BT41" s="6">
        <v>-5.0000000000000001E-3</v>
      </c>
      <c r="BU41" s="6">
        <v>-4.3E-3</v>
      </c>
      <c r="BV41" s="6">
        <v>-2.8E-3</v>
      </c>
      <c r="BW41" s="6">
        <v>-6.9999999999999999E-4</v>
      </c>
      <c r="BX41" s="7">
        <v>4.0000000000000002E-4</v>
      </c>
      <c r="BY41" s="7">
        <v>1.9E-3</v>
      </c>
      <c r="BZ41" s="7">
        <v>3.5000000000000001E-3</v>
      </c>
      <c r="CA41" s="7">
        <v>5.1999999999999998E-3</v>
      </c>
      <c r="CB41" s="7">
        <v>6.7000000000000002E-3</v>
      </c>
      <c r="CC41" s="7">
        <v>7.9000000000000008E-3</v>
      </c>
      <c r="CD41" s="7">
        <v>8.8000000000000005E-3</v>
      </c>
      <c r="CE41" s="7">
        <v>9.2999999999999992E-3</v>
      </c>
      <c r="CF41" s="7">
        <v>9.4999999999999998E-3</v>
      </c>
      <c r="CG41" s="7">
        <v>9.2999999999999992E-3</v>
      </c>
      <c r="CH41" s="7">
        <v>9.1000000000000004E-3</v>
      </c>
      <c r="CI41" s="7">
        <v>8.9999999999999993E-3</v>
      </c>
      <c r="CJ41" s="7">
        <v>9.1999999999999998E-3</v>
      </c>
      <c r="CK41" s="7">
        <v>9.7000000000000003E-3</v>
      </c>
      <c r="CL41" s="7">
        <v>1.04E-2</v>
      </c>
      <c r="CM41" s="7">
        <v>1.12E-2</v>
      </c>
      <c r="CN41" s="7">
        <v>1.2E-2</v>
      </c>
      <c r="CO41" s="7">
        <v>1.2800000000000001E-2</v>
      </c>
      <c r="CP41" s="7">
        <v>1.3299999999999999E-2</v>
      </c>
      <c r="CQ41" s="7">
        <v>1.35E-2</v>
      </c>
    </row>
    <row r="42" spans="1:95" x14ac:dyDescent="0.35">
      <c r="A42" s="11">
        <v>59</v>
      </c>
      <c r="B42" s="12">
        <f t="shared" si="0"/>
        <v>-4.4000000000000003E-3</v>
      </c>
      <c r="H42" s="5">
        <v>59</v>
      </c>
      <c r="I42" s="6">
        <v>1.38E-2</v>
      </c>
      <c r="J42" s="6">
        <v>1.21E-2</v>
      </c>
      <c r="K42" s="6">
        <v>1.04E-2</v>
      </c>
      <c r="L42" s="6">
        <v>8.5000000000000006E-3</v>
      </c>
      <c r="M42" s="6">
        <v>6.4999999999999997E-3</v>
      </c>
      <c r="N42" s="6">
        <v>4.4999999999999997E-3</v>
      </c>
      <c r="O42" s="6">
        <v>2.8E-3</v>
      </c>
      <c r="P42" s="6">
        <v>1.4E-3</v>
      </c>
      <c r="Q42" s="6">
        <v>2.0000000000000001E-4</v>
      </c>
      <c r="R42" s="6">
        <v>-8.9999999999999998E-4</v>
      </c>
      <c r="S42" s="6">
        <v>-1.9E-3</v>
      </c>
      <c r="T42" s="6">
        <v>-2.7000000000000001E-3</v>
      </c>
      <c r="U42" s="6">
        <v>-3.2000000000000002E-3</v>
      </c>
      <c r="V42" s="6">
        <v>-3.0999999999999999E-3</v>
      </c>
      <c r="W42" s="6">
        <v>-2.5000000000000001E-3</v>
      </c>
      <c r="X42" s="6">
        <v>-1.1000000000000001E-3</v>
      </c>
      <c r="Y42" s="6">
        <v>1E-3</v>
      </c>
      <c r="Z42" s="6">
        <v>3.8999999999999998E-3</v>
      </c>
      <c r="AA42" s="6">
        <v>7.4999999999999997E-3</v>
      </c>
      <c r="AB42" s="6">
        <v>1.15E-2</v>
      </c>
      <c r="AC42" s="6">
        <v>1.5699999999999999E-2</v>
      </c>
      <c r="AD42" s="6">
        <v>1.9699999999999999E-2</v>
      </c>
      <c r="AE42" s="6">
        <v>2.3199999999999998E-2</v>
      </c>
      <c r="AF42" s="6">
        <v>2.58E-2</v>
      </c>
      <c r="AG42" s="6">
        <v>2.7300000000000001E-2</v>
      </c>
      <c r="AH42" s="6">
        <v>2.75E-2</v>
      </c>
      <c r="AI42" s="6">
        <v>2.6499999999999999E-2</v>
      </c>
      <c r="AJ42" s="6">
        <v>2.46E-2</v>
      </c>
      <c r="AK42" s="6">
        <v>2.2200000000000001E-2</v>
      </c>
      <c r="AL42" s="6">
        <v>1.95E-2</v>
      </c>
      <c r="AM42" s="6">
        <v>1.72E-2</v>
      </c>
      <c r="AN42" s="6">
        <v>1.54E-2</v>
      </c>
      <c r="AO42" s="6">
        <v>1.44E-2</v>
      </c>
      <c r="AP42" s="6">
        <v>1.41E-2</v>
      </c>
      <c r="AQ42" s="6">
        <v>1.4500000000000001E-2</v>
      </c>
      <c r="AR42" s="6">
        <v>1.54E-2</v>
      </c>
      <c r="AS42" s="6">
        <v>1.6500000000000001E-2</v>
      </c>
      <c r="AT42" s="6">
        <v>1.77E-2</v>
      </c>
      <c r="AU42" s="6">
        <v>1.89E-2</v>
      </c>
      <c r="AV42" s="6">
        <v>1.9800000000000002E-2</v>
      </c>
      <c r="AW42" s="6">
        <v>2.06E-2</v>
      </c>
      <c r="AX42" s="6">
        <v>2.1100000000000001E-2</v>
      </c>
      <c r="AY42" s="6">
        <v>2.1499999999999998E-2</v>
      </c>
      <c r="AZ42" s="6">
        <v>2.18E-2</v>
      </c>
      <c r="BA42" s="6">
        <v>2.1999999999999999E-2</v>
      </c>
      <c r="BB42" s="6">
        <v>2.2100000000000002E-2</v>
      </c>
      <c r="BC42" s="6">
        <v>2.1999999999999999E-2</v>
      </c>
      <c r="BD42" s="6">
        <v>2.1499999999999998E-2</v>
      </c>
      <c r="BE42" s="6">
        <v>2.0799999999999999E-2</v>
      </c>
      <c r="BF42" s="6">
        <v>0.02</v>
      </c>
      <c r="BG42" s="6">
        <v>1.9E-2</v>
      </c>
      <c r="BH42" s="6">
        <v>1.7999999999999999E-2</v>
      </c>
      <c r="BI42" s="6">
        <v>1.6799999999999999E-2</v>
      </c>
      <c r="BJ42" s="6">
        <v>1.54E-2</v>
      </c>
      <c r="BK42" s="6">
        <v>1.37E-2</v>
      </c>
      <c r="BL42" s="6">
        <v>1.1599999999999999E-2</v>
      </c>
      <c r="BM42" s="6">
        <v>9.1000000000000004E-3</v>
      </c>
      <c r="BN42" s="6">
        <v>6.4000000000000003E-3</v>
      </c>
      <c r="BO42" s="6">
        <v>3.5999999999999999E-3</v>
      </c>
      <c r="BP42" s="6">
        <v>6.9999999999999999E-4</v>
      </c>
      <c r="BQ42" s="6">
        <v>-2.0999999999999999E-3</v>
      </c>
      <c r="BR42" s="6">
        <v>-4.4000000000000003E-3</v>
      </c>
      <c r="BS42" s="6">
        <v>-5.8999999999999999E-3</v>
      </c>
      <c r="BT42" s="6">
        <v>-6.4000000000000003E-3</v>
      </c>
      <c r="BU42" s="6">
        <v>-5.7999999999999996E-3</v>
      </c>
      <c r="BV42" s="6">
        <v>-4.3E-3</v>
      </c>
      <c r="BW42" s="6">
        <v>-2.3E-3</v>
      </c>
      <c r="BX42" s="7">
        <v>-1.1999999999999999E-3</v>
      </c>
      <c r="BY42" s="7">
        <v>4.0000000000000002E-4</v>
      </c>
      <c r="BZ42" s="7">
        <v>2.2000000000000001E-3</v>
      </c>
      <c r="CA42" s="7">
        <v>4.1999999999999997E-3</v>
      </c>
      <c r="CB42" s="7">
        <v>6.0000000000000001E-3</v>
      </c>
      <c r="CC42" s="7">
        <v>7.6E-3</v>
      </c>
      <c r="CD42" s="7">
        <v>8.8999999999999999E-3</v>
      </c>
      <c r="CE42" s="7">
        <v>9.7000000000000003E-3</v>
      </c>
      <c r="CF42" s="7">
        <v>1.01E-2</v>
      </c>
      <c r="CG42" s="7">
        <v>1.01E-2</v>
      </c>
      <c r="CH42" s="7">
        <v>9.9000000000000008E-3</v>
      </c>
      <c r="CI42" s="7">
        <v>9.7999999999999997E-3</v>
      </c>
      <c r="CJ42" s="7">
        <v>9.9000000000000008E-3</v>
      </c>
      <c r="CK42" s="7">
        <v>1.0200000000000001E-2</v>
      </c>
      <c r="CL42" s="7">
        <v>1.0699999999999999E-2</v>
      </c>
      <c r="CM42" s="7">
        <v>1.14E-2</v>
      </c>
      <c r="CN42" s="7">
        <v>1.2200000000000001E-2</v>
      </c>
      <c r="CO42" s="7">
        <v>1.2800000000000001E-2</v>
      </c>
      <c r="CP42" s="7">
        <v>1.3299999999999999E-2</v>
      </c>
      <c r="CQ42" s="7">
        <v>1.35E-2</v>
      </c>
    </row>
    <row r="43" spans="1:95" x14ac:dyDescent="0.35">
      <c r="A43" s="11">
        <v>60</v>
      </c>
      <c r="B43" s="12">
        <f t="shared" si="0"/>
        <v>-4.4000000000000003E-3</v>
      </c>
      <c r="H43" s="5">
        <v>60</v>
      </c>
      <c r="I43" s="6">
        <v>1.29E-2</v>
      </c>
      <c r="J43" s="6">
        <v>1.12E-2</v>
      </c>
      <c r="K43" s="6">
        <v>9.2999999999999992E-3</v>
      </c>
      <c r="L43" s="6">
        <v>7.4000000000000003E-3</v>
      </c>
      <c r="M43" s="6">
        <v>5.4000000000000003E-3</v>
      </c>
      <c r="N43" s="6">
        <v>3.5000000000000001E-3</v>
      </c>
      <c r="O43" s="6">
        <v>1.8E-3</v>
      </c>
      <c r="P43" s="6">
        <v>5.0000000000000001E-4</v>
      </c>
      <c r="Q43" s="6">
        <v>-6.9999999999999999E-4</v>
      </c>
      <c r="R43" s="6">
        <v>-1.6999999999999999E-3</v>
      </c>
      <c r="S43" s="6">
        <v>-2.5999999999999999E-3</v>
      </c>
      <c r="T43" s="6">
        <v>-3.2000000000000002E-3</v>
      </c>
      <c r="U43" s="6">
        <v>-3.5000000000000001E-3</v>
      </c>
      <c r="V43" s="6">
        <v>-3.3E-3</v>
      </c>
      <c r="W43" s="6">
        <v>-2.3999999999999998E-3</v>
      </c>
      <c r="X43" s="6">
        <v>-8.0000000000000004E-4</v>
      </c>
      <c r="Y43" s="6">
        <v>1.4E-3</v>
      </c>
      <c r="Z43" s="6">
        <v>4.3E-3</v>
      </c>
      <c r="AA43" s="6">
        <v>7.7999999999999996E-3</v>
      </c>
      <c r="AB43" s="6">
        <v>1.1599999999999999E-2</v>
      </c>
      <c r="AC43" s="6">
        <v>1.55E-2</v>
      </c>
      <c r="AD43" s="6">
        <v>1.9199999999999998E-2</v>
      </c>
      <c r="AE43" s="6">
        <v>2.2499999999999999E-2</v>
      </c>
      <c r="AF43" s="6">
        <v>2.5100000000000001E-2</v>
      </c>
      <c r="AG43" s="6">
        <v>2.6499999999999999E-2</v>
      </c>
      <c r="AH43" s="6">
        <v>2.6800000000000001E-2</v>
      </c>
      <c r="AI43" s="6">
        <v>2.6100000000000002E-2</v>
      </c>
      <c r="AJ43" s="6">
        <v>2.4400000000000002E-2</v>
      </c>
      <c r="AK43" s="6">
        <v>2.2200000000000001E-2</v>
      </c>
      <c r="AL43" s="6">
        <v>1.9699999999999999E-2</v>
      </c>
      <c r="AM43" s="6">
        <v>1.7399999999999999E-2</v>
      </c>
      <c r="AN43" s="6">
        <v>1.54E-2</v>
      </c>
      <c r="AO43" s="6">
        <v>1.4200000000000001E-2</v>
      </c>
      <c r="AP43" s="6">
        <v>1.37E-2</v>
      </c>
      <c r="AQ43" s="6">
        <v>1.3899999999999999E-2</v>
      </c>
      <c r="AR43" s="6">
        <v>1.4800000000000001E-2</v>
      </c>
      <c r="AS43" s="6">
        <v>1.5900000000000001E-2</v>
      </c>
      <c r="AT43" s="6">
        <v>1.7100000000000001E-2</v>
      </c>
      <c r="AU43" s="6">
        <v>1.83E-2</v>
      </c>
      <c r="AV43" s="6">
        <v>1.9300000000000001E-2</v>
      </c>
      <c r="AW43" s="6">
        <v>0.02</v>
      </c>
      <c r="AX43" s="6">
        <v>2.0400000000000001E-2</v>
      </c>
      <c r="AY43" s="6">
        <v>2.0799999999999999E-2</v>
      </c>
      <c r="AZ43" s="6">
        <v>2.1100000000000001E-2</v>
      </c>
      <c r="BA43" s="6">
        <v>2.1499999999999998E-2</v>
      </c>
      <c r="BB43" s="6">
        <v>2.1899999999999999E-2</v>
      </c>
      <c r="BC43" s="6">
        <v>2.2200000000000001E-2</v>
      </c>
      <c r="BD43" s="6">
        <v>2.2200000000000001E-2</v>
      </c>
      <c r="BE43" s="6">
        <v>2.1899999999999999E-2</v>
      </c>
      <c r="BF43" s="6">
        <v>2.1399999999999999E-2</v>
      </c>
      <c r="BG43" s="6">
        <v>2.0799999999999999E-2</v>
      </c>
      <c r="BH43" s="6">
        <v>0.02</v>
      </c>
      <c r="BI43" s="6">
        <v>1.9099999999999999E-2</v>
      </c>
      <c r="BJ43" s="6">
        <v>1.7899999999999999E-2</v>
      </c>
      <c r="BK43" s="6">
        <v>1.6299999999999999E-2</v>
      </c>
      <c r="BL43" s="6">
        <v>1.4200000000000001E-2</v>
      </c>
      <c r="BM43" s="6">
        <v>1.1599999999999999E-2</v>
      </c>
      <c r="BN43" s="6">
        <v>8.6999999999999994E-3</v>
      </c>
      <c r="BO43" s="6">
        <v>5.4000000000000003E-3</v>
      </c>
      <c r="BP43" s="6">
        <v>1.9E-3</v>
      </c>
      <c r="BQ43" s="6">
        <v>-1.5E-3</v>
      </c>
      <c r="BR43" s="6">
        <v>-4.4000000000000003E-3</v>
      </c>
      <c r="BS43" s="6">
        <v>-6.4000000000000003E-3</v>
      </c>
      <c r="BT43" s="6">
        <v>-7.1999999999999998E-3</v>
      </c>
      <c r="BU43" s="6">
        <v>-6.7999999999999996E-3</v>
      </c>
      <c r="BV43" s="6">
        <v>-5.5999999999999999E-3</v>
      </c>
      <c r="BW43" s="6">
        <v>-3.5999999999999999E-3</v>
      </c>
      <c r="BX43" s="7">
        <v>-2.7000000000000001E-3</v>
      </c>
      <c r="BY43" s="7">
        <v>-1.1000000000000001E-3</v>
      </c>
      <c r="BZ43" s="7">
        <v>8.9999999999999998E-4</v>
      </c>
      <c r="CA43" s="7">
        <v>3.0000000000000001E-3</v>
      </c>
      <c r="CB43" s="7">
        <v>5.1999999999999998E-3</v>
      </c>
      <c r="CC43" s="7">
        <v>7.1000000000000004E-3</v>
      </c>
      <c r="CD43" s="7">
        <v>8.6999999999999994E-3</v>
      </c>
      <c r="CE43" s="7">
        <v>9.9000000000000008E-3</v>
      </c>
      <c r="CF43" s="7">
        <v>1.06E-2</v>
      </c>
      <c r="CG43" s="7">
        <v>1.0699999999999999E-2</v>
      </c>
      <c r="CH43" s="7">
        <v>1.0500000000000001E-2</v>
      </c>
      <c r="CI43" s="7">
        <v>1.04E-2</v>
      </c>
      <c r="CJ43" s="7">
        <v>1.04E-2</v>
      </c>
      <c r="CK43" s="7">
        <v>1.0699999999999999E-2</v>
      </c>
      <c r="CL43" s="7">
        <v>1.0999999999999999E-2</v>
      </c>
      <c r="CM43" s="7">
        <v>1.1599999999999999E-2</v>
      </c>
      <c r="CN43" s="7">
        <v>1.2200000000000001E-2</v>
      </c>
      <c r="CO43" s="7">
        <v>1.29E-2</v>
      </c>
      <c r="CP43" s="7">
        <v>1.3299999999999999E-2</v>
      </c>
      <c r="CQ43" s="7">
        <v>1.35E-2</v>
      </c>
    </row>
    <row r="44" spans="1:95" x14ac:dyDescent="0.35">
      <c r="A44" s="11">
        <v>61</v>
      </c>
      <c r="B44" s="12">
        <f t="shared" si="0"/>
        <v>-3.7000000000000002E-3</v>
      </c>
      <c r="H44" s="5">
        <v>61</v>
      </c>
      <c r="I44" s="6">
        <v>1.1900000000000001E-2</v>
      </c>
      <c r="J44" s="6">
        <v>1.01E-2</v>
      </c>
      <c r="K44" s="6">
        <v>8.3000000000000001E-3</v>
      </c>
      <c r="L44" s="6">
        <v>6.4000000000000003E-3</v>
      </c>
      <c r="M44" s="6">
        <v>4.4000000000000003E-3</v>
      </c>
      <c r="N44" s="6">
        <v>2.5000000000000001E-3</v>
      </c>
      <c r="O44" s="6">
        <v>8.0000000000000004E-4</v>
      </c>
      <c r="P44" s="6">
        <v>-5.0000000000000001E-4</v>
      </c>
      <c r="Q44" s="6">
        <v>-1.6000000000000001E-3</v>
      </c>
      <c r="R44" s="6">
        <v>-2.5000000000000001E-3</v>
      </c>
      <c r="S44" s="6">
        <v>-3.2000000000000002E-3</v>
      </c>
      <c r="T44" s="6">
        <v>-3.7000000000000002E-3</v>
      </c>
      <c r="U44" s="6">
        <v>-3.7000000000000002E-3</v>
      </c>
      <c r="V44" s="6">
        <v>-3.2000000000000002E-3</v>
      </c>
      <c r="W44" s="6">
        <v>-2.0999999999999999E-3</v>
      </c>
      <c r="X44" s="6">
        <v>-4.0000000000000002E-4</v>
      </c>
      <c r="Y44" s="6">
        <v>1.9E-3</v>
      </c>
      <c r="Z44" s="6">
        <v>4.7000000000000002E-3</v>
      </c>
      <c r="AA44" s="6">
        <v>8.0000000000000002E-3</v>
      </c>
      <c r="AB44" s="6">
        <v>1.1599999999999999E-2</v>
      </c>
      <c r="AC44" s="6">
        <v>1.52E-2</v>
      </c>
      <c r="AD44" s="6">
        <v>1.8599999999999998E-2</v>
      </c>
      <c r="AE44" s="6">
        <v>2.1700000000000001E-2</v>
      </c>
      <c r="AF44" s="6">
        <v>2.41E-2</v>
      </c>
      <c r="AG44" s="6">
        <v>2.5499999999999998E-2</v>
      </c>
      <c r="AH44" s="6">
        <v>2.5899999999999999E-2</v>
      </c>
      <c r="AI44" s="6">
        <v>2.5399999999999999E-2</v>
      </c>
      <c r="AJ44" s="6">
        <v>2.41E-2</v>
      </c>
      <c r="AK44" s="6">
        <v>2.2100000000000002E-2</v>
      </c>
      <c r="AL44" s="6">
        <v>1.9900000000000001E-2</v>
      </c>
      <c r="AM44" s="6">
        <v>1.7600000000000001E-2</v>
      </c>
      <c r="AN44" s="6">
        <v>1.5599999999999999E-2</v>
      </c>
      <c r="AO44" s="6">
        <v>1.41E-2</v>
      </c>
      <c r="AP44" s="6">
        <v>1.35E-2</v>
      </c>
      <c r="AQ44" s="6">
        <v>1.3599999999999999E-2</v>
      </c>
      <c r="AR44" s="6">
        <v>1.43E-2</v>
      </c>
      <c r="AS44" s="6">
        <v>1.54E-2</v>
      </c>
      <c r="AT44" s="6">
        <v>1.66E-2</v>
      </c>
      <c r="AU44" s="6">
        <v>1.78E-2</v>
      </c>
      <c r="AV44" s="6">
        <v>1.8700000000000001E-2</v>
      </c>
      <c r="AW44" s="6">
        <v>1.9300000000000001E-2</v>
      </c>
      <c r="AX44" s="6">
        <v>1.9599999999999999E-2</v>
      </c>
      <c r="AY44" s="6">
        <v>1.9900000000000001E-2</v>
      </c>
      <c r="AZ44" s="6">
        <v>2.0299999999999999E-2</v>
      </c>
      <c r="BA44" s="6">
        <v>2.0899999999999998E-2</v>
      </c>
      <c r="BB44" s="6">
        <v>2.1600000000000001E-2</v>
      </c>
      <c r="BC44" s="6">
        <v>2.2200000000000001E-2</v>
      </c>
      <c r="BD44" s="6">
        <v>2.2599999999999999E-2</v>
      </c>
      <c r="BE44" s="6">
        <v>2.2800000000000001E-2</v>
      </c>
      <c r="BF44" s="6">
        <v>2.2599999999999999E-2</v>
      </c>
      <c r="BG44" s="6">
        <v>2.2200000000000001E-2</v>
      </c>
      <c r="BH44" s="6">
        <v>2.1700000000000001E-2</v>
      </c>
      <c r="BI44" s="6">
        <v>2.1000000000000001E-2</v>
      </c>
      <c r="BJ44" s="6">
        <v>0.02</v>
      </c>
      <c r="BK44" s="6">
        <v>1.8599999999999998E-2</v>
      </c>
      <c r="BL44" s="6">
        <v>1.67E-2</v>
      </c>
      <c r="BM44" s="6">
        <v>1.4200000000000001E-2</v>
      </c>
      <c r="BN44" s="6">
        <v>1.11E-2</v>
      </c>
      <c r="BO44" s="6">
        <v>7.4999999999999997E-3</v>
      </c>
      <c r="BP44" s="6">
        <v>3.5999999999999999E-3</v>
      </c>
      <c r="BQ44" s="6">
        <v>-2.9999999999999997E-4</v>
      </c>
      <c r="BR44" s="6">
        <v>-3.7000000000000002E-3</v>
      </c>
      <c r="BS44" s="6">
        <v>-6.1999999999999998E-3</v>
      </c>
      <c r="BT44" s="6">
        <v>-7.4000000000000003E-3</v>
      </c>
      <c r="BU44" s="6">
        <v>-7.3000000000000001E-3</v>
      </c>
      <c r="BV44" s="6">
        <v>-6.3E-3</v>
      </c>
      <c r="BW44" s="6">
        <v>-4.7000000000000002E-3</v>
      </c>
      <c r="BX44" s="7">
        <v>-3.8E-3</v>
      </c>
      <c r="BY44" s="7">
        <v>-2.3E-3</v>
      </c>
      <c r="BZ44" s="7">
        <v>-2.9999999999999997E-4</v>
      </c>
      <c r="CA44" s="7">
        <v>1.9E-3</v>
      </c>
      <c r="CB44" s="7">
        <v>4.3E-3</v>
      </c>
      <c r="CC44" s="7">
        <v>6.4999999999999997E-3</v>
      </c>
      <c r="CD44" s="7">
        <v>8.3999999999999995E-3</v>
      </c>
      <c r="CE44" s="7">
        <v>9.9000000000000008E-3</v>
      </c>
      <c r="CF44" s="7">
        <v>1.0800000000000001E-2</v>
      </c>
      <c r="CG44" s="7">
        <v>1.11E-2</v>
      </c>
      <c r="CH44" s="7">
        <v>1.0999999999999999E-2</v>
      </c>
      <c r="CI44" s="7">
        <v>1.0999999999999999E-2</v>
      </c>
      <c r="CJ44" s="7">
        <v>1.0999999999999999E-2</v>
      </c>
      <c r="CK44" s="7">
        <v>1.11E-2</v>
      </c>
      <c r="CL44" s="7">
        <v>1.14E-2</v>
      </c>
      <c r="CM44" s="7">
        <v>1.18E-2</v>
      </c>
      <c r="CN44" s="7">
        <v>1.23E-2</v>
      </c>
      <c r="CO44" s="7">
        <v>1.29E-2</v>
      </c>
      <c r="CP44" s="7">
        <v>1.3299999999999999E-2</v>
      </c>
      <c r="CQ44" s="7">
        <v>1.35E-2</v>
      </c>
    </row>
    <row r="45" spans="1:95" x14ac:dyDescent="0.35">
      <c r="A45" s="11">
        <v>62</v>
      </c>
      <c r="B45" s="12">
        <f t="shared" si="0"/>
        <v>-2.3999999999999998E-3</v>
      </c>
      <c r="H45" s="5">
        <v>62</v>
      </c>
      <c r="I45" s="6">
        <v>1.09E-2</v>
      </c>
      <c r="J45" s="6">
        <v>8.9999999999999993E-3</v>
      </c>
      <c r="K45" s="6">
        <v>7.1999999999999998E-3</v>
      </c>
      <c r="L45" s="6">
        <v>5.3E-3</v>
      </c>
      <c r="M45" s="6">
        <v>3.3E-3</v>
      </c>
      <c r="N45" s="6">
        <v>1.5E-3</v>
      </c>
      <c r="O45" s="6">
        <v>-1E-4</v>
      </c>
      <c r="P45" s="6">
        <v>-1.2999999999999999E-3</v>
      </c>
      <c r="Q45" s="6">
        <v>-2.3E-3</v>
      </c>
      <c r="R45" s="6">
        <v>-3.0999999999999999E-3</v>
      </c>
      <c r="S45" s="6">
        <v>-3.7000000000000002E-3</v>
      </c>
      <c r="T45" s="6">
        <v>-4.0000000000000001E-3</v>
      </c>
      <c r="U45" s="6">
        <v>-3.8E-3</v>
      </c>
      <c r="V45" s="6">
        <v>-3.0999999999999999E-3</v>
      </c>
      <c r="W45" s="6">
        <v>-1.8E-3</v>
      </c>
      <c r="X45" s="6">
        <v>0</v>
      </c>
      <c r="Y45" s="6">
        <v>2.3999999999999998E-3</v>
      </c>
      <c r="Z45" s="6">
        <v>5.1000000000000004E-3</v>
      </c>
      <c r="AA45" s="6">
        <v>8.2000000000000007E-3</v>
      </c>
      <c r="AB45" s="6">
        <v>1.15E-2</v>
      </c>
      <c r="AC45" s="6">
        <v>1.4800000000000001E-2</v>
      </c>
      <c r="AD45" s="6">
        <v>1.7899999999999999E-2</v>
      </c>
      <c r="AE45" s="6">
        <v>2.07E-2</v>
      </c>
      <c r="AF45" s="6">
        <v>2.3E-2</v>
      </c>
      <c r="AG45" s="6">
        <v>2.4400000000000002E-2</v>
      </c>
      <c r="AH45" s="6">
        <v>2.4899999999999999E-2</v>
      </c>
      <c r="AI45" s="6">
        <v>2.4500000000000001E-2</v>
      </c>
      <c r="AJ45" s="6">
        <v>2.35E-2</v>
      </c>
      <c r="AK45" s="6">
        <v>2.1899999999999999E-2</v>
      </c>
      <c r="AL45" s="6">
        <v>1.9900000000000001E-2</v>
      </c>
      <c r="AM45" s="6">
        <v>1.77E-2</v>
      </c>
      <c r="AN45" s="6">
        <v>1.5699999999999999E-2</v>
      </c>
      <c r="AO45" s="6">
        <v>1.43E-2</v>
      </c>
      <c r="AP45" s="6">
        <v>1.35E-2</v>
      </c>
      <c r="AQ45" s="6">
        <v>1.35E-2</v>
      </c>
      <c r="AR45" s="6">
        <v>1.41E-2</v>
      </c>
      <c r="AS45" s="6">
        <v>1.5100000000000001E-2</v>
      </c>
      <c r="AT45" s="6">
        <v>1.6199999999999999E-2</v>
      </c>
      <c r="AU45" s="6">
        <v>1.7299999999999999E-2</v>
      </c>
      <c r="AV45" s="6">
        <v>1.7999999999999999E-2</v>
      </c>
      <c r="AW45" s="6">
        <v>1.8499999999999999E-2</v>
      </c>
      <c r="AX45" s="6">
        <v>1.8700000000000001E-2</v>
      </c>
      <c r="AY45" s="6">
        <v>1.89E-2</v>
      </c>
      <c r="AZ45" s="6">
        <v>1.9400000000000001E-2</v>
      </c>
      <c r="BA45" s="6">
        <v>2.01E-2</v>
      </c>
      <c r="BB45" s="6">
        <v>2.1100000000000001E-2</v>
      </c>
      <c r="BC45" s="6">
        <v>2.2100000000000002E-2</v>
      </c>
      <c r="BD45" s="6">
        <v>2.29E-2</v>
      </c>
      <c r="BE45" s="6">
        <v>2.3300000000000001E-2</v>
      </c>
      <c r="BF45" s="6">
        <v>2.35E-2</v>
      </c>
      <c r="BG45" s="6">
        <v>2.3400000000000001E-2</v>
      </c>
      <c r="BH45" s="6">
        <v>2.3099999999999999E-2</v>
      </c>
      <c r="BI45" s="6">
        <v>2.2700000000000001E-2</v>
      </c>
      <c r="BJ45" s="6">
        <v>2.1899999999999999E-2</v>
      </c>
      <c r="BK45" s="6">
        <v>2.07E-2</v>
      </c>
      <c r="BL45" s="6">
        <v>1.9E-2</v>
      </c>
      <c r="BM45" s="6">
        <v>1.6500000000000001E-2</v>
      </c>
      <c r="BN45" s="6">
        <v>1.34E-2</v>
      </c>
      <c r="BO45" s="6">
        <v>9.7999999999999997E-3</v>
      </c>
      <c r="BP45" s="6">
        <v>5.7000000000000002E-3</v>
      </c>
      <c r="BQ45" s="6">
        <v>1.4E-3</v>
      </c>
      <c r="BR45" s="6">
        <v>-2.3999999999999998E-3</v>
      </c>
      <c r="BS45" s="6">
        <v>-5.1999999999999998E-3</v>
      </c>
      <c r="BT45" s="6">
        <v>-6.7999999999999996E-3</v>
      </c>
      <c r="BU45" s="6">
        <v>-7.1999999999999998E-3</v>
      </c>
      <c r="BV45" s="6">
        <v>-6.4999999999999997E-3</v>
      </c>
      <c r="BW45" s="6">
        <v>-5.1999999999999998E-3</v>
      </c>
      <c r="BX45" s="7">
        <v>-4.5999999999999999E-3</v>
      </c>
      <c r="BY45" s="7">
        <v>-3.3E-3</v>
      </c>
      <c r="BZ45" s="7">
        <v>-1.2999999999999999E-3</v>
      </c>
      <c r="CA45" s="7">
        <v>1E-3</v>
      </c>
      <c r="CB45" s="7">
        <v>3.3999999999999998E-3</v>
      </c>
      <c r="CC45" s="7">
        <v>5.7999999999999996E-3</v>
      </c>
      <c r="CD45" s="7">
        <v>7.9000000000000008E-3</v>
      </c>
      <c r="CE45" s="7">
        <v>9.5999999999999992E-3</v>
      </c>
      <c r="CF45" s="7">
        <v>1.0800000000000001E-2</v>
      </c>
      <c r="CG45" s="7">
        <v>1.1299999999999999E-2</v>
      </c>
      <c r="CH45" s="7">
        <v>1.1299999999999999E-2</v>
      </c>
      <c r="CI45" s="7">
        <v>1.14E-2</v>
      </c>
      <c r="CJ45" s="7">
        <v>1.14E-2</v>
      </c>
      <c r="CK45" s="7">
        <v>1.15E-2</v>
      </c>
      <c r="CL45" s="7">
        <v>1.17E-2</v>
      </c>
      <c r="CM45" s="7">
        <v>1.2E-2</v>
      </c>
      <c r="CN45" s="7">
        <v>1.24E-2</v>
      </c>
      <c r="CO45" s="7">
        <v>1.29E-2</v>
      </c>
      <c r="CP45" s="7">
        <v>1.3299999999999999E-2</v>
      </c>
      <c r="CQ45" s="7">
        <v>1.35E-2</v>
      </c>
    </row>
    <row r="46" spans="1:95" x14ac:dyDescent="0.35">
      <c r="A46" s="11">
        <v>63</v>
      </c>
      <c r="B46" s="12">
        <f t="shared" si="0"/>
        <v>-5.0000000000000001E-4</v>
      </c>
      <c r="H46" s="5">
        <v>63</v>
      </c>
      <c r="I46" s="6">
        <v>9.7999999999999997E-3</v>
      </c>
      <c r="J46" s="6">
        <v>8.0000000000000002E-3</v>
      </c>
      <c r="K46" s="6">
        <v>6.1999999999999998E-3</v>
      </c>
      <c r="L46" s="6">
        <v>4.3E-3</v>
      </c>
      <c r="M46" s="6">
        <v>2.3999999999999998E-3</v>
      </c>
      <c r="N46" s="6">
        <v>5.9999999999999995E-4</v>
      </c>
      <c r="O46" s="6">
        <v>-8.9999999999999998E-4</v>
      </c>
      <c r="P46" s="6">
        <v>-2E-3</v>
      </c>
      <c r="Q46" s="6">
        <v>-2.8999999999999998E-3</v>
      </c>
      <c r="R46" s="6">
        <v>-3.5999999999999999E-3</v>
      </c>
      <c r="S46" s="6">
        <v>-4.0000000000000001E-3</v>
      </c>
      <c r="T46" s="6">
        <v>-4.1000000000000003E-3</v>
      </c>
      <c r="U46" s="6">
        <v>-3.7000000000000002E-3</v>
      </c>
      <c r="V46" s="6">
        <v>-2.8E-3</v>
      </c>
      <c r="W46" s="6">
        <v>-1.4E-3</v>
      </c>
      <c r="X46" s="6">
        <v>5.0000000000000001E-4</v>
      </c>
      <c r="Y46" s="6">
        <v>2.8E-3</v>
      </c>
      <c r="Z46" s="6">
        <v>5.4000000000000003E-3</v>
      </c>
      <c r="AA46" s="6">
        <v>8.3000000000000001E-3</v>
      </c>
      <c r="AB46" s="6">
        <v>1.1299999999999999E-2</v>
      </c>
      <c r="AC46" s="6">
        <v>1.43E-2</v>
      </c>
      <c r="AD46" s="6">
        <v>1.7100000000000001E-2</v>
      </c>
      <c r="AE46" s="6">
        <v>1.9699999999999999E-2</v>
      </c>
      <c r="AF46" s="6">
        <v>2.18E-2</v>
      </c>
      <c r="AG46" s="6">
        <v>2.3099999999999999E-2</v>
      </c>
      <c r="AH46" s="6">
        <v>2.3699999999999999E-2</v>
      </c>
      <c r="AI46" s="6">
        <v>2.35E-2</v>
      </c>
      <c r="AJ46" s="6">
        <v>2.2700000000000001E-2</v>
      </c>
      <c r="AK46" s="6">
        <v>2.1399999999999999E-2</v>
      </c>
      <c r="AL46" s="6">
        <v>1.9599999999999999E-2</v>
      </c>
      <c r="AM46" s="6">
        <v>1.77E-2</v>
      </c>
      <c r="AN46" s="6">
        <v>1.5900000000000001E-2</v>
      </c>
      <c r="AO46" s="6">
        <v>1.44E-2</v>
      </c>
      <c r="AP46" s="6">
        <v>1.3599999999999999E-2</v>
      </c>
      <c r="AQ46" s="6">
        <v>1.35E-2</v>
      </c>
      <c r="AR46" s="6">
        <v>1.4E-2</v>
      </c>
      <c r="AS46" s="6">
        <v>1.49E-2</v>
      </c>
      <c r="AT46" s="6">
        <v>1.5900000000000001E-2</v>
      </c>
      <c r="AU46" s="6">
        <v>1.6799999999999999E-2</v>
      </c>
      <c r="AV46" s="6">
        <v>1.7399999999999999E-2</v>
      </c>
      <c r="AW46" s="6">
        <v>1.77E-2</v>
      </c>
      <c r="AX46" s="6">
        <v>1.78E-2</v>
      </c>
      <c r="AY46" s="6">
        <v>1.7999999999999999E-2</v>
      </c>
      <c r="AZ46" s="6">
        <v>1.8499999999999999E-2</v>
      </c>
      <c r="BA46" s="6">
        <v>1.9300000000000001E-2</v>
      </c>
      <c r="BB46" s="6">
        <v>2.0500000000000001E-2</v>
      </c>
      <c r="BC46" s="6">
        <v>2.1700000000000001E-2</v>
      </c>
      <c r="BD46" s="6">
        <v>2.2800000000000001E-2</v>
      </c>
      <c r="BE46" s="6">
        <v>2.3599999999999999E-2</v>
      </c>
      <c r="BF46" s="6">
        <v>2.41E-2</v>
      </c>
      <c r="BG46" s="6">
        <v>2.4299999999999999E-2</v>
      </c>
      <c r="BH46" s="6">
        <v>2.4199999999999999E-2</v>
      </c>
      <c r="BI46" s="6">
        <v>2.4E-2</v>
      </c>
      <c r="BJ46" s="6">
        <v>2.35E-2</v>
      </c>
      <c r="BK46" s="6">
        <v>2.2499999999999999E-2</v>
      </c>
      <c r="BL46" s="6">
        <v>2.0899999999999998E-2</v>
      </c>
      <c r="BM46" s="6">
        <v>1.8599999999999998E-2</v>
      </c>
      <c r="BN46" s="6">
        <v>1.5599999999999999E-2</v>
      </c>
      <c r="BO46" s="6">
        <v>1.2E-2</v>
      </c>
      <c r="BP46" s="6">
        <v>7.7999999999999996E-3</v>
      </c>
      <c r="BQ46" s="6">
        <v>3.5000000000000001E-3</v>
      </c>
      <c r="BR46" s="6">
        <v>-5.0000000000000001E-4</v>
      </c>
      <c r="BS46" s="6">
        <v>-3.5999999999999999E-3</v>
      </c>
      <c r="BT46" s="6">
        <v>-5.5999999999999999E-3</v>
      </c>
      <c r="BU46" s="6">
        <v>-6.4000000000000003E-3</v>
      </c>
      <c r="BV46" s="6">
        <v>-6.1999999999999998E-3</v>
      </c>
      <c r="BW46" s="6">
        <v>-5.3E-3</v>
      </c>
      <c r="BX46" s="7">
        <v>-5.0000000000000001E-3</v>
      </c>
      <c r="BY46" s="7">
        <v>-3.8E-3</v>
      </c>
      <c r="BZ46" s="7">
        <v>-2E-3</v>
      </c>
      <c r="CA46" s="7">
        <v>2.0000000000000001E-4</v>
      </c>
      <c r="CB46" s="7">
        <v>2.5999999999999999E-3</v>
      </c>
      <c r="CC46" s="7">
        <v>5.0000000000000001E-3</v>
      </c>
      <c r="CD46" s="7">
        <v>7.3000000000000001E-3</v>
      </c>
      <c r="CE46" s="7">
        <v>9.1000000000000004E-3</v>
      </c>
      <c r="CF46" s="7">
        <v>1.0500000000000001E-2</v>
      </c>
      <c r="CG46" s="7">
        <v>1.12E-2</v>
      </c>
      <c r="CH46" s="7">
        <v>1.14E-2</v>
      </c>
      <c r="CI46" s="7">
        <v>1.15E-2</v>
      </c>
      <c r="CJ46" s="7">
        <v>1.1599999999999999E-2</v>
      </c>
      <c r="CK46" s="7">
        <v>1.17E-2</v>
      </c>
      <c r="CL46" s="7">
        <v>1.18E-2</v>
      </c>
      <c r="CM46" s="7">
        <v>1.21E-2</v>
      </c>
      <c r="CN46" s="7">
        <v>1.24E-2</v>
      </c>
      <c r="CO46" s="7">
        <v>1.2800000000000001E-2</v>
      </c>
      <c r="CP46" s="7">
        <v>1.32E-2</v>
      </c>
      <c r="CQ46" s="7">
        <v>1.34E-2</v>
      </c>
    </row>
    <row r="47" spans="1:95" x14ac:dyDescent="0.35">
      <c r="A47" s="11">
        <v>64</v>
      </c>
      <c r="B47" s="12">
        <f t="shared" si="0"/>
        <v>1.6999999999999999E-3</v>
      </c>
      <c r="H47" s="5">
        <v>64</v>
      </c>
      <c r="I47" s="6">
        <v>8.8999999999999999E-3</v>
      </c>
      <c r="J47" s="6">
        <v>7.1000000000000004E-3</v>
      </c>
      <c r="K47" s="6">
        <v>5.3E-3</v>
      </c>
      <c r="L47" s="6">
        <v>3.3999999999999998E-3</v>
      </c>
      <c r="M47" s="6">
        <v>1.6000000000000001E-3</v>
      </c>
      <c r="N47" s="6">
        <v>-1E-4</v>
      </c>
      <c r="O47" s="6">
        <v>-1.5E-3</v>
      </c>
      <c r="P47" s="6">
        <v>-2.5999999999999999E-3</v>
      </c>
      <c r="Q47" s="6">
        <v>-3.3999999999999998E-3</v>
      </c>
      <c r="R47" s="6">
        <v>-3.8999999999999998E-3</v>
      </c>
      <c r="S47" s="6">
        <v>-4.1999999999999997E-3</v>
      </c>
      <c r="T47" s="6">
        <v>-4.1000000000000003E-3</v>
      </c>
      <c r="U47" s="6">
        <v>-3.5999999999999999E-3</v>
      </c>
      <c r="V47" s="6">
        <v>-2.5000000000000001E-3</v>
      </c>
      <c r="W47" s="6">
        <v>-1.1000000000000001E-3</v>
      </c>
      <c r="X47" s="6">
        <v>8.9999999999999998E-4</v>
      </c>
      <c r="Y47" s="6">
        <v>3.0999999999999999E-3</v>
      </c>
      <c r="Z47" s="6">
        <v>5.5999999999999999E-3</v>
      </c>
      <c r="AA47" s="6">
        <v>8.3000000000000001E-3</v>
      </c>
      <c r="AB47" s="6">
        <v>1.0999999999999999E-2</v>
      </c>
      <c r="AC47" s="6">
        <v>1.37E-2</v>
      </c>
      <c r="AD47" s="6">
        <v>1.6299999999999999E-2</v>
      </c>
      <c r="AE47" s="6">
        <v>1.8700000000000001E-2</v>
      </c>
      <c r="AF47" s="6">
        <v>2.06E-2</v>
      </c>
      <c r="AG47" s="6">
        <v>2.1899999999999999E-2</v>
      </c>
      <c r="AH47" s="6">
        <v>2.2499999999999999E-2</v>
      </c>
      <c r="AI47" s="6">
        <v>2.24E-2</v>
      </c>
      <c r="AJ47" s="6">
        <v>2.18E-2</v>
      </c>
      <c r="AK47" s="6">
        <v>2.06E-2</v>
      </c>
      <c r="AL47" s="6">
        <v>1.9099999999999999E-2</v>
      </c>
      <c r="AM47" s="6">
        <v>1.7500000000000002E-2</v>
      </c>
      <c r="AN47" s="6">
        <v>1.5900000000000001E-2</v>
      </c>
      <c r="AO47" s="6">
        <v>1.46E-2</v>
      </c>
      <c r="AP47" s="6">
        <v>1.38E-2</v>
      </c>
      <c r="AQ47" s="6">
        <v>1.37E-2</v>
      </c>
      <c r="AR47" s="6">
        <v>1.41E-2</v>
      </c>
      <c r="AS47" s="6">
        <v>1.49E-2</v>
      </c>
      <c r="AT47" s="6">
        <v>1.5800000000000002E-2</v>
      </c>
      <c r="AU47" s="6">
        <v>1.6500000000000001E-2</v>
      </c>
      <c r="AV47" s="6">
        <v>1.6899999999999998E-2</v>
      </c>
      <c r="AW47" s="6">
        <v>1.7000000000000001E-2</v>
      </c>
      <c r="AX47" s="6">
        <v>1.7000000000000001E-2</v>
      </c>
      <c r="AY47" s="6">
        <v>1.7100000000000001E-2</v>
      </c>
      <c r="AZ47" s="6">
        <v>1.7600000000000001E-2</v>
      </c>
      <c r="BA47" s="6">
        <v>1.8499999999999999E-2</v>
      </c>
      <c r="BB47" s="6">
        <v>1.9800000000000002E-2</v>
      </c>
      <c r="BC47" s="6">
        <v>2.12E-2</v>
      </c>
      <c r="BD47" s="6">
        <v>2.2599999999999999E-2</v>
      </c>
      <c r="BE47" s="6">
        <v>2.3699999999999999E-2</v>
      </c>
      <c r="BF47" s="6">
        <v>2.4400000000000002E-2</v>
      </c>
      <c r="BG47" s="6">
        <v>2.4899999999999999E-2</v>
      </c>
      <c r="BH47" s="6">
        <v>2.52E-2</v>
      </c>
      <c r="BI47" s="6">
        <v>2.5100000000000001E-2</v>
      </c>
      <c r="BJ47" s="6">
        <v>2.4799999999999999E-2</v>
      </c>
      <c r="BK47" s="6">
        <v>2.3900000000000001E-2</v>
      </c>
      <c r="BL47" s="6">
        <v>2.2499999999999999E-2</v>
      </c>
      <c r="BM47" s="6">
        <v>2.0299999999999999E-2</v>
      </c>
      <c r="BN47" s="6">
        <v>1.7500000000000002E-2</v>
      </c>
      <c r="BO47" s="6">
        <v>1.4E-2</v>
      </c>
      <c r="BP47" s="6">
        <v>0.01</v>
      </c>
      <c r="BQ47" s="6">
        <v>5.7000000000000002E-3</v>
      </c>
      <c r="BR47" s="6">
        <v>1.6999999999999999E-3</v>
      </c>
      <c r="BS47" s="6">
        <v>-1.6000000000000001E-3</v>
      </c>
      <c r="BT47" s="6">
        <v>-3.8E-3</v>
      </c>
      <c r="BU47" s="6">
        <v>-5.0000000000000001E-3</v>
      </c>
      <c r="BV47" s="6">
        <v>-5.3E-3</v>
      </c>
      <c r="BW47" s="6">
        <v>-4.8999999999999998E-3</v>
      </c>
      <c r="BX47" s="7">
        <v>-4.7999999999999996E-3</v>
      </c>
      <c r="BY47" s="7">
        <v>-3.8999999999999998E-3</v>
      </c>
      <c r="BZ47" s="7">
        <v>-2.3999999999999998E-3</v>
      </c>
      <c r="CA47" s="7">
        <v>-2.9999999999999997E-4</v>
      </c>
      <c r="CB47" s="7">
        <v>2E-3</v>
      </c>
      <c r="CC47" s="7">
        <v>4.4000000000000003E-3</v>
      </c>
      <c r="CD47" s="7">
        <v>6.6E-3</v>
      </c>
      <c r="CE47" s="7">
        <v>8.6E-3</v>
      </c>
      <c r="CF47" s="7">
        <v>1.01E-2</v>
      </c>
      <c r="CG47" s="7">
        <v>1.09E-2</v>
      </c>
      <c r="CH47" s="7">
        <v>1.1299999999999999E-2</v>
      </c>
      <c r="CI47" s="7">
        <v>1.1599999999999999E-2</v>
      </c>
      <c r="CJ47" s="7">
        <v>1.17E-2</v>
      </c>
      <c r="CK47" s="7">
        <v>1.18E-2</v>
      </c>
      <c r="CL47" s="7">
        <v>1.2E-2</v>
      </c>
      <c r="CM47" s="7">
        <v>1.2200000000000001E-2</v>
      </c>
      <c r="CN47" s="7">
        <v>1.24E-2</v>
      </c>
      <c r="CO47" s="7">
        <v>1.2699999999999999E-2</v>
      </c>
      <c r="CP47" s="7">
        <v>1.2999999999999999E-2</v>
      </c>
      <c r="CQ47" s="7">
        <v>1.32E-2</v>
      </c>
    </row>
    <row r="48" spans="1:95" x14ac:dyDescent="0.35">
      <c r="A48" s="11">
        <v>65</v>
      </c>
      <c r="B48" s="12">
        <f t="shared" si="0"/>
        <v>4.0000000000000001E-3</v>
      </c>
      <c r="H48" s="5">
        <v>65</v>
      </c>
      <c r="I48" s="6">
        <v>8.2000000000000007E-3</v>
      </c>
      <c r="J48" s="6">
        <v>6.4000000000000003E-3</v>
      </c>
      <c r="K48" s="6">
        <v>4.5999999999999999E-3</v>
      </c>
      <c r="L48" s="6">
        <v>2.8E-3</v>
      </c>
      <c r="M48" s="6">
        <v>1E-3</v>
      </c>
      <c r="N48" s="6">
        <v>-6.9999999999999999E-4</v>
      </c>
      <c r="O48" s="6">
        <v>-2E-3</v>
      </c>
      <c r="P48" s="6">
        <v>-3.0000000000000001E-3</v>
      </c>
      <c r="Q48" s="6">
        <v>-3.5999999999999999E-3</v>
      </c>
      <c r="R48" s="6">
        <v>-4.1000000000000003E-3</v>
      </c>
      <c r="S48" s="6">
        <v>-4.1999999999999997E-3</v>
      </c>
      <c r="T48" s="6">
        <v>-4.0000000000000001E-3</v>
      </c>
      <c r="U48" s="6">
        <v>-3.3999999999999998E-3</v>
      </c>
      <c r="V48" s="6">
        <v>-2.3E-3</v>
      </c>
      <c r="W48" s="6">
        <v>-8.0000000000000004E-4</v>
      </c>
      <c r="X48" s="6">
        <v>1.1000000000000001E-3</v>
      </c>
      <c r="Y48" s="6">
        <v>3.2000000000000002E-3</v>
      </c>
      <c r="Z48" s="6">
        <v>5.5999999999999999E-3</v>
      </c>
      <c r="AA48" s="6">
        <v>8.0000000000000002E-3</v>
      </c>
      <c r="AB48" s="6">
        <v>1.06E-2</v>
      </c>
      <c r="AC48" s="6">
        <v>1.3100000000000001E-2</v>
      </c>
      <c r="AD48" s="6">
        <v>1.55E-2</v>
      </c>
      <c r="AE48" s="6">
        <v>1.77E-2</v>
      </c>
      <c r="AF48" s="6">
        <v>1.95E-2</v>
      </c>
      <c r="AG48" s="6">
        <v>2.07E-2</v>
      </c>
      <c r="AH48" s="6">
        <v>2.12E-2</v>
      </c>
      <c r="AI48" s="6">
        <v>2.12E-2</v>
      </c>
      <c r="AJ48" s="6">
        <v>2.07E-2</v>
      </c>
      <c r="AK48" s="6">
        <v>1.9699999999999999E-2</v>
      </c>
      <c r="AL48" s="6">
        <v>1.8499999999999999E-2</v>
      </c>
      <c r="AM48" s="6">
        <v>1.7100000000000001E-2</v>
      </c>
      <c r="AN48" s="6">
        <v>1.5800000000000002E-2</v>
      </c>
      <c r="AO48" s="6">
        <v>1.47E-2</v>
      </c>
      <c r="AP48" s="6">
        <v>1.41E-2</v>
      </c>
      <c r="AQ48" s="6">
        <v>1.4E-2</v>
      </c>
      <c r="AR48" s="6">
        <v>1.43E-2</v>
      </c>
      <c r="AS48" s="6">
        <v>1.4999999999999999E-2</v>
      </c>
      <c r="AT48" s="6">
        <v>1.5699999999999999E-2</v>
      </c>
      <c r="AU48" s="6">
        <v>1.6299999999999999E-2</v>
      </c>
      <c r="AV48" s="6">
        <v>1.6500000000000001E-2</v>
      </c>
      <c r="AW48" s="6">
        <v>1.6500000000000001E-2</v>
      </c>
      <c r="AX48" s="6">
        <v>1.6299999999999999E-2</v>
      </c>
      <c r="AY48" s="6">
        <v>1.6299999999999999E-2</v>
      </c>
      <c r="AZ48" s="6">
        <v>1.67E-2</v>
      </c>
      <c r="BA48" s="6">
        <v>1.7600000000000001E-2</v>
      </c>
      <c r="BB48" s="6">
        <v>1.89E-2</v>
      </c>
      <c r="BC48" s="6">
        <v>2.0500000000000001E-2</v>
      </c>
      <c r="BD48" s="6">
        <v>2.1999999999999999E-2</v>
      </c>
      <c r="BE48" s="6">
        <v>2.3400000000000001E-2</v>
      </c>
      <c r="BF48" s="6">
        <v>2.4500000000000001E-2</v>
      </c>
      <c r="BG48" s="6">
        <v>2.53E-2</v>
      </c>
      <c r="BH48" s="6">
        <v>2.58E-2</v>
      </c>
      <c r="BI48" s="6">
        <v>2.5999999999999999E-2</v>
      </c>
      <c r="BJ48" s="6">
        <v>2.58E-2</v>
      </c>
      <c r="BK48" s="6">
        <v>2.5100000000000001E-2</v>
      </c>
      <c r="BL48" s="6">
        <v>2.3699999999999999E-2</v>
      </c>
      <c r="BM48" s="6">
        <v>2.1700000000000001E-2</v>
      </c>
      <c r="BN48" s="6">
        <v>1.9099999999999999E-2</v>
      </c>
      <c r="BO48" s="6">
        <v>1.5800000000000002E-2</v>
      </c>
      <c r="BP48" s="6">
        <v>1.2E-2</v>
      </c>
      <c r="BQ48" s="6">
        <v>7.9000000000000008E-3</v>
      </c>
      <c r="BR48" s="6">
        <v>4.0000000000000001E-3</v>
      </c>
      <c r="BS48" s="6">
        <v>6.9999999999999999E-4</v>
      </c>
      <c r="BT48" s="6">
        <v>-1.6999999999999999E-3</v>
      </c>
      <c r="BU48" s="6">
        <v>-3.2000000000000002E-3</v>
      </c>
      <c r="BV48" s="6">
        <v>-3.8999999999999998E-3</v>
      </c>
      <c r="BW48" s="6">
        <v>-4.0000000000000001E-3</v>
      </c>
      <c r="BX48" s="7">
        <v>-4.1999999999999997E-3</v>
      </c>
      <c r="BY48" s="7">
        <v>-3.5999999999999999E-3</v>
      </c>
      <c r="BZ48" s="7">
        <v>-2.3E-3</v>
      </c>
      <c r="CA48" s="7">
        <v>-5.0000000000000001E-4</v>
      </c>
      <c r="CB48" s="7">
        <v>1.6000000000000001E-3</v>
      </c>
      <c r="CC48" s="7">
        <v>3.8E-3</v>
      </c>
      <c r="CD48" s="7">
        <v>6.0000000000000001E-3</v>
      </c>
      <c r="CE48" s="7">
        <v>8.0000000000000002E-3</v>
      </c>
      <c r="CF48" s="7">
        <v>9.4999999999999998E-3</v>
      </c>
      <c r="CG48" s="7">
        <v>1.0500000000000001E-2</v>
      </c>
      <c r="CH48" s="7">
        <v>1.11E-2</v>
      </c>
      <c r="CI48" s="7">
        <v>1.15E-2</v>
      </c>
      <c r="CJ48" s="7">
        <v>1.17E-2</v>
      </c>
      <c r="CK48" s="7">
        <v>1.1900000000000001E-2</v>
      </c>
      <c r="CL48" s="7">
        <v>1.2E-2</v>
      </c>
      <c r="CM48" s="7">
        <v>1.2200000000000001E-2</v>
      </c>
      <c r="CN48" s="7">
        <v>1.24E-2</v>
      </c>
      <c r="CO48" s="7">
        <v>1.2699999999999999E-2</v>
      </c>
      <c r="CP48" s="7">
        <v>1.29E-2</v>
      </c>
      <c r="CQ48" s="7">
        <v>1.3100000000000001E-2</v>
      </c>
    </row>
    <row r="49" spans="1:95" x14ac:dyDescent="0.35">
      <c r="A49" s="11">
        <v>66</v>
      </c>
      <c r="B49" s="12">
        <f t="shared" si="0"/>
        <v>6.3E-3</v>
      </c>
      <c r="H49" s="5">
        <v>66</v>
      </c>
      <c r="I49" s="6">
        <v>7.7000000000000002E-3</v>
      </c>
      <c r="J49" s="6">
        <v>5.8999999999999999E-3</v>
      </c>
      <c r="K49" s="6">
        <v>4.1000000000000003E-3</v>
      </c>
      <c r="L49" s="6">
        <v>2.3E-3</v>
      </c>
      <c r="M49" s="6">
        <v>5.9999999999999995E-4</v>
      </c>
      <c r="N49" s="6">
        <v>-1E-3</v>
      </c>
      <c r="O49" s="6">
        <v>-2.2000000000000001E-3</v>
      </c>
      <c r="P49" s="6">
        <v>-3.0999999999999999E-3</v>
      </c>
      <c r="Q49" s="6">
        <v>-3.7000000000000002E-3</v>
      </c>
      <c r="R49" s="6">
        <v>-4.0000000000000001E-3</v>
      </c>
      <c r="S49" s="6">
        <v>-4.1000000000000003E-3</v>
      </c>
      <c r="T49" s="6">
        <v>-3.8E-3</v>
      </c>
      <c r="U49" s="6">
        <v>-3.0999999999999999E-3</v>
      </c>
      <c r="V49" s="6">
        <v>-2E-3</v>
      </c>
      <c r="W49" s="6">
        <v>-5.9999999999999995E-4</v>
      </c>
      <c r="X49" s="6">
        <v>1.1999999999999999E-3</v>
      </c>
      <c r="Y49" s="6">
        <v>3.2000000000000002E-3</v>
      </c>
      <c r="Z49" s="6">
        <v>5.3E-3</v>
      </c>
      <c r="AA49" s="6">
        <v>7.6E-3</v>
      </c>
      <c r="AB49" s="6">
        <v>0.01</v>
      </c>
      <c r="AC49" s="6">
        <v>1.24E-2</v>
      </c>
      <c r="AD49" s="6">
        <v>1.47E-2</v>
      </c>
      <c r="AE49" s="6">
        <v>1.67E-2</v>
      </c>
      <c r="AF49" s="6">
        <v>1.84E-2</v>
      </c>
      <c r="AG49" s="6">
        <v>1.9599999999999999E-2</v>
      </c>
      <c r="AH49" s="6">
        <v>2.01E-2</v>
      </c>
      <c r="AI49" s="6">
        <v>0.02</v>
      </c>
      <c r="AJ49" s="6">
        <v>1.95E-2</v>
      </c>
      <c r="AK49" s="6">
        <v>1.8700000000000001E-2</v>
      </c>
      <c r="AL49" s="6">
        <v>1.7600000000000001E-2</v>
      </c>
      <c r="AM49" s="6">
        <v>1.6500000000000001E-2</v>
      </c>
      <c r="AN49" s="6">
        <v>1.54E-2</v>
      </c>
      <c r="AO49" s="6">
        <v>1.46E-2</v>
      </c>
      <c r="AP49" s="6">
        <v>1.4200000000000001E-2</v>
      </c>
      <c r="AQ49" s="6">
        <v>1.4200000000000001E-2</v>
      </c>
      <c r="AR49" s="6">
        <v>1.46E-2</v>
      </c>
      <c r="AS49" s="6">
        <v>1.52E-2</v>
      </c>
      <c r="AT49" s="6">
        <v>1.5800000000000002E-2</v>
      </c>
      <c r="AU49" s="6">
        <v>1.6199999999999999E-2</v>
      </c>
      <c r="AV49" s="6">
        <v>1.6299999999999999E-2</v>
      </c>
      <c r="AW49" s="6">
        <v>1.61E-2</v>
      </c>
      <c r="AX49" s="6">
        <v>1.5800000000000002E-2</v>
      </c>
      <c r="AY49" s="6">
        <v>1.5699999999999999E-2</v>
      </c>
      <c r="AZ49" s="6">
        <v>1.6E-2</v>
      </c>
      <c r="BA49" s="6">
        <v>1.6799999999999999E-2</v>
      </c>
      <c r="BB49" s="6">
        <v>1.8100000000000002E-2</v>
      </c>
      <c r="BC49" s="6">
        <v>1.9599999999999999E-2</v>
      </c>
      <c r="BD49" s="6">
        <v>2.1299999999999999E-2</v>
      </c>
      <c r="BE49" s="6">
        <v>2.3E-2</v>
      </c>
      <c r="BF49" s="6">
        <v>2.4400000000000002E-2</v>
      </c>
      <c r="BG49" s="6">
        <v>2.5499999999999998E-2</v>
      </c>
      <c r="BH49" s="6">
        <v>2.63E-2</v>
      </c>
      <c r="BI49" s="6">
        <v>2.6700000000000002E-2</v>
      </c>
      <c r="BJ49" s="6">
        <v>2.6599999999999999E-2</v>
      </c>
      <c r="BK49" s="6">
        <v>2.5999999999999999E-2</v>
      </c>
      <c r="BL49" s="6">
        <v>2.47E-2</v>
      </c>
      <c r="BM49" s="6">
        <v>2.2800000000000001E-2</v>
      </c>
      <c r="BN49" s="6">
        <v>2.0299999999999999E-2</v>
      </c>
      <c r="BO49" s="6">
        <v>1.72E-2</v>
      </c>
      <c r="BP49" s="6">
        <v>1.37E-2</v>
      </c>
      <c r="BQ49" s="6">
        <v>0.01</v>
      </c>
      <c r="BR49" s="6">
        <v>6.3E-3</v>
      </c>
      <c r="BS49" s="6">
        <v>3.0999999999999999E-3</v>
      </c>
      <c r="BT49" s="6">
        <v>5.9999999999999995E-4</v>
      </c>
      <c r="BU49" s="6">
        <v>-1.1999999999999999E-3</v>
      </c>
      <c r="BV49" s="6">
        <v>-2.2000000000000001E-3</v>
      </c>
      <c r="BW49" s="6">
        <v>-2.7000000000000001E-3</v>
      </c>
      <c r="BX49" s="7">
        <v>-3.0999999999999999E-3</v>
      </c>
      <c r="BY49" s="7">
        <v>-2.8E-3</v>
      </c>
      <c r="BZ49" s="7">
        <v>-1.9E-3</v>
      </c>
      <c r="CA49" s="7">
        <v>-4.0000000000000002E-4</v>
      </c>
      <c r="CB49" s="7">
        <v>1.4E-3</v>
      </c>
      <c r="CC49" s="7">
        <v>3.5000000000000001E-3</v>
      </c>
      <c r="CD49" s="7">
        <v>5.4999999999999997E-3</v>
      </c>
      <c r="CE49" s="7">
        <v>7.4000000000000003E-3</v>
      </c>
      <c r="CF49" s="7">
        <v>8.9999999999999993E-3</v>
      </c>
      <c r="CG49" s="7">
        <v>0.01</v>
      </c>
      <c r="CH49" s="7">
        <v>1.0699999999999999E-2</v>
      </c>
      <c r="CI49" s="7">
        <v>1.1299999999999999E-2</v>
      </c>
      <c r="CJ49" s="7">
        <v>1.1599999999999999E-2</v>
      </c>
      <c r="CK49" s="7">
        <v>1.1900000000000001E-2</v>
      </c>
      <c r="CL49" s="7">
        <v>1.2E-2</v>
      </c>
      <c r="CM49" s="7">
        <v>1.2200000000000001E-2</v>
      </c>
      <c r="CN49" s="7">
        <v>1.24E-2</v>
      </c>
      <c r="CO49" s="7">
        <v>1.26E-2</v>
      </c>
      <c r="CP49" s="7">
        <v>1.2800000000000001E-2</v>
      </c>
      <c r="CQ49" s="7">
        <v>1.29E-2</v>
      </c>
    </row>
    <row r="50" spans="1:95" x14ac:dyDescent="0.35">
      <c r="A50" s="11">
        <v>67</v>
      </c>
      <c r="B50" s="12">
        <f t="shared" si="0"/>
        <v>8.3000000000000001E-3</v>
      </c>
      <c r="H50" s="5">
        <v>67</v>
      </c>
      <c r="I50" s="6">
        <v>7.4999999999999997E-3</v>
      </c>
      <c r="J50" s="6">
        <v>5.7000000000000002E-3</v>
      </c>
      <c r="K50" s="6">
        <v>3.8999999999999998E-3</v>
      </c>
      <c r="L50" s="6">
        <v>2.0999999999999999E-3</v>
      </c>
      <c r="M50" s="6">
        <v>4.0000000000000002E-4</v>
      </c>
      <c r="N50" s="6">
        <v>-1.1000000000000001E-3</v>
      </c>
      <c r="O50" s="6">
        <v>-2.3E-3</v>
      </c>
      <c r="P50" s="6">
        <v>-3.0999999999999999E-3</v>
      </c>
      <c r="Q50" s="6">
        <v>-3.5999999999999999E-3</v>
      </c>
      <c r="R50" s="6">
        <v>-3.8999999999999998E-3</v>
      </c>
      <c r="S50" s="6">
        <v>-3.8999999999999998E-3</v>
      </c>
      <c r="T50" s="6">
        <v>-3.5999999999999999E-3</v>
      </c>
      <c r="U50" s="6">
        <v>-2.8999999999999998E-3</v>
      </c>
      <c r="V50" s="6">
        <v>-1.8E-3</v>
      </c>
      <c r="W50" s="6">
        <v>-5.0000000000000001E-4</v>
      </c>
      <c r="X50" s="6">
        <v>1.1000000000000001E-3</v>
      </c>
      <c r="Y50" s="6">
        <v>2.8999999999999998E-3</v>
      </c>
      <c r="Z50" s="6">
        <v>5.0000000000000001E-3</v>
      </c>
      <c r="AA50" s="6">
        <v>7.1999999999999998E-3</v>
      </c>
      <c r="AB50" s="6">
        <v>9.4000000000000004E-3</v>
      </c>
      <c r="AC50" s="6">
        <v>1.17E-2</v>
      </c>
      <c r="AD50" s="6">
        <v>1.3899999999999999E-2</v>
      </c>
      <c r="AE50" s="6">
        <v>1.5900000000000001E-2</v>
      </c>
      <c r="AF50" s="6">
        <v>1.7500000000000002E-2</v>
      </c>
      <c r="AG50" s="6">
        <v>1.8499999999999999E-2</v>
      </c>
      <c r="AH50" s="6">
        <v>1.9E-2</v>
      </c>
      <c r="AI50" s="6">
        <v>1.89E-2</v>
      </c>
      <c r="AJ50" s="6">
        <v>1.84E-2</v>
      </c>
      <c r="AK50" s="6">
        <v>1.7600000000000001E-2</v>
      </c>
      <c r="AL50" s="6">
        <v>1.66E-2</v>
      </c>
      <c r="AM50" s="6">
        <v>1.5699999999999999E-2</v>
      </c>
      <c r="AN50" s="6">
        <v>1.4999999999999999E-2</v>
      </c>
      <c r="AO50" s="6">
        <v>1.44E-2</v>
      </c>
      <c r="AP50" s="6">
        <v>1.4200000000000001E-2</v>
      </c>
      <c r="AQ50" s="6">
        <v>1.44E-2</v>
      </c>
      <c r="AR50" s="6">
        <v>1.49E-2</v>
      </c>
      <c r="AS50" s="6">
        <v>1.55E-2</v>
      </c>
      <c r="AT50" s="6">
        <v>1.6E-2</v>
      </c>
      <c r="AU50" s="6">
        <v>1.6299999999999999E-2</v>
      </c>
      <c r="AV50" s="6">
        <v>1.6299999999999999E-2</v>
      </c>
      <c r="AW50" s="6">
        <v>1.5900000000000001E-2</v>
      </c>
      <c r="AX50" s="6">
        <v>1.54E-2</v>
      </c>
      <c r="AY50" s="6">
        <v>1.52E-2</v>
      </c>
      <c r="AZ50" s="6">
        <v>1.5299999999999999E-2</v>
      </c>
      <c r="BA50" s="6">
        <v>1.6E-2</v>
      </c>
      <c r="BB50" s="6">
        <v>1.72E-2</v>
      </c>
      <c r="BC50" s="6">
        <v>1.8700000000000001E-2</v>
      </c>
      <c r="BD50" s="6">
        <v>2.0500000000000001E-2</v>
      </c>
      <c r="BE50" s="6">
        <v>2.24E-2</v>
      </c>
      <c r="BF50" s="6">
        <v>2.41E-2</v>
      </c>
      <c r="BG50" s="6">
        <v>2.5499999999999998E-2</v>
      </c>
      <c r="BH50" s="6">
        <v>2.6599999999999999E-2</v>
      </c>
      <c r="BI50" s="6">
        <v>2.7199999999999998E-2</v>
      </c>
      <c r="BJ50" s="6">
        <v>2.7199999999999998E-2</v>
      </c>
      <c r="BK50" s="6">
        <v>2.6599999999999999E-2</v>
      </c>
      <c r="BL50" s="6">
        <v>2.5399999999999999E-2</v>
      </c>
      <c r="BM50" s="6">
        <v>2.3599999999999999E-2</v>
      </c>
      <c r="BN50" s="6">
        <v>2.1299999999999999E-2</v>
      </c>
      <c r="BO50" s="6">
        <v>1.84E-2</v>
      </c>
      <c r="BP50" s="6">
        <v>1.52E-2</v>
      </c>
      <c r="BQ50" s="6">
        <v>1.17E-2</v>
      </c>
      <c r="BR50" s="6">
        <v>8.3000000000000001E-3</v>
      </c>
      <c r="BS50" s="6">
        <v>5.1999999999999998E-3</v>
      </c>
      <c r="BT50" s="6">
        <v>2.7000000000000001E-3</v>
      </c>
      <c r="BU50" s="6">
        <v>8.9999999999999998E-4</v>
      </c>
      <c r="BV50" s="6">
        <v>-2.9999999999999997E-4</v>
      </c>
      <c r="BW50" s="6">
        <v>-1E-3</v>
      </c>
      <c r="BX50" s="7">
        <v>-1.6000000000000001E-3</v>
      </c>
      <c r="BY50" s="7">
        <v>-1.6000000000000001E-3</v>
      </c>
      <c r="BZ50" s="7">
        <v>-1E-3</v>
      </c>
      <c r="CA50" s="7">
        <v>0</v>
      </c>
      <c r="CB50" s="7">
        <v>1.5E-3</v>
      </c>
      <c r="CC50" s="7">
        <v>3.3E-3</v>
      </c>
      <c r="CD50" s="7">
        <v>5.1999999999999998E-3</v>
      </c>
      <c r="CE50" s="7">
        <v>6.8999999999999999E-3</v>
      </c>
      <c r="CF50" s="7">
        <v>8.3999999999999995E-3</v>
      </c>
      <c r="CG50" s="7">
        <v>9.4999999999999998E-3</v>
      </c>
      <c r="CH50" s="7">
        <v>1.03E-2</v>
      </c>
      <c r="CI50" s="7">
        <v>1.09E-2</v>
      </c>
      <c r="CJ50" s="7">
        <v>1.14E-2</v>
      </c>
      <c r="CK50" s="7">
        <v>1.17E-2</v>
      </c>
      <c r="CL50" s="7">
        <v>1.2E-2</v>
      </c>
      <c r="CM50" s="7">
        <v>1.2200000000000001E-2</v>
      </c>
      <c r="CN50" s="7">
        <v>1.23E-2</v>
      </c>
      <c r="CO50" s="7">
        <v>1.2500000000000001E-2</v>
      </c>
      <c r="CP50" s="7">
        <v>1.2699999999999999E-2</v>
      </c>
      <c r="CQ50" s="7">
        <v>1.2800000000000001E-2</v>
      </c>
    </row>
    <row r="51" spans="1:95" x14ac:dyDescent="0.35">
      <c r="A51" s="11">
        <v>68</v>
      </c>
      <c r="B51" s="12">
        <f t="shared" si="0"/>
        <v>9.9000000000000008E-3</v>
      </c>
      <c r="H51" s="5">
        <v>68</v>
      </c>
      <c r="I51" s="6">
        <v>7.6E-3</v>
      </c>
      <c r="J51" s="6">
        <v>5.7999999999999996E-3</v>
      </c>
      <c r="K51" s="6">
        <v>4.0000000000000001E-3</v>
      </c>
      <c r="L51" s="6">
        <v>2.2000000000000001E-3</v>
      </c>
      <c r="M51" s="6">
        <v>5.0000000000000001E-4</v>
      </c>
      <c r="N51" s="6">
        <v>-1E-3</v>
      </c>
      <c r="O51" s="6">
        <v>-2.0999999999999999E-3</v>
      </c>
      <c r="P51" s="6">
        <v>-2.8999999999999998E-3</v>
      </c>
      <c r="Q51" s="6">
        <v>-3.3999999999999998E-3</v>
      </c>
      <c r="R51" s="6">
        <v>-3.5999999999999999E-3</v>
      </c>
      <c r="S51" s="6">
        <v>-3.5999999999999999E-3</v>
      </c>
      <c r="T51" s="6">
        <v>-3.3E-3</v>
      </c>
      <c r="U51" s="6">
        <v>-2.7000000000000001E-3</v>
      </c>
      <c r="V51" s="6">
        <v>-1.8E-3</v>
      </c>
      <c r="W51" s="6">
        <v>-5.9999999999999995E-4</v>
      </c>
      <c r="X51" s="6">
        <v>8.0000000000000004E-4</v>
      </c>
      <c r="Y51" s="6">
        <v>2.5999999999999999E-3</v>
      </c>
      <c r="Z51" s="6">
        <v>4.4999999999999997E-3</v>
      </c>
      <c r="AA51" s="6">
        <v>6.6E-3</v>
      </c>
      <c r="AB51" s="6">
        <v>8.8000000000000005E-3</v>
      </c>
      <c r="AC51" s="6">
        <v>1.11E-2</v>
      </c>
      <c r="AD51" s="6">
        <v>1.32E-2</v>
      </c>
      <c r="AE51" s="6">
        <v>1.5100000000000001E-2</v>
      </c>
      <c r="AF51" s="6">
        <v>1.67E-2</v>
      </c>
      <c r="AG51" s="6">
        <v>1.7600000000000001E-2</v>
      </c>
      <c r="AH51" s="6">
        <v>1.7999999999999999E-2</v>
      </c>
      <c r="AI51" s="6">
        <v>1.78E-2</v>
      </c>
      <c r="AJ51" s="6">
        <v>1.72E-2</v>
      </c>
      <c r="AK51" s="6">
        <v>1.6500000000000001E-2</v>
      </c>
      <c r="AL51" s="6">
        <v>1.5599999999999999E-2</v>
      </c>
      <c r="AM51" s="6">
        <v>1.49E-2</v>
      </c>
      <c r="AN51" s="6">
        <v>1.43E-2</v>
      </c>
      <c r="AO51" s="6">
        <v>1.4E-2</v>
      </c>
      <c r="AP51" s="6">
        <v>1.41E-2</v>
      </c>
      <c r="AQ51" s="6">
        <v>1.44E-2</v>
      </c>
      <c r="AR51" s="6">
        <v>1.5100000000000001E-2</v>
      </c>
      <c r="AS51" s="6">
        <v>1.5699999999999999E-2</v>
      </c>
      <c r="AT51" s="6">
        <v>1.6299999999999999E-2</v>
      </c>
      <c r="AU51" s="6">
        <v>1.6500000000000001E-2</v>
      </c>
      <c r="AV51" s="6">
        <v>1.6400000000000001E-2</v>
      </c>
      <c r="AW51" s="6">
        <v>1.5900000000000001E-2</v>
      </c>
      <c r="AX51" s="6">
        <v>1.5299999999999999E-2</v>
      </c>
      <c r="AY51" s="6">
        <v>1.4800000000000001E-2</v>
      </c>
      <c r="AZ51" s="6">
        <v>1.4800000000000001E-2</v>
      </c>
      <c r="BA51" s="6">
        <v>1.5299999999999999E-2</v>
      </c>
      <c r="BB51" s="6">
        <v>1.6299999999999999E-2</v>
      </c>
      <c r="BC51" s="6">
        <v>1.78E-2</v>
      </c>
      <c r="BD51" s="6">
        <v>1.9599999999999999E-2</v>
      </c>
      <c r="BE51" s="6">
        <v>2.1600000000000001E-2</v>
      </c>
      <c r="BF51" s="6">
        <v>2.35E-2</v>
      </c>
      <c r="BG51" s="6">
        <v>2.52E-2</v>
      </c>
      <c r="BH51" s="6">
        <v>2.6599999999999999E-2</v>
      </c>
      <c r="BI51" s="6">
        <v>2.7400000000000001E-2</v>
      </c>
      <c r="BJ51" s="6">
        <v>2.76E-2</v>
      </c>
      <c r="BK51" s="6">
        <v>2.7099999999999999E-2</v>
      </c>
      <c r="BL51" s="6">
        <v>2.5999999999999999E-2</v>
      </c>
      <c r="BM51" s="6">
        <v>2.4299999999999999E-2</v>
      </c>
      <c r="BN51" s="6">
        <v>2.1999999999999999E-2</v>
      </c>
      <c r="BO51" s="6">
        <v>1.9300000000000001E-2</v>
      </c>
      <c r="BP51" s="6">
        <v>1.6299999999999999E-2</v>
      </c>
      <c r="BQ51" s="6">
        <v>1.3100000000000001E-2</v>
      </c>
      <c r="BR51" s="6">
        <v>9.9000000000000008E-3</v>
      </c>
      <c r="BS51" s="6">
        <v>7.1000000000000004E-3</v>
      </c>
      <c r="BT51" s="6">
        <v>4.7000000000000002E-3</v>
      </c>
      <c r="BU51" s="6">
        <v>2.8999999999999998E-3</v>
      </c>
      <c r="BV51" s="6">
        <v>1.6999999999999999E-3</v>
      </c>
      <c r="BW51" s="6">
        <v>8.9999999999999998E-4</v>
      </c>
      <c r="BX51" s="7">
        <v>1E-4</v>
      </c>
      <c r="BY51" s="7">
        <v>-1E-4</v>
      </c>
      <c r="BZ51" s="7">
        <v>1E-4</v>
      </c>
      <c r="CA51" s="7">
        <v>8.0000000000000004E-4</v>
      </c>
      <c r="CB51" s="7">
        <v>1.9E-3</v>
      </c>
      <c r="CC51" s="7">
        <v>3.3E-3</v>
      </c>
      <c r="CD51" s="7">
        <v>4.8999999999999998E-3</v>
      </c>
      <c r="CE51" s="7">
        <v>6.4999999999999997E-3</v>
      </c>
      <c r="CF51" s="7">
        <v>7.9000000000000008E-3</v>
      </c>
      <c r="CG51" s="7">
        <v>8.9999999999999993E-3</v>
      </c>
      <c r="CH51" s="7">
        <v>9.7999999999999997E-3</v>
      </c>
      <c r="CI51" s="7">
        <v>1.06E-2</v>
      </c>
      <c r="CJ51" s="7">
        <v>1.11E-2</v>
      </c>
      <c r="CK51" s="7">
        <v>1.1599999999999999E-2</v>
      </c>
      <c r="CL51" s="7">
        <v>1.1900000000000001E-2</v>
      </c>
      <c r="CM51" s="7">
        <v>1.21E-2</v>
      </c>
      <c r="CN51" s="7">
        <v>1.2200000000000001E-2</v>
      </c>
      <c r="CO51" s="7">
        <v>1.24E-2</v>
      </c>
      <c r="CP51" s="7">
        <v>1.26E-2</v>
      </c>
      <c r="CQ51" s="7">
        <v>1.2699999999999999E-2</v>
      </c>
    </row>
    <row r="52" spans="1:95" x14ac:dyDescent="0.35">
      <c r="A52" s="11">
        <v>69</v>
      </c>
      <c r="B52" s="12">
        <f t="shared" si="0"/>
        <v>1.12E-2</v>
      </c>
      <c r="H52" s="5">
        <v>69</v>
      </c>
      <c r="I52" s="6">
        <v>7.9000000000000008E-3</v>
      </c>
      <c r="J52" s="6">
        <v>6.1000000000000004E-3</v>
      </c>
      <c r="K52" s="6">
        <v>4.1999999999999997E-3</v>
      </c>
      <c r="L52" s="6">
        <v>2.3999999999999998E-3</v>
      </c>
      <c r="M52" s="6">
        <v>6.9999999999999999E-4</v>
      </c>
      <c r="N52" s="6">
        <v>-6.9999999999999999E-4</v>
      </c>
      <c r="O52" s="6">
        <v>-1.8E-3</v>
      </c>
      <c r="P52" s="6">
        <v>-2.5999999999999999E-3</v>
      </c>
      <c r="Q52" s="6">
        <v>-3.0000000000000001E-3</v>
      </c>
      <c r="R52" s="6">
        <v>-3.3E-3</v>
      </c>
      <c r="S52" s="6">
        <v>-3.3E-3</v>
      </c>
      <c r="T52" s="6">
        <v>-3.0999999999999999E-3</v>
      </c>
      <c r="U52" s="6">
        <v>-2.5999999999999999E-3</v>
      </c>
      <c r="V52" s="6">
        <v>-1.8E-3</v>
      </c>
      <c r="W52" s="6">
        <v>-8.0000000000000004E-4</v>
      </c>
      <c r="X52" s="6">
        <v>5.0000000000000001E-4</v>
      </c>
      <c r="Y52" s="6">
        <v>2.0999999999999999E-3</v>
      </c>
      <c r="Z52" s="6">
        <v>4.0000000000000001E-3</v>
      </c>
      <c r="AA52" s="6">
        <v>6.1000000000000004E-3</v>
      </c>
      <c r="AB52" s="6">
        <v>8.3000000000000001E-3</v>
      </c>
      <c r="AC52" s="6">
        <v>1.0500000000000001E-2</v>
      </c>
      <c r="AD52" s="6">
        <v>1.26E-2</v>
      </c>
      <c r="AE52" s="6">
        <v>1.4500000000000001E-2</v>
      </c>
      <c r="AF52" s="6">
        <v>1.6E-2</v>
      </c>
      <c r="AG52" s="6">
        <v>1.6799999999999999E-2</v>
      </c>
      <c r="AH52" s="6">
        <v>1.7100000000000001E-2</v>
      </c>
      <c r="AI52" s="6">
        <v>1.6799999999999999E-2</v>
      </c>
      <c r="AJ52" s="6">
        <v>1.6199999999999999E-2</v>
      </c>
      <c r="AK52" s="6">
        <v>1.54E-2</v>
      </c>
      <c r="AL52" s="6">
        <v>1.46E-2</v>
      </c>
      <c r="AM52" s="6">
        <v>1.4E-2</v>
      </c>
      <c r="AN52" s="6">
        <v>1.35E-2</v>
      </c>
      <c r="AO52" s="6">
        <v>1.34E-2</v>
      </c>
      <c r="AP52" s="6">
        <v>1.37E-2</v>
      </c>
      <c r="AQ52" s="6">
        <v>1.43E-2</v>
      </c>
      <c r="AR52" s="6">
        <v>1.5100000000000001E-2</v>
      </c>
      <c r="AS52" s="6">
        <v>1.5900000000000001E-2</v>
      </c>
      <c r="AT52" s="6">
        <v>1.6500000000000001E-2</v>
      </c>
      <c r="AU52" s="6">
        <v>1.6799999999999999E-2</v>
      </c>
      <c r="AV52" s="6">
        <v>1.66E-2</v>
      </c>
      <c r="AW52" s="6">
        <v>1.6E-2</v>
      </c>
      <c r="AX52" s="6">
        <v>1.52E-2</v>
      </c>
      <c r="AY52" s="6">
        <v>1.46E-2</v>
      </c>
      <c r="AZ52" s="6">
        <v>1.44E-2</v>
      </c>
      <c r="BA52" s="6">
        <v>1.47E-2</v>
      </c>
      <c r="BB52" s="6">
        <v>1.55E-2</v>
      </c>
      <c r="BC52" s="6">
        <v>1.6799999999999999E-2</v>
      </c>
      <c r="BD52" s="6">
        <v>1.8599999999999998E-2</v>
      </c>
      <c r="BE52" s="6">
        <v>2.07E-2</v>
      </c>
      <c r="BF52" s="6">
        <v>2.29E-2</v>
      </c>
      <c r="BG52" s="6">
        <v>2.4799999999999999E-2</v>
      </c>
      <c r="BH52" s="6">
        <v>2.64E-2</v>
      </c>
      <c r="BI52" s="6">
        <v>2.75E-2</v>
      </c>
      <c r="BJ52" s="6">
        <v>2.7799999999999998E-2</v>
      </c>
      <c r="BK52" s="6">
        <v>2.7400000000000001E-2</v>
      </c>
      <c r="BL52" s="6">
        <v>2.64E-2</v>
      </c>
      <c r="BM52" s="6">
        <v>2.47E-2</v>
      </c>
      <c r="BN52" s="6">
        <v>2.2599999999999999E-2</v>
      </c>
      <c r="BO52" s="6">
        <v>0.02</v>
      </c>
      <c r="BP52" s="6">
        <v>1.7100000000000001E-2</v>
      </c>
      <c r="BQ52" s="6">
        <v>1.41E-2</v>
      </c>
      <c r="BR52" s="6">
        <v>1.12E-2</v>
      </c>
      <c r="BS52" s="6">
        <v>8.5000000000000006E-3</v>
      </c>
      <c r="BT52" s="6">
        <v>6.3E-3</v>
      </c>
      <c r="BU52" s="6">
        <v>4.7000000000000002E-3</v>
      </c>
      <c r="BV52" s="6">
        <v>3.5000000000000001E-3</v>
      </c>
      <c r="BW52" s="6">
        <v>2.8E-3</v>
      </c>
      <c r="BX52" s="7">
        <v>2E-3</v>
      </c>
      <c r="BY52" s="7">
        <v>1.5E-3</v>
      </c>
      <c r="BZ52" s="7">
        <v>1.4E-3</v>
      </c>
      <c r="CA52" s="7">
        <v>1.8E-3</v>
      </c>
      <c r="CB52" s="7">
        <v>2.5000000000000001E-3</v>
      </c>
      <c r="CC52" s="7">
        <v>3.5000000000000001E-3</v>
      </c>
      <c r="CD52" s="7">
        <v>4.7000000000000002E-3</v>
      </c>
      <c r="CE52" s="7">
        <v>6.1000000000000004E-3</v>
      </c>
      <c r="CF52" s="7">
        <v>7.4000000000000003E-3</v>
      </c>
      <c r="CG52" s="7">
        <v>8.5000000000000006E-3</v>
      </c>
      <c r="CH52" s="7">
        <v>9.4000000000000004E-3</v>
      </c>
      <c r="CI52" s="7">
        <v>1.01E-2</v>
      </c>
      <c r="CJ52" s="7">
        <v>1.0800000000000001E-2</v>
      </c>
      <c r="CK52" s="7">
        <v>1.1299999999999999E-2</v>
      </c>
      <c r="CL52" s="7">
        <v>1.17E-2</v>
      </c>
      <c r="CM52" s="7">
        <v>1.1900000000000001E-2</v>
      </c>
      <c r="CN52" s="7">
        <v>1.21E-2</v>
      </c>
      <c r="CO52" s="7">
        <v>1.23E-2</v>
      </c>
      <c r="CP52" s="7">
        <v>1.24E-2</v>
      </c>
      <c r="CQ52" s="7">
        <v>1.2500000000000001E-2</v>
      </c>
    </row>
    <row r="53" spans="1:95" x14ac:dyDescent="0.35">
      <c r="A53" s="11">
        <v>70</v>
      </c>
      <c r="B53" s="12">
        <f t="shared" si="0"/>
        <v>1.21E-2</v>
      </c>
      <c r="H53" s="5">
        <v>70</v>
      </c>
      <c r="I53" s="6">
        <v>8.3999999999999995E-3</v>
      </c>
      <c r="J53" s="6">
        <v>6.4999999999999997E-3</v>
      </c>
      <c r="K53" s="6">
        <v>4.7000000000000002E-3</v>
      </c>
      <c r="L53" s="6">
        <v>2.8999999999999998E-3</v>
      </c>
      <c r="M53" s="6">
        <v>1.1999999999999999E-3</v>
      </c>
      <c r="N53" s="6">
        <v>-2.9999999999999997E-4</v>
      </c>
      <c r="O53" s="6">
        <v>-1.4E-3</v>
      </c>
      <c r="P53" s="6">
        <v>-2.2000000000000001E-3</v>
      </c>
      <c r="Q53" s="6">
        <v>-2.7000000000000001E-3</v>
      </c>
      <c r="R53" s="6">
        <v>-2.8999999999999998E-3</v>
      </c>
      <c r="S53" s="6">
        <v>-3.0000000000000001E-3</v>
      </c>
      <c r="T53" s="6">
        <v>-2.8999999999999998E-3</v>
      </c>
      <c r="U53" s="6">
        <v>-2.5000000000000001E-3</v>
      </c>
      <c r="V53" s="6">
        <v>-1.9E-3</v>
      </c>
      <c r="W53" s="6">
        <v>-1E-3</v>
      </c>
      <c r="X53" s="6">
        <v>2.0000000000000001E-4</v>
      </c>
      <c r="Y53" s="6">
        <v>1.6999999999999999E-3</v>
      </c>
      <c r="Z53" s="6">
        <v>3.5000000000000001E-3</v>
      </c>
      <c r="AA53" s="6">
        <v>5.5999999999999999E-3</v>
      </c>
      <c r="AB53" s="6">
        <v>7.7999999999999996E-3</v>
      </c>
      <c r="AC53" s="6">
        <v>0.01</v>
      </c>
      <c r="AD53" s="6">
        <v>1.21E-2</v>
      </c>
      <c r="AE53" s="6">
        <v>1.4E-2</v>
      </c>
      <c r="AF53" s="6">
        <v>1.54E-2</v>
      </c>
      <c r="AG53" s="6">
        <v>1.6199999999999999E-2</v>
      </c>
      <c r="AH53" s="6">
        <v>1.6299999999999999E-2</v>
      </c>
      <c r="AI53" s="6">
        <v>1.6E-2</v>
      </c>
      <c r="AJ53" s="6">
        <v>1.52E-2</v>
      </c>
      <c r="AK53" s="6">
        <v>1.44E-2</v>
      </c>
      <c r="AL53" s="6">
        <v>1.3599999999999999E-2</v>
      </c>
      <c r="AM53" s="6">
        <v>1.2999999999999999E-2</v>
      </c>
      <c r="AN53" s="6">
        <v>1.2699999999999999E-2</v>
      </c>
      <c r="AO53" s="6">
        <v>1.2699999999999999E-2</v>
      </c>
      <c r="AP53" s="6">
        <v>1.32E-2</v>
      </c>
      <c r="AQ53" s="6">
        <v>1.4E-2</v>
      </c>
      <c r="AR53" s="6">
        <v>1.4999999999999999E-2</v>
      </c>
      <c r="AS53" s="6">
        <v>1.6E-2</v>
      </c>
      <c r="AT53" s="6">
        <v>1.67E-2</v>
      </c>
      <c r="AU53" s="6">
        <v>1.7000000000000001E-2</v>
      </c>
      <c r="AV53" s="6">
        <v>1.6799999999999999E-2</v>
      </c>
      <c r="AW53" s="6">
        <v>1.61E-2</v>
      </c>
      <c r="AX53" s="6">
        <v>1.5299999999999999E-2</v>
      </c>
      <c r="AY53" s="6">
        <v>1.4500000000000001E-2</v>
      </c>
      <c r="AZ53" s="6">
        <v>1.41E-2</v>
      </c>
      <c r="BA53" s="6">
        <v>1.4200000000000001E-2</v>
      </c>
      <c r="BB53" s="6">
        <v>1.4800000000000001E-2</v>
      </c>
      <c r="BC53" s="6">
        <v>1.6E-2</v>
      </c>
      <c r="BD53" s="6">
        <v>1.77E-2</v>
      </c>
      <c r="BE53" s="6">
        <v>1.9800000000000002E-2</v>
      </c>
      <c r="BF53" s="6">
        <v>2.2100000000000002E-2</v>
      </c>
      <c r="BG53" s="6">
        <v>2.4199999999999999E-2</v>
      </c>
      <c r="BH53" s="6">
        <v>2.6100000000000002E-2</v>
      </c>
      <c r="BI53" s="6">
        <v>2.7300000000000001E-2</v>
      </c>
      <c r="BJ53" s="6">
        <v>2.7799999999999998E-2</v>
      </c>
      <c r="BK53" s="6">
        <v>2.76E-2</v>
      </c>
      <c r="BL53" s="6">
        <v>2.6599999999999999E-2</v>
      </c>
      <c r="BM53" s="6">
        <v>2.5100000000000001E-2</v>
      </c>
      <c r="BN53" s="6">
        <v>2.3E-2</v>
      </c>
      <c r="BO53" s="6">
        <v>2.0500000000000001E-2</v>
      </c>
      <c r="BP53" s="6">
        <v>1.77E-2</v>
      </c>
      <c r="BQ53" s="6">
        <v>1.4800000000000001E-2</v>
      </c>
      <c r="BR53" s="6">
        <v>1.21E-2</v>
      </c>
      <c r="BS53" s="6">
        <v>9.5999999999999992E-3</v>
      </c>
      <c r="BT53" s="6">
        <v>7.6E-3</v>
      </c>
      <c r="BU53" s="6">
        <v>6.1000000000000004E-3</v>
      </c>
      <c r="BV53" s="6">
        <v>5.1999999999999998E-3</v>
      </c>
      <c r="BW53" s="6">
        <v>4.5999999999999999E-3</v>
      </c>
      <c r="BX53" s="7">
        <v>3.8E-3</v>
      </c>
      <c r="BY53" s="7">
        <v>3.2000000000000002E-3</v>
      </c>
      <c r="BZ53" s="7">
        <v>2.8999999999999998E-3</v>
      </c>
      <c r="CA53" s="7">
        <v>2.8999999999999998E-3</v>
      </c>
      <c r="CB53" s="7">
        <v>3.2000000000000002E-3</v>
      </c>
      <c r="CC53" s="7">
        <v>3.8999999999999998E-3</v>
      </c>
      <c r="CD53" s="7">
        <v>4.7999999999999996E-3</v>
      </c>
      <c r="CE53" s="7">
        <v>5.8999999999999999E-3</v>
      </c>
      <c r="CF53" s="7">
        <v>7.0000000000000001E-3</v>
      </c>
      <c r="CG53" s="7">
        <v>8.0000000000000002E-3</v>
      </c>
      <c r="CH53" s="7">
        <v>8.8999999999999999E-3</v>
      </c>
      <c r="CI53" s="7">
        <v>9.7000000000000003E-3</v>
      </c>
      <c r="CJ53" s="7">
        <v>1.04E-2</v>
      </c>
      <c r="CK53" s="7">
        <v>1.0999999999999999E-2</v>
      </c>
      <c r="CL53" s="7">
        <v>1.15E-2</v>
      </c>
      <c r="CM53" s="7">
        <v>1.18E-2</v>
      </c>
      <c r="CN53" s="7">
        <v>1.2E-2</v>
      </c>
      <c r="CO53" s="7">
        <v>1.2200000000000001E-2</v>
      </c>
      <c r="CP53" s="7">
        <v>1.23E-2</v>
      </c>
      <c r="CQ53" s="7">
        <v>1.24E-2</v>
      </c>
    </row>
    <row r="54" spans="1:95" x14ac:dyDescent="0.35">
      <c r="A54" s="11">
        <v>71</v>
      </c>
      <c r="B54" s="12">
        <f t="shared" si="0"/>
        <v>1.26E-2</v>
      </c>
      <c r="H54" s="5">
        <v>71</v>
      </c>
      <c r="I54" s="6">
        <v>8.9999999999999993E-3</v>
      </c>
      <c r="J54" s="6">
        <v>7.1000000000000004E-3</v>
      </c>
      <c r="K54" s="6">
        <v>5.1999999999999998E-3</v>
      </c>
      <c r="L54" s="6">
        <v>3.3999999999999998E-3</v>
      </c>
      <c r="M54" s="6">
        <v>1.6999999999999999E-3</v>
      </c>
      <c r="N54" s="6">
        <v>2.9999999999999997E-4</v>
      </c>
      <c r="O54" s="6">
        <v>-8.9999999999999998E-4</v>
      </c>
      <c r="P54" s="6">
        <v>-1.6999999999999999E-3</v>
      </c>
      <c r="Q54" s="6">
        <v>-2.2000000000000001E-3</v>
      </c>
      <c r="R54" s="6">
        <v>-2.5999999999999999E-3</v>
      </c>
      <c r="S54" s="6">
        <v>-2.7000000000000001E-3</v>
      </c>
      <c r="T54" s="6">
        <v>-2.8E-3</v>
      </c>
      <c r="U54" s="6">
        <v>-2.5000000000000001E-3</v>
      </c>
      <c r="V54" s="6">
        <v>-2.0999999999999999E-3</v>
      </c>
      <c r="W54" s="6">
        <v>-1.2999999999999999E-3</v>
      </c>
      <c r="X54" s="6">
        <v>-2.0000000000000001E-4</v>
      </c>
      <c r="Y54" s="6">
        <v>1.2999999999999999E-3</v>
      </c>
      <c r="Z54" s="6">
        <v>3.0999999999999999E-3</v>
      </c>
      <c r="AA54" s="6">
        <v>5.1999999999999998E-3</v>
      </c>
      <c r="AB54" s="6">
        <v>7.4000000000000003E-3</v>
      </c>
      <c r="AC54" s="6">
        <v>9.5999999999999992E-3</v>
      </c>
      <c r="AD54" s="6">
        <v>1.17E-2</v>
      </c>
      <c r="AE54" s="6">
        <v>1.3599999999999999E-2</v>
      </c>
      <c r="AF54" s="6">
        <v>1.49E-2</v>
      </c>
      <c r="AG54" s="6">
        <v>1.5599999999999999E-2</v>
      </c>
      <c r="AH54" s="6">
        <v>1.5699999999999999E-2</v>
      </c>
      <c r="AI54" s="6">
        <v>1.52E-2</v>
      </c>
      <c r="AJ54" s="6">
        <v>1.44E-2</v>
      </c>
      <c r="AK54" s="6">
        <v>1.35E-2</v>
      </c>
      <c r="AL54" s="6">
        <v>1.26E-2</v>
      </c>
      <c r="AM54" s="6">
        <v>1.2E-2</v>
      </c>
      <c r="AN54" s="6">
        <v>1.18E-2</v>
      </c>
      <c r="AO54" s="6">
        <v>1.1900000000000001E-2</v>
      </c>
      <c r="AP54" s="6">
        <v>1.26E-2</v>
      </c>
      <c r="AQ54" s="6">
        <v>1.35E-2</v>
      </c>
      <c r="AR54" s="6">
        <v>1.47E-2</v>
      </c>
      <c r="AS54" s="6">
        <v>1.5900000000000001E-2</v>
      </c>
      <c r="AT54" s="6">
        <v>1.67E-2</v>
      </c>
      <c r="AU54" s="6">
        <v>1.7100000000000001E-2</v>
      </c>
      <c r="AV54" s="6">
        <v>1.6899999999999998E-2</v>
      </c>
      <c r="AW54" s="6">
        <v>1.6299999999999999E-2</v>
      </c>
      <c r="AX54" s="6">
        <v>1.54E-2</v>
      </c>
      <c r="AY54" s="6">
        <v>1.4500000000000001E-2</v>
      </c>
      <c r="AZ54" s="6">
        <v>1.3899999999999999E-2</v>
      </c>
      <c r="BA54" s="6">
        <v>1.38E-2</v>
      </c>
      <c r="BB54" s="6">
        <v>1.4200000000000001E-2</v>
      </c>
      <c r="BC54" s="6">
        <v>1.52E-2</v>
      </c>
      <c r="BD54" s="6">
        <v>1.6899999999999998E-2</v>
      </c>
      <c r="BE54" s="6">
        <v>1.89E-2</v>
      </c>
      <c r="BF54" s="6">
        <v>2.1299999999999999E-2</v>
      </c>
      <c r="BG54" s="6">
        <v>2.3599999999999999E-2</v>
      </c>
      <c r="BH54" s="6">
        <v>2.5499999999999998E-2</v>
      </c>
      <c r="BI54" s="6">
        <v>2.7E-2</v>
      </c>
      <c r="BJ54" s="6">
        <v>2.7699999999999999E-2</v>
      </c>
      <c r="BK54" s="6">
        <v>2.76E-2</v>
      </c>
      <c r="BL54" s="6">
        <v>2.6800000000000001E-2</v>
      </c>
      <c r="BM54" s="6">
        <v>2.53E-2</v>
      </c>
      <c r="BN54" s="6">
        <v>2.3199999999999998E-2</v>
      </c>
      <c r="BO54" s="6">
        <v>2.0799999999999999E-2</v>
      </c>
      <c r="BP54" s="6">
        <v>1.7999999999999999E-2</v>
      </c>
      <c r="BQ54" s="6">
        <v>1.5299999999999999E-2</v>
      </c>
      <c r="BR54" s="6">
        <v>1.26E-2</v>
      </c>
      <c r="BS54" s="6">
        <v>1.03E-2</v>
      </c>
      <c r="BT54" s="6">
        <v>8.5000000000000006E-3</v>
      </c>
      <c r="BU54" s="6">
        <v>7.3000000000000001E-3</v>
      </c>
      <c r="BV54" s="6">
        <v>6.4999999999999997E-3</v>
      </c>
      <c r="BW54" s="6">
        <v>6.1000000000000004E-3</v>
      </c>
      <c r="BX54" s="7">
        <v>5.4000000000000003E-3</v>
      </c>
      <c r="BY54" s="7">
        <v>4.7999999999999996E-3</v>
      </c>
      <c r="BZ54" s="7">
        <v>4.3E-3</v>
      </c>
      <c r="CA54" s="7">
        <v>4.1000000000000003E-3</v>
      </c>
      <c r="CB54" s="7">
        <v>4.1000000000000003E-3</v>
      </c>
      <c r="CC54" s="7">
        <v>4.4000000000000003E-3</v>
      </c>
      <c r="CD54" s="7">
        <v>5.0000000000000001E-3</v>
      </c>
      <c r="CE54" s="7">
        <v>5.7999999999999996E-3</v>
      </c>
      <c r="CF54" s="7">
        <v>6.7000000000000002E-3</v>
      </c>
      <c r="CG54" s="7">
        <v>7.6E-3</v>
      </c>
      <c r="CH54" s="7">
        <v>8.5000000000000006E-3</v>
      </c>
      <c r="CI54" s="7">
        <v>9.2999999999999992E-3</v>
      </c>
      <c r="CJ54" s="7">
        <v>1.01E-2</v>
      </c>
      <c r="CK54" s="7">
        <v>1.0699999999999999E-2</v>
      </c>
      <c r="CL54" s="7">
        <v>1.12E-2</v>
      </c>
      <c r="CM54" s="7">
        <v>1.1599999999999999E-2</v>
      </c>
      <c r="CN54" s="7">
        <v>1.18E-2</v>
      </c>
      <c r="CO54" s="7">
        <v>1.2E-2</v>
      </c>
      <c r="CP54" s="7">
        <v>1.2200000000000001E-2</v>
      </c>
      <c r="CQ54" s="7">
        <v>1.23E-2</v>
      </c>
    </row>
    <row r="55" spans="1:95" x14ac:dyDescent="0.35">
      <c r="A55" s="11">
        <v>72</v>
      </c>
      <c r="B55" s="12">
        <f t="shared" si="0"/>
        <v>1.29E-2</v>
      </c>
      <c r="H55" s="5">
        <v>72</v>
      </c>
      <c r="I55" s="6">
        <v>9.5999999999999992E-3</v>
      </c>
      <c r="J55" s="6">
        <v>7.7000000000000002E-3</v>
      </c>
      <c r="K55" s="6">
        <v>5.7999999999999996E-3</v>
      </c>
      <c r="L55" s="6">
        <v>4.0000000000000001E-3</v>
      </c>
      <c r="M55" s="6">
        <v>2.3E-3</v>
      </c>
      <c r="N55" s="6">
        <v>8.0000000000000004E-4</v>
      </c>
      <c r="O55" s="6">
        <v>-2.9999999999999997E-4</v>
      </c>
      <c r="P55" s="6">
        <v>-1.1999999999999999E-3</v>
      </c>
      <c r="Q55" s="6">
        <v>-1.8E-3</v>
      </c>
      <c r="R55" s="6">
        <v>-2.3E-3</v>
      </c>
      <c r="S55" s="6">
        <v>-2.5000000000000001E-3</v>
      </c>
      <c r="T55" s="6">
        <v>-2.7000000000000001E-3</v>
      </c>
      <c r="U55" s="6">
        <v>-2.5999999999999999E-3</v>
      </c>
      <c r="V55" s="6">
        <v>-2.2000000000000001E-3</v>
      </c>
      <c r="W55" s="6">
        <v>-1.5E-3</v>
      </c>
      <c r="X55" s="6">
        <v>-5.0000000000000001E-4</v>
      </c>
      <c r="Y55" s="6">
        <v>1E-3</v>
      </c>
      <c r="Z55" s="6">
        <v>2.8E-3</v>
      </c>
      <c r="AA55" s="6">
        <v>4.8999999999999998E-3</v>
      </c>
      <c r="AB55" s="6">
        <v>7.1000000000000004E-3</v>
      </c>
      <c r="AC55" s="6">
        <v>9.4000000000000004E-3</v>
      </c>
      <c r="AD55" s="6">
        <v>1.15E-2</v>
      </c>
      <c r="AE55" s="6">
        <v>1.32E-2</v>
      </c>
      <c r="AF55" s="6">
        <v>1.4500000000000001E-2</v>
      </c>
      <c r="AG55" s="6">
        <v>1.5100000000000001E-2</v>
      </c>
      <c r="AH55" s="6">
        <v>1.5100000000000001E-2</v>
      </c>
      <c r="AI55" s="6">
        <v>1.46E-2</v>
      </c>
      <c r="AJ55" s="6">
        <v>1.37E-2</v>
      </c>
      <c r="AK55" s="6">
        <v>1.2699999999999999E-2</v>
      </c>
      <c r="AL55" s="6">
        <v>1.17E-2</v>
      </c>
      <c r="AM55" s="6">
        <v>1.11E-2</v>
      </c>
      <c r="AN55" s="6">
        <v>1.09E-2</v>
      </c>
      <c r="AO55" s="6">
        <v>1.11E-2</v>
      </c>
      <c r="AP55" s="6">
        <v>1.18E-2</v>
      </c>
      <c r="AQ55" s="6">
        <v>1.29E-2</v>
      </c>
      <c r="AR55" s="6">
        <v>1.43E-2</v>
      </c>
      <c r="AS55" s="6">
        <v>1.5599999999999999E-2</v>
      </c>
      <c r="AT55" s="6">
        <v>1.66E-2</v>
      </c>
      <c r="AU55" s="6">
        <v>1.7100000000000001E-2</v>
      </c>
      <c r="AV55" s="6">
        <v>1.7000000000000001E-2</v>
      </c>
      <c r="AW55" s="6">
        <v>1.6400000000000001E-2</v>
      </c>
      <c r="AX55" s="6">
        <v>1.55E-2</v>
      </c>
      <c r="AY55" s="6">
        <v>1.4500000000000001E-2</v>
      </c>
      <c r="AZ55" s="6">
        <v>1.38E-2</v>
      </c>
      <c r="BA55" s="6">
        <v>1.35E-2</v>
      </c>
      <c r="BB55" s="6">
        <v>1.37E-2</v>
      </c>
      <c r="BC55" s="6">
        <v>1.46E-2</v>
      </c>
      <c r="BD55" s="6">
        <v>1.61E-2</v>
      </c>
      <c r="BE55" s="6">
        <v>1.8100000000000002E-2</v>
      </c>
      <c r="BF55" s="6">
        <v>2.0400000000000001E-2</v>
      </c>
      <c r="BG55" s="6">
        <v>2.2800000000000001E-2</v>
      </c>
      <c r="BH55" s="6">
        <v>2.4899999999999999E-2</v>
      </c>
      <c r="BI55" s="6">
        <v>2.6499999999999999E-2</v>
      </c>
      <c r="BJ55" s="6">
        <v>2.7400000000000001E-2</v>
      </c>
      <c r="BK55" s="6">
        <v>2.7400000000000001E-2</v>
      </c>
      <c r="BL55" s="6">
        <v>2.6700000000000002E-2</v>
      </c>
      <c r="BM55" s="6">
        <v>2.53E-2</v>
      </c>
      <c r="BN55" s="6">
        <v>2.3300000000000001E-2</v>
      </c>
      <c r="BO55" s="6">
        <v>2.0899999999999998E-2</v>
      </c>
      <c r="BP55" s="6">
        <v>1.8200000000000001E-2</v>
      </c>
      <c r="BQ55" s="6">
        <v>1.55E-2</v>
      </c>
      <c r="BR55" s="6">
        <v>1.29E-2</v>
      </c>
      <c r="BS55" s="6">
        <v>1.0800000000000001E-2</v>
      </c>
      <c r="BT55" s="6">
        <v>9.1000000000000004E-3</v>
      </c>
      <c r="BU55" s="6">
        <v>8.0999999999999996E-3</v>
      </c>
      <c r="BV55" s="6">
        <v>7.4999999999999997E-3</v>
      </c>
      <c r="BW55" s="6">
        <v>7.3000000000000001E-3</v>
      </c>
      <c r="BX55" s="7">
        <v>6.7999999999999996E-3</v>
      </c>
      <c r="BY55" s="7">
        <v>6.1999999999999998E-3</v>
      </c>
      <c r="BZ55" s="7">
        <v>5.7000000000000002E-3</v>
      </c>
      <c r="CA55" s="7">
        <v>5.3E-3</v>
      </c>
      <c r="CB55" s="7">
        <v>5.0000000000000001E-3</v>
      </c>
      <c r="CC55" s="7">
        <v>5.0000000000000001E-3</v>
      </c>
      <c r="CD55" s="7">
        <v>5.3E-3</v>
      </c>
      <c r="CE55" s="7">
        <v>5.7999999999999996E-3</v>
      </c>
      <c r="CF55" s="7">
        <v>6.4999999999999997E-3</v>
      </c>
      <c r="CG55" s="7">
        <v>7.3000000000000001E-3</v>
      </c>
      <c r="CH55" s="7">
        <v>8.0999999999999996E-3</v>
      </c>
      <c r="CI55" s="7">
        <v>8.9999999999999993E-3</v>
      </c>
      <c r="CJ55" s="7">
        <v>9.7000000000000003E-3</v>
      </c>
      <c r="CK55" s="7">
        <v>1.04E-2</v>
      </c>
      <c r="CL55" s="7">
        <v>1.0999999999999999E-2</v>
      </c>
      <c r="CM55" s="7">
        <v>1.14E-2</v>
      </c>
      <c r="CN55" s="7">
        <v>1.17E-2</v>
      </c>
      <c r="CO55" s="7">
        <v>1.1900000000000001E-2</v>
      </c>
      <c r="CP55" s="7">
        <v>1.2E-2</v>
      </c>
      <c r="CQ55" s="7">
        <v>1.21E-2</v>
      </c>
    </row>
    <row r="56" spans="1:95" x14ac:dyDescent="0.35">
      <c r="A56" s="11">
        <v>73</v>
      </c>
      <c r="B56" s="12">
        <f t="shared" si="0"/>
        <v>1.3100000000000001E-2</v>
      </c>
      <c r="H56" s="5">
        <v>73</v>
      </c>
      <c r="I56" s="6">
        <v>0.01</v>
      </c>
      <c r="J56" s="6">
        <v>8.2000000000000007E-3</v>
      </c>
      <c r="K56" s="6">
        <v>6.3E-3</v>
      </c>
      <c r="L56" s="6">
        <v>4.5999999999999999E-3</v>
      </c>
      <c r="M56" s="6">
        <v>2.8999999999999998E-3</v>
      </c>
      <c r="N56" s="6">
        <v>1.4E-3</v>
      </c>
      <c r="O56" s="6">
        <v>2.0000000000000001E-4</v>
      </c>
      <c r="P56" s="6">
        <v>-6.9999999999999999E-4</v>
      </c>
      <c r="Q56" s="6">
        <v>-1.4E-3</v>
      </c>
      <c r="R56" s="6">
        <v>-2E-3</v>
      </c>
      <c r="S56" s="6">
        <v>-2.3999999999999998E-3</v>
      </c>
      <c r="T56" s="6">
        <v>-2.5999999999999999E-3</v>
      </c>
      <c r="U56" s="6">
        <v>-2.5999999999999999E-3</v>
      </c>
      <c r="V56" s="6">
        <v>-2.3999999999999998E-3</v>
      </c>
      <c r="W56" s="6">
        <v>-1.6999999999999999E-3</v>
      </c>
      <c r="X56" s="6">
        <v>-6.9999999999999999E-4</v>
      </c>
      <c r="Y56" s="6">
        <v>8.0000000000000004E-4</v>
      </c>
      <c r="Z56" s="6">
        <v>2.5999999999999999E-3</v>
      </c>
      <c r="AA56" s="6">
        <v>4.7000000000000002E-3</v>
      </c>
      <c r="AB56" s="6">
        <v>7.0000000000000001E-3</v>
      </c>
      <c r="AC56" s="6">
        <v>9.1999999999999998E-3</v>
      </c>
      <c r="AD56" s="6">
        <v>1.1299999999999999E-2</v>
      </c>
      <c r="AE56" s="6">
        <v>1.2999999999999999E-2</v>
      </c>
      <c r="AF56" s="6">
        <v>1.4200000000000001E-2</v>
      </c>
      <c r="AG56" s="6">
        <v>1.4800000000000001E-2</v>
      </c>
      <c r="AH56" s="6">
        <v>1.47E-2</v>
      </c>
      <c r="AI56" s="6">
        <v>1.4E-2</v>
      </c>
      <c r="AJ56" s="6">
        <v>1.2999999999999999E-2</v>
      </c>
      <c r="AK56" s="6">
        <v>1.2E-2</v>
      </c>
      <c r="AL56" s="6">
        <v>1.0999999999999999E-2</v>
      </c>
      <c r="AM56" s="6">
        <v>1.0200000000000001E-2</v>
      </c>
      <c r="AN56" s="6">
        <v>0.01</v>
      </c>
      <c r="AO56" s="6">
        <v>1.0200000000000001E-2</v>
      </c>
      <c r="AP56" s="6">
        <v>1.0999999999999999E-2</v>
      </c>
      <c r="AQ56" s="6">
        <v>1.2200000000000001E-2</v>
      </c>
      <c r="AR56" s="6">
        <v>1.37E-2</v>
      </c>
      <c r="AS56" s="6">
        <v>1.5100000000000001E-2</v>
      </c>
      <c r="AT56" s="6">
        <v>1.6299999999999999E-2</v>
      </c>
      <c r="AU56" s="6">
        <v>1.6899999999999998E-2</v>
      </c>
      <c r="AV56" s="6">
        <v>1.6899999999999998E-2</v>
      </c>
      <c r="AW56" s="6">
        <v>1.6400000000000001E-2</v>
      </c>
      <c r="AX56" s="6">
        <v>1.55E-2</v>
      </c>
      <c r="AY56" s="6">
        <v>1.4500000000000001E-2</v>
      </c>
      <c r="AZ56" s="6">
        <v>1.37E-2</v>
      </c>
      <c r="BA56" s="6">
        <v>1.32E-2</v>
      </c>
      <c r="BB56" s="6">
        <v>1.34E-2</v>
      </c>
      <c r="BC56" s="6">
        <v>1.41E-2</v>
      </c>
      <c r="BD56" s="6">
        <v>1.55E-2</v>
      </c>
      <c r="BE56" s="6">
        <v>1.7399999999999999E-2</v>
      </c>
      <c r="BF56" s="6">
        <v>1.9599999999999999E-2</v>
      </c>
      <c r="BG56" s="6">
        <v>2.1999999999999999E-2</v>
      </c>
      <c r="BH56" s="6">
        <v>2.4199999999999999E-2</v>
      </c>
      <c r="BI56" s="6">
        <v>2.5899999999999999E-2</v>
      </c>
      <c r="BJ56" s="6">
        <v>2.69E-2</v>
      </c>
      <c r="BK56" s="6">
        <v>2.7199999999999998E-2</v>
      </c>
      <c r="BL56" s="6">
        <v>2.6599999999999999E-2</v>
      </c>
      <c r="BM56" s="6">
        <v>2.53E-2</v>
      </c>
      <c r="BN56" s="6">
        <v>2.3300000000000001E-2</v>
      </c>
      <c r="BO56" s="6">
        <v>2.0899999999999998E-2</v>
      </c>
      <c r="BP56" s="6">
        <v>1.83E-2</v>
      </c>
      <c r="BQ56" s="6">
        <v>1.5599999999999999E-2</v>
      </c>
      <c r="BR56" s="6">
        <v>1.3100000000000001E-2</v>
      </c>
      <c r="BS56" s="6">
        <v>1.0999999999999999E-2</v>
      </c>
      <c r="BT56" s="6">
        <v>9.4999999999999998E-3</v>
      </c>
      <c r="BU56" s="6">
        <v>8.6E-3</v>
      </c>
      <c r="BV56" s="6">
        <v>8.0999999999999996E-3</v>
      </c>
      <c r="BW56" s="6">
        <v>8.0999999999999996E-3</v>
      </c>
      <c r="BX56" s="7">
        <v>7.7999999999999996E-3</v>
      </c>
      <c r="BY56" s="7">
        <v>7.3000000000000001E-3</v>
      </c>
      <c r="BZ56" s="7">
        <v>6.7999999999999996E-3</v>
      </c>
      <c r="CA56" s="7">
        <v>6.3E-3</v>
      </c>
      <c r="CB56" s="7">
        <v>6.0000000000000001E-3</v>
      </c>
      <c r="CC56" s="7">
        <v>5.7000000000000002E-3</v>
      </c>
      <c r="CD56" s="7">
        <v>5.7999999999999996E-3</v>
      </c>
      <c r="CE56" s="7">
        <v>6.0000000000000001E-3</v>
      </c>
      <c r="CF56" s="7">
        <v>6.4999999999999997E-3</v>
      </c>
      <c r="CG56" s="7">
        <v>7.1000000000000004E-3</v>
      </c>
      <c r="CH56" s="7">
        <v>7.7999999999999996E-3</v>
      </c>
      <c r="CI56" s="7">
        <v>8.6E-3</v>
      </c>
      <c r="CJ56" s="7">
        <v>9.4000000000000004E-3</v>
      </c>
      <c r="CK56" s="7">
        <v>1.01E-2</v>
      </c>
      <c r="CL56" s="7">
        <v>1.0699999999999999E-2</v>
      </c>
      <c r="CM56" s="7">
        <v>1.12E-2</v>
      </c>
      <c r="CN56" s="7">
        <v>1.15E-2</v>
      </c>
      <c r="CO56" s="7">
        <v>1.17E-2</v>
      </c>
      <c r="CP56" s="7">
        <v>1.1900000000000001E-2</v>
      </c>
      <c r="CQ56" s="7">
        <v>1.2E-2</v>
      </c>
    </row>
    <row r="57" spans="1:95" x14ac:dyDescent="0.35">
      <c r="A57" s="11">
        <v>74</v>
      </c>
      <c r="B57" s="12">
        <f t="shared" si="0"/>
        <v>1.3100000000000001E-2</v>
      </c>
      <c r="H57" s="5">
        <v>74</v>
      </c>
      <c r="I57" s="6">
        <v>1.04E-2</v>
      </c>
      <c r="J57" s="6">
        <v>8.6E-3</v>
      </c>
      <c r="K57" s="6">
        <v>6.7999999999999996E-3</v>
      </c>
      <c r="L57" s="6">
        <v>5.0000000000000001E-3</v>
      </c>
      <c r="M57" s="6">
        <v>3.3999999999999998E-3</v>
      </c>
      <c r="N57" s="6">
        <v>2E-3</v>
      </c>
      <c r="O57" s="6">
        <v>6.9999999999999999E-4</v>
      </c>
      <c r="P57" s="6">
        <v>-2.9999999999999997E-4</v>
      </c>
      <c r="Q57" s="6">
        <v>-1.1000000000000001E-3</v>
      </c>
      <c r="R57" s="6">
        <v>-1.6999999999999999E-3</v>
      </c>
      <c r="S57" s="6">
        <v>-2.2000000000000001E-3</v>
      </c>
      <c r="T57" s="6">
        <v>-2.5999999999999999E-3</v>
      </c>
      <c r="U57" s="6">
        <v>-2.7000000000000001E-3</v>
      </c>
      <c r="V57" s="6">
        <v>-2.3999999999999998E-3</v>
      </c>
      <c r="W57" s="6">
        <v>-1.8E-3</v>
      </c>
      <c r="X57" s="6">
        <v>-8.0000000000000004E-4</v>
      </c>
      <c r="Y57" s="6">
        <v>6.9999999999999999E-4</v>
      </c>
      <c r="Z57" s="6">
        <v>2.5000000000000001E-3</v>
      </c>
      <c r="AA57" s="6">
        <v>4.7000000000000002E-3</v>
      </c>
      <c r="AB57" s="6">
        <v>6.8999999999999999E-3</v>
      </c>
      <c r="AC57" s="6">
        <v>9.1000000000000004E-3</v>
      </c>
      <c r="AD57" s="6">
        <v>1.11E-2</v>
      </c>
      <c r="AE57" s="6">
        <v>1.2800000000000001E-2</v>
      </c>
      <c r="AF57" s="6">
        <v>1.4E-2</v>
      </c>
      <c r="AG57" s="6">
        <v>1.4500000000000001E-2</v>
      </c>
      <c r="AH57" s="6">
        <v>1.43E-2</v>
      </c>
      <c r="AI57" s="6">
        <v>1.3599999999999999E-2</v>
      </c>
      <c r="AJ57" s="6">
        <v>1.2500000000000001E-2</v>
      </c>
      <c r="AK57" s="6">
        <v>1.1299999999999999E-2</v>
      </c>
      <c r="AL57" s="6">
        <v>1.0200000000000001E-2</v>
      </c>
      <c r="AM57" s="6">
        <v>9.4999999999999998E-3</v>
      </c>
      <c r="AN57" s="6">
        <v>9.1000000000000004E-3</v>
      </c>
      <c r="AO57" s="6">
        <v>9.2999999999999992E-3</v>
      </c>
      <c r="AP57" s="6">
        <v>1.01E-2</v>
      </c>
      <c r="AQ57" s="6">
        <v>1.14E-2</v>
      </c>
      <c r="AR57" s="6">
        <v>1.29E-2</v>
      </c>
      <c r="AS57" s="6">
        <v>1.4500000000000001E-2</v>
      </c>
      <c r="AT57" s="6">
        <v>1.5699999999999999E-2</v>
      </c>
      <c r="AU57" s="6">
        <v>1.6500000000000001E-2</v>
      </c>
      <c r="AV57" s="6">
        <v>1.66E-2</v>
      </c>
      <c r="AW57" s="6">
        <v>1.6199999999999999E-2</v>
      </c>
      <c r="AX57" s="6">
        <v>1.5299999999999999E-2</v>
      </c>
      <c r="AY57" s="6">
        <v>1.43E-2</v>
      </c>
      <c r="AZ57" s="6">
        <v>1.35E-2</v>
      </c>
      <c r="BA57" s="6">
        <v>1.2999999999999999E-2</v>
      </c>
      <c r="BB57" s="6">
        <v>1.3100000000000001E-2</v>
      </c>
      <c r="BC57" s="6">
        <v>1.37E-2</v>
      </c>
      <c r="BD57" s="6">
        <v>1.49E-2</v>
      </c>
      <c r="BE57" s="6">
        <v>1.67E-2</v>
      </c>
      <c r="BF57" s="6">
        <v>1.89E-2</v>
      </c>
      <c r="BG57" s="6">
        <v>2.12E-2</v>
      </c>
      <c r="BH57" s="6">
        <v>2.3400000000000001E-2</v>
      </c>
      <c r="BI57" s="6">
        <v>2.52E-2</v>
      </c>
      <c r="BJ57" s="6">
        <v>2.64E-2</v>
      </c>
      <c r="BK57" s="6">
        <v>2.6700000000000002E-2</v>
      </c>
      <c r="BL57" s="6">
        <v>2.63E-2</v>
      </c>
      <c r="BM57" s="6">
        <v>2.5100000000000001E-2</v>
      </c>
      <c r="BN57" s="6">
        <v>2.3199999999999998E-2</v>
      </c>
      <c r="BO57" s="6">
        <v>2.0799999999999999E-2</v>
      </c>
      <c r="BP57" s="6">
        <v>1.8200000000000001E-2</v>
      </c>
      <c r="BQ57" s="6">
        <v>1.55E-2</v>
      </c>
      <c r="BR57" s="6">
        <v>1.3100000000000001E-2</v>
      </c>
      <c r="BS57" s="6">
        <v>1.11E-2</v>
      </c>
      <c r="BT57" s="6">
        <v>9.5999999999999992E-3</v>
      </c>
      <c r="BU57" s="6">
        <v>8.8000000000000005E-3</v>
      </c>
      <c r="BV57" s="6">
        <v>8.5000000000000006E-3</v>
      </c>
      <c r="BW57" s="6">
        <v>8.6E-3</v>
      </c>
      <c r="BX57" s="7">
        <v>8.3999999999999995E-3</v>
      </c>
      <c r="BY57" s="7">
        <v>8.0999999999999996E-3</v>
      </c>
      <c r="BZ57" s="7">
        <v>7.7000000000000002E-3</v>
      </c>
      <c r="CA57" s="7">
        <v>7.1999999999999998E-3</v>
      </c>
      <c r="CB57" s="7">
        <v>6.7999999999999996E-3</v>
      </c>
      <c r="CC57" s="7">
        <v>6.4999999999999997E-3</v>
      </c>
      <c r="CD57" s="7">
        <v>6.3E-3</v>
      </c>
      <c r="CE57" s="7">
        <v>6.3E-3</v>
      </c>
      <c r="CF57" s="7">
        <v>6.6E-3</v>
      </c>
      <c r="CG57" s="7">
        <v>7.0000000000000001E-3</v>
      </c>
      <c r="CH57" s="7">
        <v>7.4999999999999997E-3</v>
      </c>
      <c r="CI57" s="7">
        <v>8.3000000000000001E-3</v>
      </c>
      <c r="CJ57" s="7">
        <v>8.9999999999999993E-3</v>
      </c>
      <c r="CK57" s="7">
        <v>9.7999999999999997E-3</v>
      </c>
      <c r="CL57" s="7">
        <v>1.04E-2</v>
      </c>
      <c r="CM57" s="7">
        <v>1.09E-2</v>
      </c>
      <c r="CN57" s="7">
        <v>1.1299999999999999E-2</v>
      </c>
      <c r="CO57" s="7">
        <v>1.1599999999999999E-2</v>
      </c>
      <c r="CP57" s="7">
        <v>1.17E-2</v>
      </c>
      <c r="CQ57" s="7">
        <v>1.18E-2</v>
      </c>
    </row>
    <row r="58" spans="1:95" x14ac:dyDescent="0.35">
      <c r="A58" s="11">
        <v>75</v>
      </c>
      <c r="B58" s="12">
        <f t="shared" si="0"/>
        <v>1.2999999999999999E-2</v>
      </c>
      <c r="H58" s="5">
        <v>75</v>
      </c>
      <c r="I58" s="6">
        <v>1.0500000000000001E-2</v>
      </c>
      <c r="J58" s="6">
        <v>8.8000000000000005E-3</v>
      </c>
      <c r="K58" s="6">
        <v>7.1000000000000004E-3</v>
      </c>
      <c r="L58" s="6">
        <v>5.4000000000000003E-3</v>
      </c>
      <c r="M58" s="6">
        <v>3.8E-3</v>
      </c>
      <c r="N58" s="6">
        <v>2.3999999999999998E-3</v>
      </c>
      <c r="O58" s="6">
        <v>1.1999999999999999E-3</v>
      </c>
      <c r="P58" s="6">
        <v>1E-4</v>
      </c>
      <c r="Q58" s="6">
        <v>-8.0000000000000004E-4</v>
      </c>
      <c r="R58" s="6">
        <v>-1.5E-3</v>
      </c>
      <c r="S58" s="6">
        <v>-2.0999999999999999E-3</v>
      </c>
      <c r="T58" s="6">
        <v>-2.5000000000000001E-3</v>
      </c>
      <c r="U58" s="6">
        <v>-2.5999999999999999E-3</v>
      </c>
      <c r="V58" s="6">
        <v>-2.3999999999999998E-3</v>
      </c>
      <c r="W58" s="6">
        <v>-1.8E-3</v>
      </c>
      <c r="X58" s="6">
        <v>-6.9999999999999999E-4</v>
      </c>
      <c r="Y58" s="6">
        <v>8.0000000000000004E-4</v>
      </c>
      <c r="Z58" s="6">
        <v>2.5999999999999999E-3</v>
      </c>
      <c r="AA58" s="6">
        <v>4.7000000000000002E-3</v>
      </c>
      <c r="AB58" s="6">
        <v>6.8999999999999999E-3</v>
      </c>
      <c r="AC58" s="6">
        <v>9.1000000000000004E-3</v>
      </c>
      <c r="AD58" s="6">
        <v>1.11E-2</v>
      </c>
      <c r="AE58" s="6">
        <v>1.2699999999999999E-2</v>
      </c>
      <c r="AF58" s="6">
        <v>1.38E-2</v>
      </c>
      <c r="AG58" s="6">
        <v>1.43E-2</v>
      </c>
      <c r="AH58" s="6">
        <v>1.4E-2</v>
      </c>
      <c r="AI58" s="6">
        <v>1.32E-2</v>
      </c>
      <c r="AJ58" s="6">
        <v>1.21E-2</v>
      </c>
      <c r="AK58" s="6">
        <v>1.0800000000000001E-2</v>
      </c>
      <c r="AL58" s="6">
        <v>9.7000000000000003E-3</v>
      </c>
      <c r="AM58" s="6">
        <v>8.8000000000000005E-3</v>
      </c>
      <c r="AN58" s="6">
        <v>8.3000000000000001E-3</v>
      </c>
      <c r="AO58" s="6">
        <v>8.5000000000000006E-3</v>
      </c>
      <c r="AP58" s="6">
        <v>9.1999999999999998E-3</v>
      </c>
      <c r="AQ58" s="6">
        <v>1.0500000000000001E-2</v>
      </c>
      <c r="AR58" s="6">
        <v>1.21E-2</v>
      </c>
      <c r="AS58" s="6">
        <v>1.37E-2</v>
      </c>
      <c r="AT58" s="6">
        <v>1.4999999999999999E-2</v>
      </c>
      <c r="AU58" s="6">
        <v>1.5900000000000001E-2</v>
      </c>
      <c r="AV58" s="6">
        <v>1.61E-2</v>
      </c>
      <c r="AW58" s="6">
        <v>1.5800000000000002E-2</v>
      </c>
      <c r="AX58" s="6">
        <v>1.4999999999999999E-2</v>
      </c>
      <c r="AY58" s="6">
        <v>1.41E-2</v>
      </c>
      <c r="AZ58" s="6">
        <v>1.3299999999999999E-2</v>
      </c>
      <c r="BA58" s="6">
        <v>1.2800000000000001E-2</v>
      </c>
      <c r="BB58" s="6">
        <v>1.2800000000000001E-2</v>
      </c>
      <c r="BC58" s="6">
        <v>1.3299999999999999E-2</v>
      </c>
      <c r="BD58" s="6">
        <v>1.4500000000000001E-2</v>
      </c>
      <c r="BE58" s="6">
        <v>1.6199999999999999E-2</v>
      </c>
      <c r="BF58" s="6">
        <v>1.8200000000000001E-2</v>
      </c>
      <c r="BG58" s="6">
        <v>2.0500000000000001E-2</v>
      </c>
      <c r="BH58" s="6">
        <v>2.2700000000000001E-2</v>
      </c>
      <c r="BI58" s="6">
        <v>2.4500000000000001E-2</v>
      </c>
      <c r="BJ58" s="6">
        <v>2.5700000000000001E-2</v>
      </c>
      <c r="BK58" s="6">
        <v>2.6200000000000001E-2</v>
      </c>
      <c r="BL58" s="6">
        <v>2.5899999999999999E-2</v>
      </c>
      <c r="BM58" s="6">
        <v>2.47E-2</v>
      </c>
      <c r="BN58" s="6">
        <v>2.29E-2</v>
      </c>
      <c r="BO58" s="6">
        <v>2.06E-2</v>
      </c>
      <c r="BP58" s="6">
        <v>1.7999999999999999E-2</v>
      </c>
      <c r="BQ58" s="6">
        <v>1.54E-2</v>
      </c>
      <c r="BR58" s="6">
        <v>1.2999999999999999E-2</v>
      </c>
      <c r="BS58" s="6">
        <v>1.11E-2</v>
      </c>
      <c r="BT58" s="6">
        <v>9.7000000000000003E-3</v>
      </c>
      <c r="BU58" s="6">
        <v>8.8999999999999999E-3</v>
      </c>
      <c r="BV58" s="6">
        <v>8.6E-3</v>
      </c>
      <c r="BW58" s="6">
        <v>8.6999999999999994E-3</v>
      </c>
      <c r="BX58" s="7">
        <v>8.6999999999999994E-3</v>
      </c>
      <c r="BY58" s="7">
        <v>8.5000000000000006E-3</v>
      </c>
      <c r="BZ58" s="7">
        <v>8.3000000000000001E-3</v>
      </c>
      <c r="CA58" s="7">
        <v>7.9000000000000008E-3</v>
      </c>
      <c r="CB58" s="7">
        <v>7.4999999999999997E-3</v>
      </c>
      <c r="CC58" s="7">
        <v>7.1000000000000004E-3</v>
      </c>
      <c r="CD58" s="7">
        <v>6.8999999999999999E-3</v>
      </c>
      <c r="CE58" s="7">
        <v>6.7000000000000002E-3</v>
      </c>
      <c r="CF58" s="7">
        <v>6.7999999999999996E-3</v>
      </c>
      <c r="CG58" s="7">
        <v>7.0000000000000001E-3</v>
      </c>
      <c r="CH58" s="7">
        <v>7.4000000000000003E-3</v>
      </c>
      <c r="CI58" s="7">
        <v>8.0000000000000002E-3</v>
      </c>
      <c r="CJ58" s="7">
        <v>8.6999999999999994E-3</v>
      </c>
      <c r="CK58" s="7">
        <v>9.4999999999999998E-3</v>
      </c>
      <c r="CL58" s="7">
        <v>1.0200000000000001E-2</v>
      </c>
      <c r="CM58" s="7">
        <v>1.0699999999999999E-2</v>
      </c>
      <c r="CN58" s="7">
        <v>1.11E-2</v>
      </c>
      <c r="CO58" s="7">
        <v>1.14E-2</v>
      </c>
      <c r="CP58" s="7">
        <v>1.1599999999999999E-2</v>
      </c>
      <c r="CQ58" s="7">
        <v>1.17E-2</v>
      </c>
    </row>
    <row r="59" spans="1:95" x14ac:dyDescent="0.35">
      <c r="A59" s="11">
        <v>76</v>
      </c>
      <c r="B59" s="12">
        <f t="shared" si="0"/>
        <v>1.29E-2</v>
      </c>
      <c r="H59" s="5">
        <v>76</v>
      </c>
      <c r="I59" s="6">
        <v>1.04E-2</v>
      </c>
      <c r="J59" s="6">
        <v>8.8000000000000005E-3</v>
      </c>
      <c r="K59" s="6">
        <v>7.1999999999999998E-3</v>
      </c>
      <c r="L59" s="6">
        <v>5.5999999999999999E-3</v>
      </c>
      <c r="M59" s="6">
        <v>4.1000000000000003E-3</v>
      </c>
      <c r="N59" s="6">
        <v>2.7000000000000001E-3</v>
      </c>
      <c r="O59" s="6">
        <v>1.5E-3</v>
      </c>
      <c r="P59" s="6">
        <v>4.0000000000000002E-4</v>
      </c>
      <c r="Q59" s="6">
        <v>-5.9999999999999995E-4</v>
      </c>
      <c r="R59" s="6">
        <v>-1.4E-3</v>
      </c>
      <c r="S59" s="6">
        <v>-2E-3</v>
      </c>
      <c r="T59" s="6">
        <v>-2.3999999999999998E-3</v>
      </c>
      <c r="U59" s="6">
        <v>-2.5000000000000001E-3</v>
      </c>
      <c r="V59" s="6">
        <v>-2.3E-3</v>
      </c>
      <c r="W59" s="6">
        <v>-1.6000000000000001E-3</v>
      </c>
      <c r="X59" s="6">
        <v>-5.9999999999999995E-4</v>
      </c>
      <c r="Y59" s="6">
        <v>8.9999999999999998E-4</v>
      </c>
      <c r="Z59" s="6">
        <v>2.8E-3</v>
      </c>
      <c r="AA59" s="6">
        <v>4.7999999999999996E-3</v>
      </c>
      <c r="AB59" s="6">
        <v>7.0000000000000001E-3</v>
      </c>
      <c r="AC59" s="6">
        <v>9.1999999999999998E-3</v>
      </c>
      <c r="AD59" s="6">
        <v>1.11E-2</v>
      </c>
      <c r="AE59" s="6">
        <v>1.2699999999999999E-2</v>
      </c>
      <c r="AF59" s="6">
        <v>1.37E-2</v>
      </c>
      <c r="AG59" s="6">
        <v>1.41E-2</v>
      </c>
      <c r="AH59" s="6">
        <v>1.38E-2</v>
      </c>
      <c r="AI59" s="6">
        <v>1.2999999999999999E-2</v>
      </c>
      <c r="AJ59" s="6">
        <v>1.18E-2</v>
      </c>
      <c r="AK59" s="6">
        <v>1.04E-2</v>
      </c>
      <c r="AL59" s="6">
        <v>9.1999999999999998E-3</v>
      </c>
      <c r="AM59" s="6">
        <v>8.2000000000000007E-3</v>
      </c>
      <c r="AN59" s="6">
        <v>7.7000000000000002E-3</v>
      </c>
      <c r="AO59" s="6">
        <v>7.7000000000000002E-3</v>
      </c>
      <c r="AP59" s="6">
        <v>8.3999999999999995E-3</v>
      </c>
      <c r="AQ59" s="6">
        <v>9.5999999999999992E-3</v>
      </c>
      <c r="AR59" s="6">
        <v>1.11E-2</v>
      </c>
      <c r="AS59" s="6">
        <v>1.2699999999999999E-2</v>
      </c>
      <c r="AT59" s="6">
        <v>1.41E-2</v>
      </c>
      <c r="AU59" s="6">
        <v>1.5100000000000001E-2</v>
      </c>
      <c r="AV59" s="6">
        <v>1.54E-2</v>
      </c>
      <c r="AW59" s="6">
        <v>1.52E-2</v>
      </c>
      <c r="AX59" s="6">
        <v>1.4500000000000001E-2</v>
      </c>
      <c r="AY59" s="6">
        <v>1.37E-2</v>
      </c>
      <c r="AZ59" s="6">
        <v>1.2999999999999999E-2</v>
      </c>
      <c r="BA59" s="6">
        <v>1.2500000000000001E-2</v>
      </c>
      <c r="BB59" s="6">
        <v>1.2500000000000001E-2</v>
      </c>
      <c r="BC59" s="6">
        <v>1.2999999999999999E-2</v>
      </c>
      <c r="BD59" s="6">
        <v>1.41E-2</v>
      </c>
      <c r="BE59" s="6">
        <v>1.5699999999999999E-2</v>
      </c>
      <c r="BF59" s="6">
        <v>1.7600000000000001E-2</v>
      </c>
      <c r="BG59" s="6">
        <v>1.9800000000000002E-2</v>
      </c>
      <c r="BH59" s="6">
        <v>2.1899999999999999E-2</v>
      </c>
      <c r="BI59" s="6">
        <v>2.3800000000000002E-2</v>
      </c>
      <c r="BJ59" s="6">
        <v>2.5000000000000001E-2</v>
      </c>
      <c r="BK59" s="6">
        <v>2.5600000000000001E-2</v>
      </c>
      <c r="BL59" s="6">
        <v>2.53E-2</v>
      </c>
      <c r="BM59" s="6">
        <v>2.4299999999999999E-2</v>
      </c>
      <c r="BN59" s="6">
        <v>2.2499999999999999E-2</v>
      </c>
      <c r="BO59" s="6">
        <v>2.0299999999999999E-2</v>
      </c>
      <c r="BP59" s="6">
        <v>1.78E-2</v>
      </c>
      <c r="BQ59" s="6">
        <v>1.52E-2</v>
      </c>
      <c r="BR59" s="6">
        <v>1.29E-2</v>
      </c>
      <c r="BS59" s="6">
        <v>1.0999999999999999E-2</v>
      </c>
      <c r="BT59" s="6">
        <v>9.5999999999999992E-3</v>
      </c>
      <c r="BU59" s="6">
        <v>8.8000000000000005E-3</v>
      </c>
      <c r="BV59" s="6">
        <v>8.5000000000000006E-3</v>
      </c>
      <c r="BW59" s="6">
        <v>8.6E-3</v>
      </c>
      <c r="BX59" s="7">
        <v>8.6999999999999994E-3</v>
      </c>
      <c r="BY59" s="7">
        <v>8.6999999999999994E-3</v>
      </c>
      <c r="BZ59" s="7">
        <v>8.6E-3</v>
      </c>
      <c r="CA59" s="7">
        <v>8.3999999999999995E-3</v>
      </c>
      <c r="CB59" s="7">
        <v>8.0999999999999996E-3</v>
      </c>
      <c r="CC59" s="7">
        <v>7.7000000000000002E-3</v>
      </c>
      <c r="CD59" s="7">
        <v>7.4000000000000003E-3</v>
      </c>
      <c r="CE59" s="7">
        <v>7.1999999999999998E-3</v>
      </c>
      <c r="CF59" s="7">
        <v>7.1000000000000004E-3</v>
      </c>
      <c r="CG59" s="7">
        <v>7.1999999999999998E-3</v>
      </c>
      <c r="CH59" s="7">
        <v>7.4000000000000003E-3</v>
      </c>
      <c r="CI59" s="7">
        <v>7.9000000000000008E-3</v>
      </c>
      <c r="CJ59" s="7">
        <v>8.5000000000000006E-3</v>
      </c>
      <c r="CK59" s="7">
        <v>9.1999999999999998E-3</v>
      </c>
      <c r="CL59" s="7">
        <v>9.9000000000000008E-3</v>
      </c>
      <c r="CM59" s="7">
        <v>1.0500000000000001E-2</v>
      </c>
      <c r="CN59" s="7">
        <v>1.09E-2</v>
      </c>
      <c r="CO59" s="7">
        <v>1.12E-2</v>
      </c>
      <c r="CP59" s="7">
        <v>1.14E-2</v>
      </c>
      <c r="CQ59" s="7">
        <v>1.1599999999999999E-2</v>
      </c>
    </row>
    <row r="60" spans="1:95" x14ac:dyDescent="0.35">
      <c r="A60" s="11">
        <v>77</v>
      </c>
      <c r="B60" s="12">
        <f t="shared" si="0"/>
        <v>1.2699999999999999E-2</v>
      </c>
      <c r="H60" s="5">
        <v>77</v>
      </c>
      <c r="I60" s="6">
        <v>1.0200000000000001E-2</v>
      </c>
      <c r="J60" s="6">
        <v>8.6999999999999994E-3</v>
      </c>
      <c r="K60" s="6">
        <v>7.1000000000000004E-3</v>
      </c>
      <c r="L60" s="6">
        <v>5.5999999999999999E-3</v>
      </c>
      <c r="M60" s="6">
        <v>4.1999999999999997E-3</v>
      </c>
      <c r="N60" s="6">
        <v>2.8E-3</v>
      </c>
      <c r="O60" s="6">
        <v>1.6000000000000001E-3</v>
      </c>
      <c r="P60" s="6">
        <v>5.0000000000000001E-4</v>
      </c>
      <c r="Q60" s="6">
        <v>-4.0000000000000002E-4</v>
      </c>
      <c r="R60" s="6">
        <v>-1.1999999999999999E-3</v>
      </c>
      <c r="S60" s="6">
        <v>-1.9E-3</v>
      </c>
      <c r="T60" s="6">
        <v>-2.3E-3</v>
      </c>
      <c r="U60" s="6">
        <v>-2.3999999999999998E-3</v>
      </c>
      <c r="V60" s="6">
        <v>-2.0999999999999999E-3</v>
      </c>
      <c r="W60" s="6">
        <v>-1.4E-3</v>
      </c>
      <c r="X60" s="6">
        <v>-2.9999999999999997E-4</v>
      </c>
      <c r="Y60" s="6">
        <v>1.1999999999999999E-3</v>
      </c>
      <c r="Z60" s="6">
        <v>3.0000000000000001E-3</v>
      </c>
      <c r="AA60" s="6">
        <v>5.1000000000000004E-3</v>
      </c>
      <c r="AB60" s="6">
        <v>7.1999999999999998E-3</v>
      </c>
      <c r="AC60" s="6">
        <v>9.2999999999999992E-3</v>
      </c>
      <c r="AD60" s="6">
        <v>1.12E-2</v>
      </c>
      <c r="AE60" s="6">
        <v>1.2699999999999999E-2</v>
      </c>
      <c r="AF60" s="6">
        <v>1.37E-2</v>
      </c>
      <c r="AG60" s="6">
        <v>1.4E-2</v>
      </c>
      <c r="AH60" s="6">
        <v>1.37E-2</v>
      </c>
      <c r="AI60" s="6">
        <v>1.2800000000000001E-2</v>
      </c>
      <c r="AJ60" s="6">
        <v>1.1599999999999999E-2</v>
      </c>
      <c r="AK60" s="6">
        <v>1.01E-2</v>
      </c>
      <c r="AL60" s="6">
        <v>8.8000000000000005E-3</v>
      </c>
      <c r="AM60" s="6">
        <v>7.7000000000000002E-3</v>
      </c>
      <c r="AN60" s="6">
        <v>7.1000000000000004E-3</v>
      </c>
      <c r="AO60" s="6">
        <v>7.0000000000000001E-3</v>
      </c>
      <c r="AP60" s="6">
        <v>7.6E-3</v>
      </c>
      <c r="AQ60" s="6">
        <v>8.6999999999999994E-3</v>
      </c>
      <c r="AR60" s="6">
        <v>1.0200000000000001E-2</v>
      </c>
      <c r="AS60" s="6">
        <v>1.17E-2</v>
      </c>
      <c r="AT60" s="6">
        <v>1.3100000000000001E-2</v>
      </c>
      <c r="AU60" s="6">
        <v>1.4E-2</v>
      </c>
      <c r="AV60" s="6">
        <v>1.4500000000000001E-2</v>
      </c>
      <c r="AW60" s="6">
        <v>1.43E-2</v>
      </c>
      <c r="AX60" s="6">
        <v>1.38E-2</v>
      </c>
      <c r="AY60" s="6">
        <v>1.3100000000000001E-2</v>
      </c>
      <c r="AZ60" s="6">
        <v>1.2500000000000001E-2</v>
      </c>
      <c r="BA60" s="6">
        <v>1.21E-2</v>
      </c>
      <c r="BB60" s="6">
        <v>1.21E-2</v>
      </c>
      <c r="BC60" s="6">
        <v>1.26E-2</v>
      </c>
      <c r="BD60" s="6">
        <v>1.37E-2</v>
      </c>
      <c r="BE60" s="6">
        <v>1.52E-2</v>
      </c>
      <c r="BF60" s="6">
        <v>1.7100000000000001E-2</v>
      </c>
      <c r="BG60" s="6">
        <v>1.9199999999999998E-2</v>
      </c>
      <c r="BH60" s="6">
        <v>2.12E-2</v>
      </c>
      <c r="BI60" s="6">
        <v>2.3E-2</v>
      </c>
      <c r="BJ60" s="6">
        <v>2.4299999999999999E-2</v>
      </c>
      <c r="BK60" s="6">
        <v>2.4899999999999999E-2</v>
      </c>
      <c r="BL60" s="6">
        <v>2.47E-2</v>
      </c>
      <c r="BM60" s="6">
        <v>2.3699999999999999E-2</v>
      </c>
      <c r="BN60" s="6">
        <v>2.2100000000000002E-2</v>
      </c>
      <c r="BO60" s="6">
        <v>1.9900000000000001E-2</v>
      </c>
      <c r="BP60" s="6">
        <v>1.7500000000000002E-2</v>
      </c>
      <c r="BQ60" s="6">
        <v>1.4999999999999999E-2</v>
      </c>
      <c r="BR60" s="6">
        <v>1.2699999999999999E-2</v>
      </c>
      <c r="BS60" s="6">
        <v>1.0800000000000001E-2</v>
      </c>
      <c r="BT60" s="6">
        <v>9.4000000000000004E-3</v>
      </c>
      <c r="BU60" s="6">
        <v>8.6E-3</v>
      </c>
      <c r="BV60" s="6">
        <v>8.3000000000000001E-3</v>
      </c>
      <c r="BW60" s="6">
        <v>8.3999999999999995E-3</v>
      </c>
      <c r="BX60" s="7">
        <v>8.5000000000000006E-3</v>
      </c>
      <c r="BY60" s="7">
        <v>8.6999999999999994E-3</v>
      </c>
      <c r="BZ60" s="7">
        <v>8.6999999999999994E-3</v>
      </c>
      <c r="CA60" s="7">
        <v>8.6E-3</v>
      </c>
      <c r="CB60" s="7">
        <v>8.5000000000000006E-3</v>
      </c>
      <c r="CC60" s="7">
        <v>8.2000000000000007E-3</v>
      </c>
      <c r="CD60" s="7">
        <v>7.9000000000000008E-3</v>
      </c>
      <c r="CE60" s="7">
        <v>7.6E-3</v>
      </c>
      <c r="CF60" s="7">
        <v>7.4999999999999997E-3</v>
      </c>
      <c r="CG60" s="7">
        <v>7.4000000000000003E-3</v>
      </c>
      <c r="CH60" s="7">
        <v>7.4999999999999997E-3</v>
      </c>
      <c r="CI60" s="7">
        <v>7.7999999999999996E-3</v>
      </c>
      <c r="CJ60" s="7">
        <v>8.3000000000000001E-3</v>
      </c>
      <c r="CK60" s="7">
        <v>8.8999999999999999E-3</v>
      </c>
      <c r="CL60" s="7">
        <v>9.4999999999999998E-3</v>
      </c>
      <c r="CM60" s="7">
        <v>1.0200000000000001E-2</v>
      </c>
      <c r="CN60" s="7">
        <v>1.0800000000000001E-2</v>
      </c>
      <c r="CO60" s="7">
        <v>1.11E-2</v>
      </c>
      <c r="CP60" s="7">
        <v>1.1299999999999999E-2</v>
      </c>
      <c r="CQ60" s="7">
        <v>1.14E-2</v>
      </c>
    </row>
    <row r="61" spans="1:95" x14ac:dyDescent="0.35">
      <c r="A61" s="11">
        <v>78</v>
      </c>
      <c r="B61" s="12">
        <f t="shared" si="0"/>
        <v>1.2500000000000001E-2</v>
      </c>
      <c r="H61" s="5">
        <v>78</v>
      </c>
      <c r="I61" s="6">
        <v>9.7000000000000003E-3</v>
      </c>
      <c r="J61" s="6">
        <v>8.3000000000000001E-3</v>
      </c>
      <c r="K61" s="6">
        <v>6.8999999999999999E-3</v>
      </c>
      <c r="L61" s="6">
        <v>5.4999999999999997E-3</v>
      </c>
      <c r="M61" s="6">
        <v>4.1000000000000003E-3</v>
      </c>
      <c r="N61" s="6">
        <v>2.8E-3</v>
      </c>
      <c r="O61" s="6">
        <v>1.6000000000000001E-3</v>
      </c>
      <c r="P61" s="6">
        <v>5.0000000000000001E-4</v>
      </c>
      <c r="Q61" s="6">
        <v>-4.0000000000000002E-4</v>
      </c>
      <c r="R61" s="6">
        <v>-1.1999999999999999E-3</v>
      </c>
      <c r="S61" s="6">
        <v>-1.8E-3</v>
      </c>
      <c r="T61" s="6">
        <v>-2.0999999999999999E-3</v>
      </c>
      <c r="U61" s="6">
        <v>-2.0999999999999999E-3</v>
      </c>
      <c r="V61" s="6">
        <v>-1.8E-3</v>
      </c>
      <c r="W61" s="6">
        <v>-1.1000000000000001E-3</v>
      </c>
      <c r="X61" s="6">
        <v>1E-4</v>
      </c>
      <c r="Y61" s="6">
        <v>1.6000000000000001E-3</v>
      </c>
      <c r="Z61" s="6">
        <v>3.3E-3</v>
      </c>
      <c r="AA61" s="6">
        <v>5.3E-3</v>
      </c>
      <c r="AB61" s="6">
        <v>7.4000000000000003E-3</v>
      </c>
      <c r="AC61" s="6">
        <v>9.4000000000000004E-3</v>
      </c>
      <c r="AD61" s="6">
        <v>1.1299999999999999E-2</v>
      </c>
      <c r="AE61" s="6">
        <v>1.2699999999999999E-2</v>
      </c>
      <c r="AF61" s="6">
        <v>1.37E-2</v>
      </c>
      <c r="AG61" s="6">
        <v>1.4E-2</v>
      </c>
      <c r="AH61" s="6">
        <v>1.3599999999999999E-2</v>
      </c>
      <c r="AI61" s="6">
        <v>1.2699999999999999E-2</v>
      </c>
      <c r="AJ61" s="6">
        <v>1.14E-2</v>
      </c>
      <c r="AK61" s="6">
        <v>9.9000000000000008E-3</v>
      </c>
      <c r="AL61" s="6">
        <v>8.5000000000000006E-3</v>
      </c>
      <c r="AM61" s="6">
        <v>7.3000000000000001E-3</v>
      </c>
      <c r="AN61" s="6">
        <v>6.6E-3</v>
      </c>
      <c r="AO61" s="6">
        <v>6.4000000000000003E-3</v>
      </c>
      <c r="AP61" s="6">
        <v>6.8999999999999999E-3</v>
      </c>
      <c r="AQ61" s="6">
        <v>7.7999999999999996E-3</v>
      </c>
      <c r="AR61" s="6">
        <v>9.1000000000000004E-3</v>
      </c>
      <c r="AS61" s="6">
        <v>1.06E-2</v>
      </c>
      <c r="AT61" s="6">
        <v>1.1900000000000001E-2</v>
      </c>
      <c r="AU61" s="6">
        <v>1.29E-2</v>
      </c>
      <c r="AV61" s="6">
        <v>1.3299999999999999E-2</v>
      </c>
      <c r="AW61" s="6">
        <v>1.3299999999999999E-2</v>
      </c>
      <c r="AX61" s="6">
        <v>1.29E-2</v>
      </c>
      <c r="AY61" s="6">
        <v>1.23E-2</v>
      </c>
      <c r="AZ61" s="6">
        <v>1.18E-2</v>
      </c>
      <c r="BA61" s="6">
        <v>1.1599999999999999E-2</v>
      </c>
      <c r="BB61" s="6">
        <v>1.1599999999999999E-2</v>
      </c>
      <c r="BC61" s="6">
        <v>1.2200000000000001E-2</v>
      </c>
      <c r="BD61" s="6">
        <v>1.32E-2</v>
      </c>
      <c r="BE61" s="6">
        <v>1.47E-2</v>
      </c>
      <c r="BF61" s="6">
        <v>1.66E-2</v>
      </c>
      <c r="BG61" s="6">
        <v>1.8599999999999998E-2</v>
      </c>
      <c r="BH61" s="6">
        <v>2.06E-2</v>
      </c>
      <c r="BI61" s="6">
        <v>2.23E-2</v>
      </c>
      <c r="BJ61" s="6">
        <v>2.3599999999999999E-2</v>
      </c>
      <c r="BK61" s="6">
        <v>2.4199999999999999E-2</v>
      </c>
      <c r="BL61" s="6">
        <v>2.4E-2</v>
      </c>
      <c r="BM61" s="6">
        <v>2.3099999999999999E-2</v>
      </c>
      <c r="BN61" s="6">
        <v>2.1499999999999998E-2</v>
      </c>
      <c r="BO61" s="6">
        <v>1.95E-2</v>
      </c>
      <c r="BP61" s="6">
        <v>1.7100000000000001E-2</v>
      </c>
      <c r="BQ61" s="6">
        <v>1.47E-2</v>
      </c>
      <c r="BR61" s="6">
        <v>1.2500000000000001E-2</v>
      </c>
      <c r="BS61" s="6">
        <v>1.06E-2</v>
      </c>
      <c r="BT61" s="6">
        <v>9.2999999999999992E-3</v>
      </c>
      <c r="BU61" s="6">
        <v>8.3999999999999995E-3</v>
      </c>
      <c r="BV61" s="6">
        <v>8.0000000000000002E-3</v>
      </c>
      <c r="BW61" s="6">
        <v>8.0000000000000002E-3</v>
      </c>
      <c r="BX61" s="7">
        <v>8.2000000000000007E-3</v>
      </c>
      <c r="BY61" s="7">
        <v>8.3999999999999995E-3</v>
      </c>
      <c r="BZ61" s="7">
        <v>8.6E-3</v>
      </c>
      <c r="CA61" s="7">
        <v>8.6999999999999994E-3</v>
      </c>
      <c r="CB61" s="7">
        <v>8.6E-3</v>
      </c>
      <c r="CC61" s="7">
        <v>8.5000000000000006E-3</v>
      </c>
      <c r="CD61" s="7">
        <v>8.3000000000000001E-3</v>
      </c>
      <c r="CE61" s="7">
        <v>8.0999999999999996E-3</v>
      </c>
      <c r="CF61" s="7">
        <v>7.7999999999999996E-3</v>
      </c>
      <c r="CG61" s="7">
        <v>7.7000000000000002E-3</v>
      </c>
      <c r="CH61" s="7">
        <v>7.6E-3</v>
      </c>
      <c r="CI61" s="7">
        <v>7.7999999999999996E-3</v>
      </c>
      <c r="CJ61" s="7">
        <v>8.2000000000000007E-3</v>
      </c>
      <c r="CK61" s="7">
        <v>8.6999999999999994E-3</v>
      </c>
      <c r="CL61" s="7">
        <v>9.2999999999999992E-3</v>
      </c>
      <c r="CM61" s="7">
        <v>9.9000000000000008E-3</v>
      </c>
      <c r="CN61" s="7">
        <v>1.04E-2</v>
      </c>
      <c r="CO61" s="7">
        <v>1.09E-2</v>
      </c>
      <c r="CP61" s="7">
        <v>1.12E-2</v>
      </c>
      <c r="CQ61" s="7">
        <v>1.1299999999999999E-2</v>
      </c>
    </row>
    <row r="62" spans="1:95" x14ac:dyDescent="0.35">
      <c r="A62" s="11">
        <v>79</v>
      </c>
      <c r="B62" s="12">
        <f t="shared" si="0"/>
        <v>1.2200000000000001E-2</v>
      </c>
      <c r="H62" s="5">
        <v>79</v>
      </c>
      <c r="I62" s="6">
        <v>9.1000000000000004E-3</v>
      </c>
      <c r="J62" s="6">
        <v>7.7999999999999996E-3</v>
      </c>
      <c r="K62" s="6">
        <v>6.4999999999999997E-3</v>
      </c>
      <c r="L62" s="6">
        <v>5.1999999999999998E-3</v>
      </c>
      <c r="M62" s="6">
        <v>3.8E-3</v>
      </c>
      <c r="N62" s="6">
        <v>2.5999999999999999E-3</v>
      </c>
      <c r="O62" s="6">
        <v>1.4E-3</v>
      </c>
      <c r="P62" s="6">
        <v>4.0000000000000002E-4</v>
      </c>
      <c r="Q62" s="6">
        <v>-5.0000000000000001E-4</v>
      </c>
      <c r="R62" s="6">
        <v>-1.1999999999999999E-3</v>
      </c>
      <c r="S62" s="6">
        <v>-1.6999999999999999E-3</v>
      </c>
      <c r="T62" s="6">
        <v>-1.9E-3</v>
      </c>
      <c r="U62" s="6">
        <v>-1.9E-3</v>
      </c>
      <c r="V62" s="6">
        <v>-1.4E-3</v>
      </c>
      <c r="W62" s="6">
        <v>-6.9999999999999999E-4</v>
      </c>
      <c r="X62" s="6">
        <v>5.0000000000000001E-4</v>
      </c>
      <c r="Y62" s="6">
        <v>2E-3</v>
      </c>
      <c r="Z62" s="6">
        <v>3.7000000000000002E-3</v>
      </c>
      <c r="AA62" s="6">
        <v>5.7000000000000002E-3</v>
      </c>
      <c r="AB62" s="6">
        <v>7.7000000000000002E-3</v>
      </c>
      <c r="AC62" s="6">
        <v>9.7000000000000003E-3</v>
      </c>
      <c r="AD62" s="6">
        <v>1.14E-2</v>
      </c>
      <c r="AE62" s="6">
        <v>1.2800000000000001E-2</v>
      </c>
      <c r="AF62" s="6">
        <v>1.37E-2</v>
      </c>
      <c r="AG62" s="6">
        <v>1.3899999999999999E-2</v>
      </c>
      <c r="AH62" s="6">
        <v>1.35E-2</v>
      </c>
      <c r="AI62" s="6">
        <v>1.26E-2</v>
      </c>
      <c r="AJ62" s="6">
        <v>1.1299999999999999E-2</v>
      </c>
      <c r="AK62" s="6">
        <v>9.7999999999999997E-3</v>
      </c>
      <c r="AL62" s="6">
        <v>8.3000000000000001E-3</v>
      </c>
      <c r="AM62" s="6">
        <v>7.1000000000000004E-3</v>
      </c>
      <c r="AN62" s="6">
        <v>6.1999999999999998E-3</v>
      </c>
      <c r="AO62" s="6">
        <v>5.8999999999999999E-3</v>
      </c>
      <c r="AP62" s="6">
        <v>6.1999999999999998E-3</v>
      </c>
      <c r="AQ62" s="6">
        <v>7.0000000000000001E-3</v>
      </c>
      <c r="AR62" s="6">
        <v>8.0999999999999996E-3</v>
      </c>
      <c r="AS62" s="6">
        <v>9.4000000000000004E-3</v>
      </c>
      <c r="AT62" s="6">
        <v>1.06E-2</v>
      </c>
      <c r="AU62" s="6">
        <v>1.1599999999999999E-2</v>
      </c>
      <c r="AV62" s="6">
        <v>1.21E-2</v>
      </c>
      <c r="AW62" s="6">
        <v>1.21E-2</v>
      </c>
      <c r="AX62" s="6">
        <v>1.18E-2</v>
      </c>
      <c r="AY62" s="6">
        <v>1.14E-2</v>
      </c>
      <c r="AZ62" s="6">
        <v>1.0999999999999999E-2</v>
      </c>
      <c r="BA62" s="6">
        <v>1.09E-2</v>
      </c>
      <c r="BB62" s="6">
        <v>1.0999999999999999E-2</v>
      </c>
      <c r="BC62" s="6">
        <v>1.17E-2</v>
      </c>
      <c r="BD62" s="6">
        <v>1.2699999999999999E-2</v>
      </c>
      <c r="BE62" s="6">
        <v>1.4200000000000001E-2</v>
      </c>
      <c r="BF62" s="6">
        <v>1.6E-2</v>
      </c>
      <c r="BG62" s="6">
        <v>1.7999999999999999E-2</v>
      </c>
      <c r="BH62" s="6">
        <v>1.9900000000000001E-2</v>
      </c>
      <c r="BI62" s="6">
        <v>2.1600000000000001E-2</v>
      </c>
      <c r="BJ62" s="6">
        <v>2.2800000000000001E-2</v>
      </c>
      <c r="BK62" s="6">
        <v>2.3400000000000001E-2</v>
      </c>
      <c r="BL62" s="6">
        <v>2.3199999999999998E-2</v>
      </c>
      <c r="BM62" s="6">
        <v>2.24E-2</v>
      </c>
      <c r="BN62" s="6">
        <v>2.0899999999999998E-2</v>
      </c>
      <c r="BO62" s="6">
        <v>1.89E-2</v>
      </c>
      <c r="BP62" s="6">
        <v>1.67E-2</v>
      </c>
      <c r="BQ62" s="6">
        <v>1.44E-2</v>
      </c>
      <c r="BR62" s="6">
        <v>1.2200000000000001E-2</v>
      </c>
      <c r="BS62" s="6">
        <v>1.04E-2</v>
      </c>
      <c r="BT62" s="6">
        <v>9.1000000000000004E-3</v>
      </c>
      <c r="BU62" s="6">
        <v>8.2000000000000007E-3</v>
      </c>
      <c r="BV62" s="6">
        <v>7.7000000000000002E-3</v>
      </c>
      <c r="BW62" s="6">
        <v>7.6E-3</v>
      </c>
      <c r="BX62" s="7">
        <v>7.7999999999999996E-3</v>
      </c>
      <c r="BY62" s="7">
        <v>8.0999999999999996E-3</v>
      </c>
      <c r="BZ62" s="7">
        <v>8.3000000000000001E-3</v>
      </c>
      <c r="CA62" s="7">
        <v>8.5000000000000006E-3</v>
      </c>
      <c r="CB62" s="7">
        <v>8.6E-3</v>
      </c>
      <c r="CC62" s="7">
        <v>8.6999999999999994E-3</v>
      </c>
      <c r="CD62" s="7">
        <v>8.6E-3</v>
      </c>
      <c r="CE62" s="7">
        <v>8.3999999999999995E-3</v>
      </c>
      <c r="CF62" s="7">
        <v>8.2000000000000007E-3</v>
      </c>
      <c r="CG62" s="7">
        <v>8.0000000000000002E-3</v>
      </c>
      <c r="CH62" s="7">
        <v>7.7999999999999996E-3</v>
      </c>
      <c r="CI62" s="7">
        <v>7.9000000000000008E-3</v>
      </c>
      <c r="CJ62" s="7">
        <v>8.0999999999999996E-3</v>
      </c>
      <c r="CK62" s="7">
        <v>8.5000000000000006E-3</v>
      </c>
      <c r="CL62" s="7">
        <v>8.9999999999999993E-3</v>
      </c>
      <c r="CM62" s="7">
        <v>9.5999999999999992E-3</v>
      </c>
      <c r="CN62" s="7">
        <v>1.01E-2</v>
      </c>
      <c r="CO62" s="7">
        <v>1.06E-2</v>
      </c>
      <c r="CP62" s="7">
        <v>1.0999999999999999E-2</v>
      </c>
      <c r="CQ62" s="7">
        <v>1.11E-2</v>
      </c>
    </row>
    <row r="63" spans="1:95" x14ac:dyDescent="0.35">
      <c r="A63" s="11">
        <v>80</v>
      </c>
      <c r="B63" s="12">
        <f t="shared" si="0"/>
        <v>1.2E-2</v>
      </c>
      <c r="H63" s="5">
        <v>80</v>
      </c>
      <c r="I63" s="6">
        <v>8.3999999999999995E-3</v>
      </c>
      <c r="J63" s="6">
        <v>7.1999999999999998E-3</v>
      </c>
      <c r="K63" s="6">
        <v>5.8999999999999999E-3</v>
      </c>
      <c r="L63" s="6">
        <v>4.7000000000000002E-3</v>
      </c>
      <c r="M63" s="6">
        <v>3.3999999999999998E-3</v>
      </c>
      <c r="N63" s="6">
        <v>2.2000000000000001E-3</v>
      </c>
      <c r="O63" s="6">
        <v>1.1000000000000001E-3</v>
      </c>
      <c r="P63" s="6">
        <v>1E-4</v>
      </c>
      <c r="Q63" s="6">
        <v>-6.9999999999999999E-4</v>
      </c>
      <c r="R63" s="6">
        <v>-1.2999999999999999E-3</v>
      </c>
      <c r="S63" s="6">
        <v>-1.6999999999999999E-3</v>
      </c>
      <c r="T63" s="6">
        <v>-1.8E-3</v>
      </c>
      <c r="U63" s="6">
        <v>-1.6000000000000001E-3</v>
      </c>
      <c r="V63" s="6">
        <v>-1.1000000000000001E-3</v>
      </c>
      <c r="W63" s="6">
        <v>-2.0000000000000001E-4</v>
      </c>
      <c r="X63" s="6">
        <v>8.9999999999999998E-4</v>
      </c>
      <c r="Y63" s="6">
        <v>2.3999999999999998E-3</v>
      </c>
      <c r="Z63" s="6">
        <v>4.1999999999999997E-3</v>
      </c>
      <c r="AA63" s="6">
        <v>6.1000000000000004E-3</v>
      </c>
      <c r="AB63" s="6">
        <v>8.0000000000000002E-3</v>
      </c>
      <c r="AC63" s="6">
        <v>9.9000000000000008E-3</v>
      </c>
      <c r="AD63" s="6">
        <v>1.1599999999999999E-2</v>
      </c>
      <c r="AE63" s="6">
        <v>1.29E-2</v>
      </c>
      <c r="AF63" s="6">
        <v>1.37E-2</v>
      </c>
      <c r="AG63" s="6">
        <v>1.3899999999999999E-2</v>
      </c>
      <c r="AH63" s="6">
        <v>1.35E-2</v>
      </c>
      <c r="AI63" s="6">
        <v>1.26E-2</v>
      </c>
      <c r="AJ63" s="6">
        <v>1.12E-2</v>
      </c>
      <c r="AK63" s="6">
        <v>9.7000000000000003E-3</v>
      </c>
      <c r="AL63" s="6">
        <v>8.2000000000000007E-3</v>
      </c>
      <c r="AM63" s="6">
        <v>6.8999999999999999E-3</v>
      </c>
      <c r="AN63" s="6">
        <v>6.0000000000000001E-3</v>
      </c>
      <c r="AO63" s="6">
        <v>5.4999999999999997E-3</v>
      </c>
      <c r="AP63" s="6">
        <v>5.5999999999999999E-3</v>
      </c>
      <c r="AQ63" s="6">
        <v>6.1999999999999998E-3</v>
      </c>
      <c r="AR63" s="6">
        <v>7.1000000000000004E-3</v>
      </c>
      <c r="AS63" s="6">
        <v>8.2000000000000007E-3</v>
      </c>
      <c r="AT63" s="6">
        <v>9.2999999999999992E-3</v>
      </c>
      <c r="AU63" s="6">
        <v>1.0200000000000001E-2</v>
      </c>
      <c r="AV63" s="6">
        <v>1.0699999999999999E-2</v>
      </c>
      <c r="AW63" s="6">
        <v>1.0800000000000001E-2</v>
      </c>
      <c r="AX63" s="6">
        <v>1.06E-2</v>
      </c>
      <c r="AY63" s="6">
        <v>1.03E-2</v>
      </c>
      <c r="AZ63" s="6">
        <v>0.01</v>
      </c>
      <c r="BA63" s="6">
        <v>0.01</v>
      </c>
      <c r="BB63" s="6">
        <v>1.03E-2</v>
      </c>
      <c r="BC63" s="6">
        <v>1.0999999999999999E-2</v>
      </c>
      <c r="BD63" s="6">
        <v>1.21E-2</v>
      </c>
      <c r="BE63" s="6">
        <v>1.37E-2</v>
      </c>
      <c r="BF63" s="6">
        <v>1.55E-2</v>
      </c>
      <c r="BG63" s="6">
        <v>1.7399999999999999E-2</v>
      </c>
      <c r="BH63" s="6">
        <v>1.9300000000000001E-2</v>
      </c>
      <c r="BI63" s="6">
        <v>2.0899999999999998E-2</v>
      </c>
      <c r="BJ63" s="6">
        <v>2.1999999999999999E-2</v>
      </c>
      <c r="BK63" s="6">
        <v>2.2599999999999999E-2</v>
      </c>
      <c r="BL63" s="6">
        <v>2.24E-2</v>
      </c>
      <c r="BM63" s="6">
        <v>2.1600000000000001E-2</v>
      </c>
      <c r="BN63" s="6">
        <v>2.0199999999999999E-2</v>
      </c>
      <c r="BO63" s="6">
        <v>1.84E-2</v>
      </c>
      <c r="BP63" s="6">
        <v>1.6199999999999999E-2</v>
      </c>
      <c r="BQ63" s="6">
        <v>1.4E-2</v>
      </c>
      <c r="BR63" s="6">
        <v>1.2E-2</v>
      </c>
      <c r="BS63" s="6">
        <v>1.0200000000000001E-2</v>
      </c>
      <c r="BT63" s="6">
        <v>8.8000000000000005E-3</v>
      </c>
      <c r="BU63" s="6">
        <v>7.9000000000000008E-3</v>
      </c>
      <c r="BV63" s="6">
        <v>7.4000000000000003E-3</v>
      </c>
      <c r="BW63" s="6">
        <v>7.1000000000000004E-3</v>
      </c>
      <c r="BX63" s="7">
        <v>7.4000000000000003E-3</v>
      </c>
      <c r="BY63" s="7">
        <v>7.7000000000000002E-3</v>
      </c>
      <c r="BZ63" s="7">
        <v>8.0000000000000002E-3</v>
      </c>
      <c r="CA63" s="7">
        <v>8.3000000000000001E-3</v>
      </c>
      <c r="CB63" s="7">
        <v>8.5000000000000006E-3</v>
      </c>
      <c r="CC63" s="7">
        <v>8.6999999999999994E-3</v>
      </c>
      <c r="CD63" s="7">
        <v>8.6999999999999994E-3</v>
      </c>
      <c r="CE63" s="7">
        <v>8.6E-3</v>
      </c>
      <c r="CF63" s="7">
        <v>8.3999999999999995E-3</v>
      </c>
      <c r="CG63" s="7">
        <v>8.2000000000000007E-3</v>
      </c>
      <c r="CH63" s="7">
        <v>8.0000000000000002E-3</v>
      </c>
      <c r="CI63" s="7">
        <v>8.0000000000000002E-3</v>
      </c>
      <c r="CJ63" s="7">
        <v>8.0999999999999996E-3</v>
      </c>
      <c r="CK63" s="7">
        <v>8.3999999999999995E-3</v>
      </c>
      <c r="CL63" s="7">
        <v>8.8000000000000005E-3</v>
      </c>
      <c r="CM63" s="7">
        <v>9.2999999999999992E-3</v>
      </c>
      <c r="CN63" s="7">
        <v>9.7999999999999997E-3</v>
      </c>
      <c r="CO63" s="7">
        <v>1.03E-2</v>
      </c>
      <c r="CP63" s="7">
        <v>1.0699999999999999E-2</v>
      </c>
      <c r="CQ63" s="7">
        <v>1.0999999999999999E-2</v>
      </c>
    </row>
    <row r="64" spans="1:95" x14ac:dyDescent="0.35">
      <c r="A64" s="11">
        <v>81</v>
      </c>
      <c r="B64" s="12">
        <f t="shared" si="0"/>
        <v>1.17E-2</v>
      </c>
      <c r="H64" s="5">
        <v>81</v>
      </c>
      <c r="I64" s="6">
        <v>7.6E-3</v>
      </c>
      <c r="J64" s="6">
        <v>6.4000000000000003E-3</v>
      </c>
      <c r="K64" s="6">
        <v>5.1999999999999998E-3</v>
      </c>
      <c r="L64" s="6">
        <v>4.0000000000000001E-3</v>
      </c>
      <c r="M64" s="6">
        <v>2.8E-3</v>
      </c>
      <c r="N64" s="6">
        <v>1.6999999999999999E-3</v>
      </c>
      <c r="O64" s="6">
        <v>5.9999999999999995E-4</v>
      </c>
      <c r="P64" s="6">
        <v>-2.9999999999999997E-4</v>
      </c>
      <c r="Q64" s="6">
        <v>-1E-3</v>
      </c>
      <c r="R64" s="6">
        <v>-1.5E-3</v>
      </c>
      <c r="S64" s="6">
        <v>-1.6999999999999999E-3</v>
      </c>
      <c r="T64" s="6">
        <v>-1.6999999999999999E-3</v>
      </c>
      <c r="U64" s="6">
        <v>-1.4E-3</v>
      </c>
      <c r="V64" s="6">
        <v>-6.9999999999999999E-4</v>
      </c>
      <c r="W64" s="6">
        <v>2.0000000000000001E-4</v>
      </c>
      <c r="X64" s="6">
        <v>1.4E-3</v>
      </c>
      <c r="Y64" s="6">
        <v>2.8999999999999998E-3</v>
      </c>
      <c r="Z64" s="6">
        <v>4.5999999999999999E-3</v>
      </c>
      <c r="AA64" s="6">
        <v>6.4999999999999997E-3</v>
      </c>
      <c r="AB64" s="6">
        <v>8.3999999999999995E-3</v>
      </c>
      <c r="AC64" s="6">
        <v>1.0200000000000001E-2</v>
      </c>
      <c r="AD64" s="6">
        <v>1.18E-2</v>
      </c>
      <c r="AE64" s="6">
        <v>1.2999999999999999E-2</v>
      </c>
      <c r="AF64" s="6">
        <v>1.38E-2</v>
      </c>
      <c r="AG64" s="6">
        <v>1.3899999999999999E-2</v>
      </c>
      <c r="AH64" s="6">
        <v>1.35E-2</v>
      </c>
      <c r="AI64" s="6">
        <v>1.26E-2</v>
      </c>
      <c r="AJ64" s="6">
        <v>1.12E-2</v>
      </c>
      <c r="AK64" s="6">
        <v>9.7000000000000003E-3</v>
      </c>
      <c r="AL64" s="6">
        <v>8.2000000000000007E-3</v>
      </c>
      <c r="AM64" s="6">
        <v>6.7999999999999996E-3</v>
      </c>
      <c r="AN64" s="6">
        <v>5.7999999999999996E-3</v>
      </c>
      <c r="AO64" s="6">
        <v>5.1999999999999998E-3</v>
      </c>
      <c r="AP64" s="6">
        <v>5.1000000000000004E-3</v>
      </c>
      <c r="AQ64" s="6">
        <v>5.4000000000000003E-3</v>
      </c>
      <c r="AR64" s="6">
        <v>6.1000000000000004E-3</v>
      </c>
      <c r="AS64" s="6">
        <v>7.0000000000000001E-3</v>
      </c>
      <c r="AT64" s="6">
        <v>8.0000000000000002E-3</v>
      </c>
      <c r="AU64" s="6">
        <v>8.6999999999999994E-3</v>
      </c>
      <c r="AV64" s="6">
        <v>9.1999999999999998E-3</v>
      </c>
      <c r="AW64" s="6">
        <v>9.2999999999999992E-3</v>
      </c>
      <c r="AX64" s="6">
        <v>9.1999999999999998E-3</v>
      </c>
      <c r="AY64" s="6">
        <v>8.9999999999999993E-3</v>
      </c>
      <c r="AZ64" s="6">
        <v>8.8999999999999999E-3</v>
      </c>
      <c r="BA64" s="6">
        <v>8.9999999999999993E-3</v>
      </c>
      <c r="BB64" s="6">
        <v>9.4000000000000004E-3</v>
      </c>
      <c r="BC64" s="6">
        <v>1.0200000000000001E-2</v>
      </c>
      <c r="BD64" s="6">
        <v>1.14E-2</v>
      </c>
      <c r="BE64" s="6">
        <v>1.2999999999999999E-2</v>
      </c>
      <c r="BF64" s="6">
        <v>1.4800000000000001E-2</v>
      </c>
      <c r="BG64" s="6">
        <v>1.6799999999999999E-2</v>
      </c>
      <c r="BH64" s="6">
        <v>1.8599999999999998E-2</v>
      </c>
      <c r="BI64" s="6">
        <v>2.0199999999999999E-2</v>
      </c>
      <c r="BJ64" s="6">
        <v>2.1299999999999999E-2</v>
      </c>
      <c r="BK64" s="6">
        <v>2.18E-2</v>
      </c>
      <c r="BL64" s="6">
        <v>2.1600000000000001E-2</v>
      </c>
      <c r="BM64" s="6">
        <v>2.0899999999999998E-2</v>
      </c>
      <c r="BN64" s="6">
        <v>1.95E-2</v>
      </c>
      <c r="BO64" s="6">
        <v>1.78E-2</v>
      </c>
      <c r="BP64" s="6">
        <v>1.5699999999999999E-2</v>
      </c>
      <c r="BQ64" s="6">
        <v>1.3599999999999999E-2</v>
      </c>
      <c r="BR64" s="6">
        <v>1.17E-2</v>
      </c>
      <c r="BS64" s="6">
        <v>0.01</v>
      </c>
      <c r="BT64" s="6">
        <v>8.6E-3</v>
      </c>
      <c r="BU64" s="6">
        <v>7.6E-3</v>
      </c>
      <c r="BV64" s="6">
        <v>7.0000000000000001E-3</v>
      </c>
      <c r="BW64" s="6">
        <v>6.6E-3</v>
      </c>
      <c r="BX64" s="7">
        <v>6.8999999999999999E-3</v>
      </c>
      <c r="BY64" s="7">
        <v>7.1999999999999998E-3</v>
      </c>
      <c r="BZ64" s="7">
        <v>7.6E-3</v>
      </c>
      <c r="CA64" s="7">
        <v>7.9000000000000008E-3</v>
      </c>
      <c r="CB64" s="7">
        <v>8.2000000000000007E-3</v>
      </c>
      <c r="CC64" s="7">
        <v>8.3999999999999995E-3</v>
      </c>
      <c r="CD64" s="7">
        <v>8.6E-3</v>
      </c>
      <c r="CE64" s="7">
        <v>8.6E-3</v>
      </c>
      <c r="CF64" s="7">
        <v>8.5000000000000006E-3</v>
      </c>
      <c r="CG64" s="7">
        <v>8.3000000000000001E-3</v>
      </c>
      <c r="CH64" s="7">
        <v>8.0999999999999996E-3</v>
      </c>
      <c r="CI64" s="7">
        <v>8.0000000000000002E-3</v>
      </c>
      <c r="CJ64" s="7">
        <v>8.0000000000000002E-3</v>
      </c>
      <c r="CK64" s="7">
        <v>8.2000000000000007E-3</v>
      </c>
      <c r="CL64" s="7">
        <v>8.5000000000000006E-3</v>
      </c>
      <c r="CM64" s="7">
        <v>8.8999999999999999E-3</v>
      </c>
      <c r="CN64" s="7">
        <v>9.4000000000000004E-3</v>
      </c>
      <c r="CO64" s="7">
        <v>9.9000000000000008E-3</v>
      </c>
      <c r="CP64" s="7">
        <v>1.0200000000000001E-2</v>
      </c>
      <c r="CQ64" s="7">
        <v>1.0500000000000001E-2</v>
      </c>
    </row>
    <row r="65" spans="1:95" x14ac:dyDescent="0.35">
      <c r="A65" s="11">
        <v>82</v>
      </c>
      <c r="B65" s="12">
        <f t="shared" si="0"/>
        <v>1.1299999999999999E-2</v>
      </c>
      <c r="H65" s="5">
        <v>82</v>
      </c>
      <c r="I65" s="6">
        <v>6.7999999999999996E-3</v>
      </c>
      <c r="J65" s="6">
        <v>5.5999999999999999E-3</v>
      </c>
      <c r="K65" s="6">
        <v>4.4000000000000003E-3</v>
      </c>
      <c r="L65" s="6">
        <v>3.3E-3</v>
      </c>
      <c r="M65" s="6">
        <v>2.0999999999999999E-3</v>
      </c>
      <c r="N65" s="6">
        <v>1E-3</v>
      </c>
      <c r="O65" s="6">
        <v>0</v>
      </c>
      <c r="P65" s="6">
        <v>-8.0000000000000004E-4</v>
      </c>
      <c r="Q65" s="6">
        <v>-1.4E-3</v>
      </c>
      <c r="R65" s="6">
        <v>-1.8E-3</v>
      </c>
      <c r="S65" s="6">
        <v>-1.9E-3</v>
      </c>
      <c r="T65" s="6">
        <v>-1.6999999999999999E-3</v>
      </c>
      <c r="U65" s="6">
        <v>-1.1999999999999999E-3</v>
      </c>
      <c r="V65" s="6">
        <v>-4.0000000000000002E-4</v>
      </c>
      <c r="W65" s="6">
        <v>5.9999999999999995E-4</v>
      </c>
      <c r="X65" s="6">
        <v>1.9E-3</v>
      </c>
      <c r="Y65" s="6">
        <v>3.3999999999999998E-3</v>
      </c>
      <c r="Z65" s="6">
        <v>5.1000000000000004E-3</v>
      </c>
      <c r="AA65" s="6">
        <v>6.8999999999999999E-3</v>
      </c>
      <c r="AB65" s="6">
        <v>8.8000000000000005E-3</v>
      </c>
      <c r="AC65" s="6">
        <v>1.0500000000000001E-2</v>
      </c>
      <c r="AD65" s="6">
        <v>1.2E-2</v>
      </c>
      <c r="AE65" s="6">
        <v>1.3100000000000001E-2</v>
      </c>
      <c r="AF65" s="6">
        <v>1.38E-2</v>
      </c>
      <c r="AG65" s="6">
        <v>1.4E-2</v>
      </c>
      <c r="AH65" s="6">
        <v>1.35E-2</v>
      </c>
      <c r="AI65" s="6">
        <v>1.26E-2</v>
      </c>
      <c r="AJ65" s="6">
        <v>1.1299999999999999E-2</v>
      </c>
      <c r="AK65" s="6">
        <v>9.7000000000000003E-3</v>
      </c>
      <c r="AL65" s="6">
        <v>8.2000000000000007E-3</v>
      </c>
      <c r="AM65" s="6">
        <v>6.7999999999999996E-3</v>
      </c>
      <c r="AN65" s="6">
        <v>5.5999999999999999E-3</v>
      </c>
      <c r="AO65" s="6">
        <v>4.8999999999999998E-3</v>
      </c>
      <c r="AP65" s="6">
        <v>4.5999999999999999E-3</v>
      </c>
      <c r="AQ65" s="6">
        <v>4.7000000000000002E-3</v>
      </c>
      <c r="AR65" s="6">
        <v>5.1999999999999998E-3</v>
      </c>
      <c r="AS65" s="6">
        <v>5.8999999999999999E-3</v>
      </c>
      <c r="AT65" s="6">
        <v>6.6E-3</v>
      </c>
      <c r="AU65" s="6">
        <v>7.1999999999999998E-3</v>
      </c>
      <c r="AV65" s="6">
        <v>7.6E-3</v>
      </c>
      <c r="AW65" s="6">
        <v>7.7999999999999996E-3</v>
      </c>
      <c r="AX65" s="6">
        <v>7.7000000000000002E-3</v>
      </c>
      <c r="AY65" s="6">
        <v>7.7000000000000002E-3</v>
      </c>
      <c r="AZ65" s="6">
        <v>7.7000000000000002E-3</v>
      </c>
      <c r="BA65" s="6">
        <v>7.9000000000000008E-3</v>
      </c>
      <c r="BB65" s="6">
        <v>8.3999999999999995E-3</v>
      </c>
      <c r="BC65" s="6">
        <v>9.2999999999999992E-3</v>
      </c>
      <c r="BD65" s="6">
        <v>1.06E-2</v>
      </c>
      <c r="BE65" s="6">
        <v>1.23E-2</v>
      </c>
      <c r="BF65" s="6">
        <v>1.41E-2</v>
      </c>
      <c r="BG65" s="6">
        <v>1.6E-2</v>
      </c>
      <c r="BH65" s="6">
        <v>1.7899999999999999E-2</v>
      </c>
      <c r="BI65" s="6">
        <v>1.9400000000000001E-2</v>
      </c>
      <c r="BJ65" s="6">
        <v>2.0400000000000001E-2</v>
      </c>
      <c r="BK65" s="6">
        <v>2.0899999999999998E-2</v>
      </c>
      <c r="BL65" s="6">
        <v>2.0799999999999999E-2</v>
      </c>
      <c r="BM65" s="6">
        <v>2.01E-2</v>
      </c>
      <c r="BN65" s="6">
        <v>1.8800000000000001E-2</v>
      </c>
      <c r="BO65" s="6">
        <v>1.7100000000000001E-2</v>
      </c>
      <c r="BP65" s="6">
        <v>1.52E-2</v>
      </c>
      <c r="BQ65" s="6">
        <v>1.32E-2</v>
      </c>
      <c r="BR65" s="6">
        <v>1.1299999999999999E-2</v>
      </c>
      <c r="BS65" s="6">
        <v>9.7000000000000003E-3</v>
      </c>
      <c r="BT65" s="6">
        <v>8.3000000000000001E-3</v>
      </c>
      <c r="BU65" s="6">
        <v>7.3000000000000001E-3</v>
      </c>
      <c r="BV65" s="6">
        <v>6.6E-3</v>
      </c>
      <c r="BW65" s="6">
        <v>6.1000000000000004E-3</v>
      </c>
      <c r="BX65" s="7">
        <v>6.4000000000000003E-3</v>
      </c>
      <c r="BY65" s="7">
        <v>6.7000000000000002E-3</v>
      </c>
      <c r="BZ65" s="7">
        <v>7.1000000000000004E-3</v>
      </c>
      <c r="CA65" s="7">
        <v>7.4999999999999997E-3</v>
      </c>
      <c r="CB65" s="7">
        <v>7.9000000000000008E-3</v>
      </c>
      <c r="CC65" s="7">
        <v>8.0999999999999996E-3</v>
      </c>
      <c r="CD65" s="7">
        <v>8.3000000000000001E-3</v>
      </c>
      <c r="CE65" s="7">
        <v>8.3999999999999995E-3</v>
      </c>
      <c r="CF65" s="7">
        <v>8.3999999999999995E-3</v>
      </c>
      <c r="CG65" s="7">
        <v>8.2000000000000007E-3</v>
      </c>
      <c r="CH65" s="7">
        <v>8.0000000000000002E-3</v>
      </c>
      <c r="CI65" s="7">
        <v>7.9000000000000008E-3</v>
      </c>
      <c r="CJ65" s="7">
        <v>7.9000000000000008E-3</v>
      </c>
      <c r="CK65" s="7">
        <v>8.0000000000000002E-3</v>
      </c>
      <c r="CL65" s="7">
        <v>8.2000000000000007E-3</v>
      </c>
      <c r="CM65" s="7">
        <v>8.6E-3</v>
      </c>
      <c r="CN65" s="7">
        <v>8.9999999999999993E-3</v>
      </c>
      <c r="CO65" s="7">
        <v>9.4000000000000004E-3</v>
      </c>
      <c r="CP65" s="7">
        <v>9.7999999999999997E-3</v>
      </c>
      <c r="CQ65" s="7">
        <v>1.01E-2</v>
      </c>
    </row>
    <row r="66" spans="1:95" x14ac:dyDescent="0.35">
      <c r="A66" s="11">
        <v>83</v>
      </c>
      <c r="B66" s="12">
        <f t="shared" si="0"/>
        <v>1.0999999999999999E-2</v>
      </c>
      <c r="H66" s="5">
        <v>83</v>
      </c>
      <c r="I66" s="6">
        <v>5.8999999999999999E-3</v>
      </c>
      <c r="J66" s="6">
        <v>4.7000000000000002E-3</v>
      </c>
      <c r="K66" s="6">
        <v>3.5999999999999999E-3</v>
      </c>
      <c r="L66" s="6">
        <v>2.3999999999999998E-3</v>
      </c>
      <c r="M66" s="6">
        <v>1.2999999999999999E-3</v>
      </c>
      <c r="N66" s="6">
        <v>2.0000000000000001E-4</v>
      </c>
      <c r="O66" s="6">
        <v>-6.9999999999999999E-4</v>
      </c>
      <c r="P66" s="6">
        <v>-1.4E-3</v>
      </c>
      <c r="Q66" s="6">
        <v>-1.9E-3</v>
      </c>
      <c r="R66" s="6">
        <v>-2.0999999999999999E-3</v>
      </c>
      <c r="S66" s="6">
        <v>-2.0999999999999999E-3</v>
      </c>
      <c r="T66" s="6">
        <v>-1.6999999999999999E-3</v>
      </c>
      <c r="U66" s="6">
        <v>-1.1000000000000001E-3</v>
      </c>
      <c r="V66" s="6">
        <v>-2.0000000000000001E-4</v>
      </c>
      <c r="W66" s="6">
        <v>1E-3</v>
      </c>
      <c r="X66" s="6">
        <v>2.3999999999999998E-3</v>
      </c>
      <c r="Y66" s="6">
        <v>3.8999999999999998E-3</v>
      </c>
      <c r="Z66" s="6">
        <v>5.5999999999999999E-3</v>
      </c>
      <c r="AA66" s="6">
        <v>7.4000000000000003E-3</v>
      </c>
      <c r="AB66" s="6">
        <v>9.1999999999999998E-3</v>
      </c>
      <c r="AC66" s="6">
        <v>1.0800000000000001E-2</v>
      </c>
      <c r="AD66" s="6">
        <v>1.2200000000000001E-2</v>
      </c>
      <c r="AE66" s="6">
        <v>1.3299999999999999E-2</v>
      </c>
      <c r="AF66" s="6">
        <v>1.3899999999999999E-2</v>
      </c>
      <c r="AG66" s="6">
        <v>1.4E-2</v>
      </c>
      <c r="AH66" s="6">
        <v>1.35E-2</v>
      </c>
      <c r="AI66" s="6">
        <v>1.26E-2</v>
      </c>
      <c r="AJ66" s="6">
        <v>1.1299999999999999E-2</v>
      </c>
      <c r="AK66" s="6">
        <v>9.7999999999999997E-3</v>
      </c>
      <c r="AL66" s="6">
        <v>8.2000000000000007E-3</v>
      </c>
      <c r="AM66" s="6">
        <v>6.7999999999999996E-3</v>
      </c>
      <c r="AN66" s="6">
        <v>5.4999999999999997E-3</v>
      </c>
      <c r="AO66" s="6">
        <v>4.7000000000000002E-3</v>
      </c>
      <c r="AP66" s="6">
        <v>4.1999999999999997E-3</v>
      </c>
      <c r="AQ66" s="6">
        <v>4.1000000000000003E-3</v>
      </c>
      <c r="AR66" s="6">
        <v>4.3E-3</v>
      </c>
      <c r="AS66" s="6">
        <v>4.7999999999999996E-3</v>
      </c>
      <c r="AT66" s="6">
        <v>5.3E-3</v>
      </c>
      <c r="AU66" s="6">
        <v>5.7000000000000002E-3</v>
      </c>
      <c r="AV66" s="6">
        <v>6.0000000000000001E-3</v>
      </c>
      <c r="AW66" s="6">
        <v>6.1999999999999998E-3</v>
      </c>
      <c r="AX66" s="6">
        <v>6.1999999999999998E-3</v>
      </c>
      <c r="AY66" s="6">
        <v>6.1999999999999998E-3</v>
      </c>
      <c r="AZ66" s="6">
        <v>6.3E-3</v>
      </c>
      <c r="BA66" s="6">
        <v>6.7000000000000002E-3</v>
      </c>
      <c r="BB66" s="6">
        <v>7.3000000000000001E-3</v>
      </c>
      <c r="BC66" s="6">
        <v>8.3999999999999995E-3</v>
      </c>
      <c r="BD66" s="6">
        <v>9.7000000000000003E-3</v>
      </c>
      <c r="BE66" s="6">
        <v>1.14E-2</v>
      </c>
      <c r="BF66" s="6">
        <v>1.3299999999999999E-2</v>
      </c>
      <c r="BG66" s="6">
        <v>1.52E-2</v>
      </c>
      <c r="BH66" s="6">
        <v>1.7000000000000001E-2</v>
      </c>
      <c r="BI66" s="6">
        <v>1.8499999999999999E-2</v>
      </c>
      <c r="BJ66" s="6">
        <v>1.9599999999999999E-2</v>
      </c>
      <c r="BK66" s="6">
        <v>0.02</v>
      </c>
      <c r="BL66" s="6">
        <v>1.9900000000000001E-2</v>
      </c>
      <c r="BM66" s="6">
        <v>1.9300000000000001E-2</v>
      </c>
      <c r="BN66" s="6">
        <v>1.8100000000000002E-2</v>
      </c>
      <c r="BO66" s="6">
        <v>1.6500000000000001E-2</v>
      </c>
      <c r="BP66" s="6">
        <v>1.47E-2</v>
      </c>
      <c r="BQ66" s="6">
        <v>1.2800000000000001E-2</v>
      </c>
      <c r="BR66" s="6">
        <v>1.0999999999999999E-2</v>
      </c>
      <c r="BS66" s="6">
        <v>9.4000000000000004E-3</v>
      </c>
      <c r="BT66" s="6">
        <v>8.0999999999999996E-3</v>
      </c>
      <c r="BU66" s="6">
        <v>7.0000000000000001E-3</v>
      </c>
      <c r="BV66" s="6">
        <v>6.1999999999999998E-3</v>
      </c>
      <c r="BW66" s="6">
        <v>5.5999999999999999E-3</v>
      </c>
      <c r="BX66" s="7">
        <v>5.8999999999999999E-3</v>
      </c>
      <c r="BY66" s="7">
        <v>6.3E-3</v>
      </c>
      <c r="BZ66" s="7">
        <v>6.7000000000000002E-3</v>
      </c>
      <c r="CA66" s="7">
        <v>7.1000000000000004E-3</v>
      </c>
      <c r="CB66" s="7">
        <v>7.4000000000000003E-3</v>
      </c>
      <c r="CC66" s="7">
        <v>7.7999999999999996E-3</v>
      </c>
      <c r="CD66" s="7">
        <v>8.0000000000000002E-3</v>
      </c>
      <c r="CE66" s="7">
        <v>8.0999999999999996E-3</v>
      </c>
      <c r="CF66" s="7">
        <v>8.2000000000000007E-3</v>
      </c>
      <c r="CG66" s="7">
        <v>8.0999999999999996E-3</v>
      </c>
      <c r="CH66" s="7">
        <v>7.9000000000000008E-3</v>
      </c>
      <c r="CI66" s="7">
        <v>7.7999999999999996E-3</v>
      </c>
      <c r="CJ66" s="7">
        <v>7.7000000000000002E-3</v>
      </c>
      <c r="CK66" s="7">
        <v>7.7999999999999996E-3</v>
      </c>
      <c r="CL66" s="7">
        <v>7.9000000000000008E-3</v>
      </c>
      <c r="CM66" s="7">
        <v>8.2000000000000007E-3</v>
      </c>
      <c r="CN66" s="7">
        <v>8.6E-3</v>
      </c>
      <c r="CO66" s="7">
        <v>8.9999999999999993E-3</v>
      </c>
      <c r="CP66" s="7">
        <v>9.2999999999999992E-3</v>
      </c>
      <c r="CQ66" s="7">
        <v>9.5999999999999992E-3</v>
      </c>
    </row>
    <row r="67" spans="1:95" x14ac:dyDescent="0.35">
      <c r="A67" s="11">
        <v>84</v>
      </c>
      <c r="B67" s="12">
        <f t="shared" si="0"/>
        <v>1.06E-2</v>
      </c>
      <c r="H67" s="5">
        <v>84</v>
      </c>
      <c r="I67" s="6">
        <v>4.8999999999999998E-3</v>
      </c>
      <c r="J67" s="6">
        <v>3.7000000000000002E-3</v>
      </c>
      <c r="K67" s="6">
        <v>2.5999999999999999E-3</v>
      </c>
      <c r="L67" s="6">
        <v>1.4E-3</v>
      </c>
      <c r="M67" s="6">
        <v>2.9999999999999997E-4</v>
      </c>
      <c r="N67" s="6">
        <v>-6.9999999999999999E-4</v>
      </c>
      <c r="O67" s="6">
        <v>-1.5E-3</v>
      </c>
      <c r="P67" s="6">
        <v>-2.0999999999999999E-3</v>
      </c>
      <c r="Q67" s="6">
        <v>-2.5000000000000001E-3</v>
      </c>
      <c r="R67" s="6">
        <v>-2.5000000000000001E-3</v>
      </c>
      <c r="S67" s="6">
        <v>-2.3E-3</v>
      </c>
      <c r="T67" s="6">
        <v>-1.8E-3</v>
      </c>
      <c r="U67" s="6">
        <v>-1E-3</v>
      </c>
      <c r="V67" s="6">
        <v>1E-4</v>
      </c>
      <c r="W67" s="6">
        <v>1.4E-3</v>
      </c>
      <c r="X67" s="6">
        <v>2.8E-3</v>
      </c>
      <c r="Y67" s="6">
        <v>4.4999999999999997E-3</v>
      </c>
      <c r="Z67" s="6">
        <v>6.1999999999999998E-3</v>
      </c>
      <c r="AA67" s="6">
        <v>7.9000000000000008E-3</v>
      </c>
      <c r="AB67" s="6">
        <v>9.5999999999999992E-3</v>
      </c>
      <c r="AC67" s="6">
        <v>1.11E-2</v>
      </c>
      <c r="AD67" s="6">
        <v>1.24E-2</v>
      </c>
      <c r="AE67" s="6">
        <v>1.34E-2</v>
      </c>
      <c r="AF67" s="6">
        <v>1.3899999999999999E-2</v>
      </c>
      <c r="AG67" s="6">
        <v>1.4E-2</v>
      </c>
      <c r="AH67" s="6">
        <v>1.35E-2</v>
      </c>
      <c r="AI67" s="6">
        <v>1.26E-2</v>
      </c>
      <c r="AJ67" s="6">
        <v>1.1299999999999999E-2</v>
      </c>
      <c r="AK67" s="6">
        <v>9.9000000000000008E-3</v>
      </c>
      <c r="AL67" s="6">
        <v>8.3000000000000001E-3</v>
      </c>
      <c r="AM67" s="6">
        <v>6.7999999999999996E-3</v>
      </c>
      <c r="AN67" s="6">
        <v>5.4999999999999997E-3</v>
      </c>
      <c r="AO67" s="6">
        <v>4.4999999999999997E-3</v>
      </c>
      <c r="AP67" s="6">
        <v>3.8E-3</v>
      </c>
      <c r="AQ67" s="6">
        <v>3.5000000000000001E-3</v>
      </c>
      <c r="AR67" s="6">
        <v>3.5000000000000001E-3</v>
      </c>
      <c r="AS67" s="6">
        <v>3.7000000000000002E-3</v>
      </c>
      <c r="AT67" s="6">
        <v>4.0000000000000001E-3</v>
      </c>
      <c r="AU67" s="6">
        <v>4.3E-3</v>
      </c>
      <c r="AV67" s="6">
        <v>4.4999999999999997E-3</v>
      </c>
      <c r="AW67" s="6">
        <v>4.5999999999999999E-3</v>
      </c>
      <c r="AX67" s="6">
        <v>4.5999999999999999E-3</v>
      </c>
      <c r="AY67" s="6">
        <v>4.7000000000000002E-3</v>
      </c>
      <c r="AZ67" s="6">
        <v>4.8999999999999998E-3</v>
      </c>
      <c r="BA67" s="6">
        <v>5.4000000000000003E-3</v>
      </c>
      <c r="BB67" s="6">
        <v>6.1000000000000004E-3</v>
      </c>
      <c r="BC67" s="6">
        <v>7.3000000000000001E-3</v>
      </c>
      <c r="BD67" s="6">
        <v>8.6999999999999994E-3</v>
      </c>
      <c r="BE67" s="6">
        <v>1.04E-2</v>
      </c>
      <c r="BF67" s="6">
        <v>1.23E-2</v>
      </c>
      <c r="BG67" s="6">
        <v>1.43E-2</v>
      </c>
      <c r="BH67" s="6">
        <v>1.61E-2</v>
      </c>
      <c r="BI67" s="6">
        <v>1.7600000000000001E-2</v>
      </c>
      <c r="BJ67" s="6">
        <v>1.8599999999999998E-2</v>
      </c>
      <c r="BK67" s="6">
        <v>1.9099999999999999E-2</v>
      </c>
      <c r="BL67" s="6">
        <v>1.9099999999999999E-2</v>
      </c>
      <c r="BM67" s="6">
        <v>1.84E-2</v>
      </c>
      <c r="BN67" s="6">
        <v>1.7299999999999999E-2</v>
      </c>
      <c r="BO67" s="6">
        <v>1.5900000000000001E-2</v>
      </c>
      <c r="BP67" s="6">
        <v>1.41E-2</v>
      </c>
      <c r="BQ67" s="6">
        <v>1.23E-2</v>
      </c>
      <c r="BR67" s="6">
        <v>1.06E-2</v>
      </c>
      <c r="BS67" s="6">
        <v>9.1000000000000004E-3</v>
      </c>
      <c r="BT67" s="6">
        <v>7.7999999999999996E-3</v>
      </c>
      <c r="BU67" s="6">
        <v>6.7000000000000002E-3</v>
      </c>
      <c r="BV67" s="6">
        <v>5.8999999999999999E-3</v>
      </c>
      <c r="BW67" s="6">
        <v>5.1999999999999998E-3</v>
      </c>
      <c r="BX67" s="7">
        <v>5.4000000000000003E-3</v>
      </c>
      <c r="BY67" s="7">
        <v>5.7999999999999996E-3</v>
      </c>
      <c r="BZ67" s="7">
        <v>6.1999999999999998E-3</v>
      </c>
      <c r="CA67" s="7">
        <v>6.6E-3</v>
      </c>
      <c r="CB67" s="7">
        <v>7.0000000000000001E-3</v>
      </c>
      <c r="CC67" s="7">
        <v>7.4000000000000003E-3</v>
      </c>
      <c r="CD67" s="7">
        <v>7.7000000000000002E-3</v>
      </c>
      <c r="CE67" s="7">
        <v>7.7999999999999996E-3</v>
      </c>
      <c r="CF67" s="7">
        <v>7.9000000000000008E-3</v>
      </c>
      <c r="CG67" s="7">
        <v>7.7999999999999996E-3</v>
      </c>
      <c r="CH67" s="7">
        <v>7.7000000000000002E-3</v>
      </c>
      <c r="CI67" s="7">
        <v>7.6E-3</v>
      </c>
      <c r="CJ67" s="7">
        <v>7.4999999999999997E-3</v>
      </c>
      <c r="CK67" s="7">
        <v>7.4999999999999997E-3</v>
      </c>
      <c r="CL67" s="7">
        <v>7.7000000000000002E-3</v>
      </c>
      <c r="CM67" s="7">
        <v>7.9000000000000008E-3</v>
      </c>
      <c r="CN67" s="7">
        <v>8.2000000000000007E-3</v>
      </c>
      <c r="CO67" s="7">
        <v>8.5000000000000006E-3</v>
      </c>
      <c r="CP67" s="7">
        <v>8.8999999999999999E-3</v>
      </c>
      <c r="CQ67" s="7">
        <v>9.1000000000000004E-3</v>
      </c>
    </row>
    <row r="68" spans="1:95" x14ac:dyDescent="0.35">
      <c r="A68" s="11">
        <v>85</v>
      </c>
      <c r="B68" s="12">
        <f t="shared" si="0"/>
        <v>1.0200000000000001E-2</v>
      </c>
      <c r="H68" s="5">
        <v>85</v>
      </c>
      <c r="I68" s="6">
        <v>3.8E-3</v>
      </c>
      <c r="J68" s="6">
        <v>2.5999999999999999E-3</v>
      </c>
      <c r="K68" s="6">
        <v>1.5E-3</v>
      </c>
      <c r="L68" s="6">
        <v>4.0000000000000002E-4</v>
      </c>
      <c r="M68" s="6">
        <v>-6.9999999999999999E-4</v>
      </c>
      <c r="N68" s="6">
        <v>-1.6000000000000001E-3</v>
      </c>
      <c r="O68" s="6">
        <v>-2.3E-3</v>
      </c>
      <c r="P68" s="6">
        <v>-2.8E-3</v>
      </c>
      <c r="Q68" s="6">
        <v>-3.0999999999999999E-3</v>
      </c>
      <c r="R68" s="6">
        <v>-3.0000000000000001E-3</v>
      </c>
      <c r="S68" s="6">
        <v>-2.5999999999999999E-3</v>
      </c>
      <c r="T68" s="6">
        <v>-1.9E-3</v>
      </c>
      <c r="U68" s="6">
        <v>-1E-3</v>
      </c>
      <c r="V68" s="6">
        <v>2.9999999999999997E-4</v>
      </c>
      <c r="W68" s="6">
        <v>1.6999999999999999E-3</v>
      </c>
      <c r="X68" s="6">
        <v>3.3E-3</v>
      </c>
      <c r="Y68" s="6">
        <v>4.8999999999999998E-3</v>
      </c>
      <c r="Z68" s="6">
        <v>6.7000000000000002E-3</v>
      </c>
      <c r="AA68" s="6">
        <v>8.3999999999999995E-3</v>
      </c>
      <c r="AB68" s="6">
        <v>0.01</v>
      </c>
      <c r="AC68" s="6">
        <v>1.14E-2</v>
      </c>
      <c r="AD68" s="6">
        <v>1.26E-2</v>
      </c>
      <c r="AE68" s="6">
        <v>1.35E-2</v>
      </c>
      <c r="AF68" s="6">
        <v>1.4E-2</v>
      </c>
      <c r="AG68" s="6">
        <v>1.4E-2</v>
      </c>
      <c r="AH68" s="6">
        <v>1.35E-2</v>
      </c>
      <c r="AI68" s="6">
        <v>1.26E-2</v>
      </c>
      <c r="AJ68" s="6">
        <v>1.14E-2</v>
      </c>
      <c r="AK68" s="6">
        <v>9.9000000000000008E-3</v>
      </c>
      <c r="AL68" s="6">
        <v>8.3999999999999995E-3</v>
      </c>
      <c r="AM68" s="6">
        <v>6.8999999999999999E-3</v>
      </c>
      <c r="AN68" s="6">
        <v>5.4999999999999997E-3</v>
      </c>
      <c r="AO68" s="6">
        <v>4.3E-3</v>
      </c>
      <c r="AP68" s="6">
        <v>3.5000000000000001E-3</v>
      </c>
      <c r="AQ68" s="6">
        <v>2.8999999999999998E-3</v>
      </c>
      <c r="AR68" s="6">
        <v>2.7000000000000001E-3</v>
      </c>
      <c r="AS68" s="6">
        <v>2.5999999999999999E-3</v>
      </c>
      <c r="AT68" s="6">
        <v>2.7000000000000001E-3</v>
      </c>
      <c r="AU68" s="6">
        <v>2.8E-3</v>
      </c>
      <c r="AV68" s="6">
        <v>2.8999999999999998E-3</v>
      </c>
      <c r="AW68" s="6">
        <v>3.0000000000000001E-3</v>
      </c>
      <c r="AX68" s="6">
        <v>3.0000000000000001E-3</v>
      </c>
      <c r="AY68" s="6">
        <v>3.0999999999999999E-3</v>
      </c>
      <c r="AZ68" s="6">
        <v>3.5000000000000001E-3</v>
      </c>
      <c r="BA68" s="6">
        <v>4.0000000000000001E-3</v>
      </c>
      <c r="BB68" s="6">
        <v>4.8999999999999998E-3</v>
      </c>
      <c r="BC68" s="6">
        <v>6.1000000000000004E-3</v>
      </c>
      <c r="BD68" s="6">
        <v>7.6E-3</v>
      </c>
      <c r="BE68" s="6">
        <v>9.2999999999999992E-3</v>
      </c>
      <c r="BF68" s="6">
        <v>1.1299999999999999E-2</v>
      </c>
      <c r="BG68" s="6">
        <v>1.32E-2</v>
      </c>
      <c r="BH68" s="6">
        <v>1.4999999999999999E-2</v>
      </c>
      <c r="BI68" s="6">
        <v>1.66E-2</v>
      </c>
      <c r="BJ68" s="6">
        <v>1.7600000000000001E-2</v>
      </c>
      <c r="BK68" s="6">
        <v>1.8200000000000001E-2</v>
      </c>
      <c r="BL68" s="6">
        <v>1.8100000000000002E-2</v>
      </c>
      <c r="BM68" s="6">
        <v>1.7600000000000001E-2</v>
      </c>
      <c r="BN68" s="6">
        <v>1.66E-2</v>
      </c>
      <c r="BO68" s="6">
        <v>1.52E-2</v>
      </c>
      <c r="BP68" s="6">
        <v>1.3599999999999999E-2</v>
      </c>
      <c r="BQ68" s="6">
        <v>1.1900000000000001E-2</v>
      </c>
      <c r="BR68" s="6">
        <v>1.0200000000000001E-2</v>
      </c>
      <c r="BS68" s="6">
        <v>8.6999999999999994E-3</v>
      </c>
      <c r="BT68" s="6">
        <v>7.4000000000000003E-3</v>
      </c>
      <c r="BU68" s="6">
        <v>6.4000000000000003E-3</v>
      </c>
      <c r="BV68" s="6">
        <v>5.4999999999999997E-3</v>
      </c>
      <c r="BW68" s="6">
        <v>4.7000000000000002E-3</v>
      </c>
      <c r="BX68" s="7">
        <v>5.0000000000000001E-3</v>
      </c>
      <c r="BY68" s="7">
        <v>5.3E-3</v>
      </c>
      <c r="BZ68" s="7">
        <v>5.7000000000000002E-3</v>
      </c>
      <c r="CA68" s="7">
        <v>6.1999999999999998E-3</v>
      </c>
      <c r="CB68" s="7">
        <v>6.6E-3</v>
      </c>
      <c r="CC68" s="7">
        <v>6.8999999999999999E-3</v>
      </c>
      <c r="CD68" s="7">
        <v>7.3000000000000001E-3</v>
      </c>
      <c r="CE68" s="7">
        <v>7.4999999999999997E-3</v>
      </c>
      <c r="CF68" s="7">
        <v>7.6E-3</v>
      </c>
      <c r="CG68" s="7">
        <v>7.4999999999999997E-3</v>
      </c>
      <c r="CH68" s="7">
        <v>7.4000000000000003E-3</v>
      </c>
      <c r="CI68" s="7">
        <v>7.4000000000000003E-3</v>
      </c>
      <c r="CJ68" s="7">
        <v>7.3000000000000001E-3</v>
      </c>
      <c r="CK68" s="7">
        <v>7.3000000000000001E-3</v>
      </c>
      <c r="CL68" s="7">
        <v>7.4000000000000003E-3</v>
      </c>
      <c r="CM68" s="7">
        <v>7.4999999999999997E-3</v>
      </c>
      <c r="CN68" s="7">
        <v>7.7999999999999996E-3</v>
      </c>
      <c r="CO68" s="7">
        <v>8.0999999999999996E-3</v>
      </c>
      <c r="CP68" s="7">
        <v>8.3999999999999995E-3</v>
      </c>
      <c r="CQ68" s="7">
        <v>8.6999999999999994E-3</v>
      </c>
    </row>
    <row r="69" spans="1:95" x14ac:dyDescent="0.35">
      <c r="A69" s="11">
        <v>86</v>
      </c>
      <c r="B69" s="12">
        <f t="shared" ref="B69:B103" si="1">HLOOKUP($B$2,$H$2:$CQ$103,A69-18,FALSE)</f>
        <v>9.7999999999999997E-3</v>
      </c>
      <c r="H69" s="5">
        <v>86</v>
      </c>
      <c r="I69" s="6">
        <v>2.3999999999999998E-3</v>
      </c>
      <c r="J69" s="6">
        <v>1.2999999999999999E-3</v>
      </c>
      <c r="K69" s="6">
        <v>2.9999999999999997E-4</v>
      </c>
      <c r="L69" s="6">
        <v>-8.0000000000000004E-4</v>
      </c>
      <c r="M69" s="6">
        <v>-1.8E-3</v>
      </c>
      <c r="N69" s="6">
        <v>-2.5999999999999999E-3</v>
      </c>
      <c r="O69" s="6">
        <v>-3.2000000000000002E-3</v>
      </c>
      <c r="P69" s="6">
        <v>-3.5999999999999999E-3</v>
      </c>
      <c r="Q69" s="6">
        <v>-3.7000000000000002E-3</v>
      </c>
      <c r="R69" s="6">
        <v>-3.5000000000000001E-3</v>
      </c>
      <c r="S69" s="6">
        <v>-2.8999999999999998E-3</v>
      </c>
      <c r="T69" s="6">
        <v>-2.0999999999999999E-3</v>
      </c>
      <c r="U69" s="6">
        <v>-1E-3</v>
      </c>
      <c r="V69" s="6">
        <v>4.0000000000000002E-4</v>
      </c>
      <c r="W69" s="6">
        <v>2E-3</v>
      </c>
      <c r="X69" s="6">
        <v>3.5999999999999999E-3</v>
      </c>
      <c r="Y69" s="6">
        <v>5.4000000000000003E-3</v>
      </c>
      <c r="Z69" s="6">
        <v>7.1000000000000004E-3</v>
      </c>
      <c r="AA69" s="6">
        <v>8.8000000000000005E-3</v>
      </c>
      <c r="AB69" s="6">
        <v>1.03E-2</v>
      </c>
      <c r="AC69" s="6">
        <v>1.17E-2</v>
      </c>
      <c r="AD69" s="6">
        <v>1.2800000000000001E-2</v>
      </c>
      <c r="AE69" s="6">
        <v>1.3599999999999999E-2</v>
      </c>
      <c r="AF69" s="6">
        <v>1.4E-2</v>
      </c>
      <c r="AG69" s="6">
        <v>1.4E-2</v>
      </c>
      <c r="AH69" s="6">
        <v>1.35E-2</v>
      </c>
      <c r="AI69" s="6">
        <v>1.26E-2</v>
      </c>
      <c r="AJ69" s="6">
        <v>1.14E-2</v>
      </c>
      <c r="AK69" s="6">
        <v>0.01</v>
      </c>
      <c r="AL69" s="6">
        <v>8.5000000000000006E-3</v>
      </c>
      <c r="AM69" s="6">
        <v>7.0000000000000001E-3</v>
      </c>
      <c r="AN69" s="6">
        <v>5.4999999999999997E-3</v>
      </c>
      <c r="AO69" s="6">
        <v>4.1999999999999997E-3</v>
      </c>
      <c r="AP69" s="6">
        <v>3.2000000000000002E-3</v>
      </c>
      <c r="AQ69" s="6">
        <v>2.3999999999999998E-3</v>
      </c>
      <c r="AR69" s="6">
        <v>1.9E-3</v>
      </c>
      <c r="AS69" s="6">
        <v>1.6999999999999999E-3</v>
      </c>
      <c r="AT69" s="6">
        <v>1.5E-3</v>
      </c>
      <c r="AU69" s="6">
        <v>1.5E-3</v>
      </c>
      <c r="AV69" s="6">
        <v>1.4E-3</v>
      </c>
      <c r="AW69" s="6">
        <v>1.4E-3</v>
      </c>
      <c r="AX69" s="6">
        <v>1.5E-3</v>
      </c>
      <c r="AY69" s="6">
        <v>1.6000000000000001E-3</v>
      </c>
      <c r="AZ69" s="6">
        <v>2E-3</v>
      </c>
      <c r="BA69" s="6">
        <v>2.5999999999999999E-3</v>
      </c>
      <c r="BB69" s="6">
        <v>3.5999999999999999E-3</v>
      </c>
      <c r="BC69" s="6">
        <v>4.7999999999999996E-3</v>
      </c>
      <c r="BD69" s="6">
        <v>6.4000000000000003E-3</v>
      </c>
      <c r="BE69" s="6">
        <v>8.2000000000000007E-3</v>
      </c>
      <c r="BF69" s="6">
        <v>1.01E-2</v>
      </c>
      <c r="BG69" s="6">
        <v>1.21E-2</v>
      </c>
      <c r="BH69" s="6">
        <v>1.3899999999999999E-2</v>
      </c>
      <c r="BI69" s="6">
        <v>1.54E-2</v>
      </c>
      <c r="BJ69" s="6">
        <v>1.6500000000000001E-2</v>
      </c>
      <c r="BK69" s="6">
        <v>1.7100000000000001E-2</v>
      </c>
      <c r="BL69" s="6">
        <v>1.72E-2</v>
      </c>
      <c r="BM69" s="6">
        <v>1.67E-2</v>
      </c>
      <c r="BN69" s="6">
        <v>1.5800000000000002E-2</v>
      </c>
      <c r="BO69" s="6">
        <v>1.4500000000000001E-2</v>
      </c>
      <c r="BP69" s="6">
        <v>1.2999999999999999E-2</v>
      </c>
      <c r="BQ69" s="6">
        <v>1.14E-2</v>
      </c>
      <c r="BR69" s="6">
        <v>9.7999999999999997E-3</v>
      </c>
      <c r="BS69" s="6">
        <v>8.3999999999999995E-3</v>
      </c>
      <c r="BT69" s="6">
        <v>7.1000000000000004E-3</v>
      </c>
      <c r="BU69" s="6">
        <v>6.1000000000000004E-3</v>
      </c>
      <c r="BV69" s="6">
        <v>5.1000000000000004E-3</v>
      </c>
      <c r="BW69" s="6">
        <v>4.3E-3</v>
      </c>
      <c r="BX69" s="7">
        <v>4.5999999999999999E-3</v>
      </c>
      <c r="BY69" s="7">
        <v>4.8999999999999998E-3</v>
      </c>
      <c r="BZ69" s="7">
        <v>5.3E-3</v>
      </c>
      <c r="CA69" s="7">
        <v>5.7000000000000002E-3</v>
      </c>
      <c r="CB69" s="7">
        <v>6.1000000000000004E-3</v>
      </c>
      <c r="CC69" s="7">
        <v>6.4999999999999997E-3</v>
      </c>
      <c r="CD69" s="7">
        <v>6.7999999999999996E-3</v>
      </c>
      <c r="CE69" s="7">
        <v>7.1000000000000004E-3</v>
      </c>
      <c r="CF69" s="7">
        <v>7.1999999999999998E-3</v>
      </c>
      <c r="CG69" s="7">
        <v>7.1999999999999998E-3</v>
      </c>
      <c r="CH69" s="7">
        <v>7.1000000000000004E-3</v>
      </c>
      <c r="CI69" s="7">
        <v>7.1000000000000004E-3</v>
      </c>
      <c r="CJ69" s="7">
        <v>7.0000000000000001E-3</v>
      </c>
      <c r="CK69" s="7">
        <v>7.0000000000000001E-3</v>
      </c>
      <c r="CL69" s="7">
        <v>7.1000000000000004E-3</v>
      </c>
      <c r="CM69" s="7">
        <v>7.1999999999999998E-3</v>
      </c>
      <c r="CN69" s="7">
        <v>7.4000000000000003E-3</v>
      </c>
      <c r="CO69" s="7">
        <v>7.6E-3</v>
      </c>
      <c r="CP69" s="7">
        <v>7.9000000000000008E-3</v>
      </c>
      <c r="CQ69" s="7">
        <v>8.2000000000000007E-3</v>
      </c>
    </row>
    <row r="70" spans="1:95" x14ac:dyDescent="0.35">
      <c r="A70" s="11">
        <v>87</v>
      </c>
      <c r="B70" s="12">
        <f t="shared" si="1"/>
        <v>9.4999999999999998E-3</v>
      </c>
      <c r="H70" s="5">
        <v>87</v>
      </c>
      <c r="I70" s="6">
        <v>8.9999999999999998E-4</v>
      </c>
      <c r="J70" s="6">
        <v>-1E-4</v>
      </c>
      <c r="K70" s="6">
        <v>-1.1000000000000001E-3</v>
      </c>
      <c r="L70" s="6">
        <v>-2E-3</v>
      </c>
      <c r="M70" s="6">
        <v>-2.8999999999999998E-3</v>
      </c>
      <c r="N70" s="6">
        <v>-3.5999999999999999E-3</v>
      </c>
      <c r="O70" s="6">
        <v>-4.1000000000000003E-3</v>
      </c>
      <c r="P70" s="6">
        <v>-4.3E-3</v>
      </c>
      <c r="Q70" s="6">
        <v>-4.3E-3</v>
      </c>
      <c r="R70" s="6">
        <v>-3.8999999999999998E-3</v>
      </c>
      <c r="S70" s="6">
        <v>-3.2000000000000002E-3</v>
      </c>
      <c r="T70" s="6">
        <v>-2.2000000000000001E-3</v>
      </c>
      <c r="U70" s="6">
        <v>-1E-3</v>
      </c>
      <c r="V70" s="6">
        <v>5.0000000000000001E-4</v>
      </c>
      <c r="W70" s="6">
        <v>2.2000000000000001E-3</v>
      </c>
      <c r="X70" s="6">
        <v>4.0000000000000001E-3</v>
      </c>
      <c r="Y70" s="6">
        <v>5.7999999999999996E-3</v>
      </c>
      <c r="Z70" s="6">
        <v>7.4999999999999997E-3</v>
      </c>
      <c r="AA70" s="6">
        <v>9.1999999999999998E-3</v>
      </c>
      <c r="AB70" s="6">
        <v>1.0699999999999999E-2</v>
      </c>
      <c r="AC70" s="6">
        <v>1.1900000000000001E-2</v>
      </c>
      <c r="AD70" s="6">
        <v>1.2999999999999999E-2</v>
      </c>
      <c r="AE70" s="6">
        <v>1.37E-2</v>
      </c>
      <c r="AF70" s="6">
        <v>1.4E-2</v>
      </c>
      <c r="AG70" s="6">
        <v>1.3899999999999999E-2</v>
      </c>
      <c r="AH70" s="6">
        <v>1.35E-2</v>
      </c>
      <c r="AI70" s="6">
        <v>1.26E-2</v>
      </c>
      <c r="AJ70" s="6">
        <v>1.15E-2</v>
      </c>
      <c r="AK70" s="6">
        <v>1.01E-2</v>
      </c>
      <c r="AL70" s="6">
        <v>8.6E-3</v>
      </c>
      <c r="AM70" s="6">
        <v>7.0000000000000001E-3</v>
      </c>
      <c r="AN70" s="6">
        <v>5.4999999999999997E-3</v>
      </c>
      <c r="AO70" s="6">
        <v>4.1000000000000003E-3</v>
      </c>
      <c r="AP70" s="6">
        <v>2.8999999999999998E-3</v>
      </c>
      <c r="AQ70" s="6">
        <v>2E-3</v>
      </c>
      <c r="AR70" s="6">
        <v>1.2999999999999999E-3</v>
      </c>
      <c r="AS70" s="6">
        <v>8.0000000000000004E-4</v>
      </c>
      <c r="AT70" s="6">
        <v>4.0000000000000002E-4</v>
      </c>
      <c r="AU70" s="6">
        <v>2.0000000000000001E-4</v>
      </c>
      <c r="AV70" s="6">
        <v>0</v>
      </c>
      <c r="AW70" s="6">
        <v>-1E-4</v>
      </c>
      <c r="AX70" s="6">
        <v>-1E-4</v>
      </c>
      <c r="AY70" s="6">
        <v>1E-4</v>
      </c>
      <c r="AZ70" s="6">
        <v>5.0000000000000001E-4</v>
      </c>
      <c r="BA70" s="6">
        <v>1.1999999999999999E-3</v>
      </c>
      <c r="BB70" s="6">
        <v>2.2000000000000001E-3</v>
      </c>
      <c r="BC70" s="6">
        <v>3.5000000000000001E-3</v>
      </c>
      <c r="BD70" s="6">
        <v>5.1000000000000004E-3</v>
      </c>
      <c r="BE70" s="6">
        <v>6.8999999999999999E-3</v>
      </c>
      <c r="BF70" s="6">
        <v>8.8000000000000005E-3</v>
      </c>
      <c r="BG70" s="6">
        <v>1.0800000000000001E-2</v>
      </c>
      <c r="BH70" s="6">
        <v>1.26E-2</v>
      </c>
      <c r="BI70" s="6">
        <v>1.4200000000000001E-2</v>
      </c>
      <c r="BJ70" s="6">
        <v>1.5299999999999999E-2</v>
      </c>
      <c r="BK70" s="6">
        <v>1.6E-2</v>
      </c>
      <c r="BL70" s="6">
        <v>1.61E-2</v>
      </c>
      <c r="BM70" s="6">
        <v>1.5800000000000002E-2</v>
      </c>
      <c r="BN70" s="6">
        <v>1.4999999999999999E-2</v>
      </c>
      <c r="BO70" s="6">
        <v>1.38E-2</v>
      </c>
      <c r="BP70" s="6">
        <v>1.24E-2</v>
      </c>
      <c r="BQ70" s="6">
        <v>1.09E-2</v>
      </c>
      <c r="BR70" s="6">
        <v>9.4999999999999998E-3</v>
      </c>
      <c r="BS70" s="6">
        <v>8.0999999999999996E-3</v>
      </c>
      <c r="BT70" s="6">
        <v>6.8999999999999999E-3</v>
      </c>
      <c r="BU70" s="6">
        <v>5.7999999999999996E-3</v>
      </c>
      <c r="BV70" s="6">
        <v>4.7999999999999996E-3</v>
      </c>
      <c r="BW70" s="6">
        <v>4.0000000000000001E-3</v>
      </c>
      <c r="BX70" s="7">
        <v>4.1999999999999997E-3</v>
      </c>
      <c r="BY70" s="7">
        <v>4.4999999999999997E-3</v>
      </c>
      <c r="BZ70" s="7">
        <v>4.8999999999999998E-3</v>
      </c>
      <c r="CA70" s="7">
        <v>5.3E-3</v>
      </c>
      <c r="CB70" s="7">
        <v>5.7000000000000002E-3</v>
      </c>
      <c r="CC70" s="7">
        <v>6.1000000000000004E-3</v>
      </c>
      <c r="CD70" s="7">
        <v>6.4000000000000003E-3</v>
      </c>
      <c r="CE70" s="7">
        <v>6.7000000000000002E-3</v>
      </c>
      <c r="CF70" s="7">
        <v>6.7999999999999996E-3</v>
      </c>
      <c r="CG70" s="7">
        <v>6.8999999999999999E-3</v>
      </c>
      <c r="CH70" s="7">
        <v>6.7999999999999996E-3</v>
      </c>
      <c r="CI70" s="7">
        <v>6.7000000000000002E-3</v>
      </c>
      <c r="CJ70" s="7">
        <v>6.7000000000000002E-3</v>
      </c>
      <c r="CK70" s="7">
        <v>6.7000000000000002E-3</v>
      </c>
      <c r="CL70" s="7">
        <v>6.7000000000000002E-3</v>
      </c>
      <c r="CM70" s="7">
        <v>6.7999999999999996E-3</v>
      </c>
      <c r="CN70" s="7">
        <v>7.0000000000000001E-3</v>
      </c>
      <c r="CO70" s="7">
        <v>7.1999999999999998E-3</v>
      </c>
      <c r="CP70" s="7">
        <v>7.4999999999999997E-3</v>
      </c>
      <c r="CQ70" s="7">
        <v>7.7000000000000002E-3</v>
      </c>
    </row>
    <row r="71" spans="1:95" x14ac:dyDescent="0.35">
      <c r="A71" s="11">
        <v>88</v>
      </c>
      <c r="B71" s="12">
        <f t="shared" si="1"/>
        <v>9.1000000000000004E-3</v>
      </c>
      <c r="H71" s="5">
        <v>88</v>
      </c>
      <c r="I71" s="6">
        <v>-8.0000000000000004E-4</v>
      </c>
      <c r="J71" s="6">
        <v>-1.6999999999999999E-3</v>
      </c>
      <c r="K71" s="6">
        <v>-2.5000000000000001E-3</v>
      </c>
      <c r="L71" s="6">
        <v>-3.3999999999999998E-3</v>
      </c>
      <c r="M71" s="6">
        <v>-4.1000000000000003E-3</v>
      </c>
      <c r="N71" s="6">
        <v>-4.5999999999999999E-3</v>
      </c>
      <c r="O71" s="6">
        <v>-5.0000000000000001E-3</v>
      </c>
      <c r="P71" s="6">
        <v>-5.1000000000000004E-3</v>
      </c>
      <c r="Q71" s="6">
        <v>-4.7999999999999996E-3</v>
      </c>
      <c r="R71" s="6">
        <v>-4.3E-3</v>
      </c>
      <c r="S71" s="6">
        <v>-3.5000000000000001E-3</v>
      </c>
      <c r="T71" s="6">
        <v>-2.3999999999999998E-3</v>
      </c>
      <c r="U71" s="6">
        <v>-1E-3</v>
      </c>
      <c r="V71" s="6">
        <v>6.9999999999999999E-4</v>
      </c>
      <c r="W71" s="6">
        <v>2.3999999999999998E-3</v>
      </c>
      <c r="X71" s="6">
        <v>4.3E-3</v>
      </c>
      <c r="Y71" s="6">
        <v>6.1000000000000004E-3</v>
      </c>
      <c r="Z71" s="6">
        <v>7.9000000000000008E-3</v>
      </c>
      <c r="AA71" s="6">
        <v>9.4999999999999998E-3</v>
      </c>
      <c r="AB71" s="6">
        <v>1.09E-2</v>
      </c>
      <c r="AC71" s="6">
        <v>1.2200000000000001E-2</v>
      </c>
      <c r="AD71" s="6">
        <v>1.3100000000000001E-2</v>
      </c>
      <c r="AE71" s="6">
        <v>1.37E-2</v>
      </c>
      <c r="AF71" s="6">
        <v>1.4E-2</v>
      </c>
      <c r="AG71" s="6">
        <v>1.3899999999999999E-2</v>
      </c>
      <c r="AH71" s="6">
        <v>1.34E-2</v>
      </c>
      <c r="AI71" s="6">
        <v>1.26E-2</v>
      </c>
      <c r="AJ71" s="6">
        <v>1.15E-2</v>
      </c>
      <c r="AK71" s="6">
        <v>1.01E-2</v>
      </c>
      <c r="AL71" s="6">
        <v>8.6E-3</v>
      </c>
      <c r="AM71" s="6">
        <v>7.1000000000000004E-3</v>
      </c>
      <c r="AN71" s="6">
        <v>5.4999999999999997E-3</v>
      </c>
      <c r="AO71" s="6">
        <v>4.0000000000000001E-3</v>
      </c>
      <c r="AP71" s="6">
        <v>2.7000000000000001E-3</v>
      </c>
      <c r="AQ71" s="6">
        <v>1.6000000000000001E-3</v>
      </c>
      <c r="AR71" s="6">
        <v>5.9999999999999995E-4</v>
      </c>
      <c r="AS71" s="6">
        <v>-1E-4</v>
      </c>
      <c r="AT71" s="6">
        <v>-5.9999999999999995E-4</v>
      </c>
      <c r="AU71" s="6">
        <v>-1E-3</v>
      </c>
      <c r="AV71" s="6">
        <v>-1.2999999999999999E-3</v>
      </c>
      <c r="AW71" s="6">
        <v>-1.5E-3</v>
      </c>
      <c r="AX71" s="6">
        <v>-1.5E-3</v>
      </c>
      <c r="AY71" s="6">
        <v>-1.2999999999999999E-3</v>
      </c>
      <c r="AZ71" s="6">
        <v>-8.9999999999999998E-4</v>
      </c>
      <c r="BA71" s="6">
        <v>-2.0000000000000001E-4</v>
      </c>
      <c r="BB71" s="6">
        <v>8.0000000000000004E-4</v>
      </c>
      <c r="BC71" s="6">
        <v>2.2000000000000001E-3</v>
      </c>
      <c r="BD71" s="6">
        <v>3.8E-3</v>
      </c>
      <c r="BE71" s="6">
        <v>5.5999999999999999E-3</v>
      </c>
      <c r="BF71" s="6">
        <v>7.4999999999999997E-3</v>
      </c>
      <c r="BG71" s="6">
        <v>9.4000000000000004E-3</v>
      </c>
      <c r="BH71" s="6">
        <v>1.1299999999999999E-2</v>
      </c>
      <c r="BI71" s="6">
        <v>1.2800000000000001E-2</v>
      </c>
      <c r="BJ71" s="6">
        <v>1.4E-2</v>
      </c>
      <c r="BK71" s="6">
        <v>1.4800000000000001E-2</v>
      </c>
      <c r="BL71" s="6">
        <v>1.4999999999999999E-2</v>
      </c>
      <c r="BM71" s="6">
        <v>1.4800000000000001E-2</v>
      </c>
      <c r="BN71" s="6">
        <v>1.41E-2</v>
      </c>
      <c r="BO71" s="6">
        <v>1.3100000000000001E-2</v>
      </c>
      <c r="BP71" s="6">
        <v>1.18E-2</v>
      </c>
      <c r="BQ71" s="6">
        <v>1.0500000000000001E-2</v>
      </c>
      <c r="BR71" s="6">
        <v>9.1000000000000004E-3</v>
      </c>
      <c r="BS71" s="6">
        <v>7.7999999999999996E-3</v>
      </c>
      <c r="BT71" s="6">
        <v>6.6E-3</v>
      </c>
      <c r="BU71" s="6">
        <v>5.4999999999999997E-3</v>
      </c>
      <c r="BV71" s="6">
        <v>4.5999999999999999E-3</v>
      </c>
      <c r="BW71" s="6">
        <v>3.7000000000000002E-3</v>
      </c>
      <c r="BX71" s="7">
        <v>3.8999999999999998E-3</v>
      </c>
      <c r="BY71" s="7">
        <v>4.1999999999999997E-3</v>
      </c>
      <c r="BZ71" s="7">
        <v>4.4999999999999997E-3</v>
      </c>
      <c r="CA71" s="7">
        <v>4.8999999999999998E-3</v>
      </c>
      <c r="CB71" s="7">
        <v>5.3E-3</v>
      </c>
      <c r="CC71" s="7">
        <v>5.7000000000000002E-3</v>
      </c>
      <c r="CD71" s="7">
        <v>6.0000000000000001E-3</v>
      </c>
      <c r="CE71" s="7">
        <v>6.3E-3</v>
      </c>
      <c r="CF71" s="7">
        <v>6.4000000000000003E-3</v>
      </c>
      <c r="CG71" s="7">
        <v>6.4999999999999997E-3</v>
      </c>
      <c r="CH71" s="7">
        <v>6.4000000000000003E-3</v>
      </c>
      <c r="CI71" s="7">
        <v>6.4000000000000003E-3</v>
      </c>
      <c r="CJ71" s="7">
        <v>6.3E-3</v>
      </c>
      <c r="CK71" s="7">
        <v>6.3E-3</v>
      </c>
      <c r="CL71" s="7">
        <v>6.3E-3</v>
      </c>
      <c r="CM71" s="7">
        <v>6.4000000000000003E-3</v>
      </c>
      <c r="CN71" s="7">
        <v>6.6E-3</v>
      </c>
      <c r="CO71" s="7">
        <v>6.7999999999999996E-3</v>
      </c>
      <c r="CP71" s="7">
        <v>7.0000000000000001E-3</v>
      </c>
      <c r="CQ71" s="7">
        <v>7.3000000000000001E-3</v>
      </c>
    </row>
    <row r="72" spans="1:95" x14ac:dyDescent="0.35">
      <c r="A72" s="11">
        <v>89</v>
      </c>
      <c r="B72" s="12">
        <f t="shared" si="1"/>
        <v>8.6999999999999994E-3</v>
      </c>
      <c r="H72" s="5">
        <v>89</v>
      </c>
      <c r="I72" s="6">
        <v>-2.8E-3</v>
      </c>
      <c r="J72" s="6">
        <v>-3.5000000000000001E-3</v>
      </c>
      <c r="K72" s="6">
        <v>-4.1000000000000003E-3</v>
      </c>
      <c r="L72" s="6">
        <v>-4.7999999999999996E-3</v>
      </c>
      <c r="M72" s="6">
        <v>-5.3E-3</v>
      </c>
      <c r="N72" s="6">
        <v>-5.7000000000000002E-3</v>
      </c>
      <c r="O72" s="6">
        <v>-5.7999999999999996E-3</v>
      </c>
      <c r="P72" s="6">
        <v>-5.7000000000000002E-3</v>
      </c>
      <c r="Q72" s="6">
        <v>-5.4000000000000003E-3</v>
      </c>
      <c r="R72" s="6">
        <v>-4.7000000000000002E-3</v>
      </c>
      <c r="S72" s="6">
        <v>-3.7000000000000002E-3</v>
      </c>
      <c r="T72" s="6">
        <v>-2.5000000000000001E-3</v>
      </c>
      <c r="U72" s="6">
        <v>-8.9999999999999998E-4</v>
      </c>
      <c r="V72" s="6">
        <v>8.0000000000000004E-4</v>
      </c>
      <c r="W72" s="6">
        <v>2.5999999999999999E-3</v>
      </c>
      <c r="X72" s="6">
        <v>4.4999999999999997E-3</v>
      </c>
      <c r="Y72" s="6">
        <v>6.4000000000000003E-3</v>
      </c>
      <c r="Z72" s="6">
        <v>8.0999999999999996E-3</v>
      </c>
      <c r="AA72" s="6">
        <v>9.7999999999999997E-3</v>
      </c>
      <c r="AB72" s="6">
        <v>1.12E-2</v>
      </c>
      <c r="AC72" s="6">
        <v>1.23E-2</v>
      </c>
      <c r="AD72" s="6">
        <v>1.32E-2</v>
      </c>
      <c r="AE72" s="6">
        <v>1.38E-2</v>
      </c>
      <c r="AF72" s="6">
        <v>1.4E-2</v>
      </c>
      <c r="AG72" s="6">
        <v>1.38E-2</v>
      </c>
      <c r="AH72" s="6">
        <v>1.34E-2</v>
      </c>
      <c r="AI72" s="6">
        <v>1.26E-2</v>
      </c>
      <c r="AJ72" s="6">
        <v>1.15E-2</v>
      </c>
      <c r="AK72" s="6">
        <v>1.0200000000000001E-2</v>
      </c>
      <c r="AL72" s="6">
        <v>8.6999999999999994E-3</v>
      </c>
      <c r="AM72" s="6">
        <v>7.1000000000000004E-3</v>
      </c>
      <c r="AN72" s="6">
        <v>5.4999999999999997E-3</v>
      </c>
      <c r="AO72" s="6">
        <v>3.8999999999999998E-3</v>
      </c>
      <c r="AP72" s="6">
        <v>2.5000000000000001E-3</v>
      </c>
      <c r="AQ72" s="6">
        <v>1.1999999999999999E-3</v>
      </c>
      <c r="AR72" s="6">
        <v>1E-4</v>
      </c>
      <c r="AS72" s="6">
        <v>-8.0000000000000004E-4</v>
      </c>
      <c r="AT72" s="6">
        <v>-1.6000000000000001E-3</v>
      </c>
      <c r="AU72" s="6">
        <v>-2.0999999999999999E-3</v>
      </c>
      <c r="AV72" s="6">
        <v>-2.5999999999999999E-3</v>
      </c>
      <c r="AW72" s="6">
        <v>-2.8E-3</v>
      </c>
      <c r="AX72" s="6">
        <v>-2.8999999999999998E-3</v>
      </c>
      <c r="AY72" s="6">
        <v>-2.7000000000000001E-3</v>
      </c>
      <c r="AZ72" s="6">
        <v>-2.3E-3</v>
      </c>
      <c r="BA72" s="6">
        <v>-1.6000000000000001E-3</v>
      </c>
      <c r="BB72" s="6">
        <v>-5.0000000000000001E-4</v>
      </c>
      <c r="BC72" s="6">
        <v>8.0000000000000004E-4</v>
      </c>
      <c r="BD72" s="6">
        <v>2.3999999999999998E-3</v>
      </c>
      <c r="BE72" s="6">
        <v>4.1999999999999997E-3</v>
      </c>
      <c r="BF72" s="6">
        <v>6.1000000000000004E-3</v>
      </c>
      <c r="BG72" s="6">
        <v>8.0000000000000002E-3</v>
      </c>
      <c r="BH72" s="6">
        <v>9.7999999999999997E-3</v>
      </c>
      <c r="BI72" s="6">
        <v>1.14E-2</v>
      </c>
      <c r="BJ72" s="6">
        <v>1.26E-2</v>
      </c>
      <c r="BK72" s="6">
        <v>1.34E-2</v>
      </c>
      <c r="BL72" s="6">
        <v>1.38E-2</v>
      </c>
      <c r="BM72" s="6">
        <v>1.37E-2</v>
      </c>
      <c r="BN72" s="6">
        <v>1.32E-2</v>
      </c>
      <c r="BO72" s="6">
        <v>1.23E-2</v>
      </c>
      <c r="BP72" s="6">
        <v>1.12E-2</v>
      </c>
      <c r="BQ72" s="6">
        <v>0.01</v>
      </c>
      <c r="BR72" s="6">
        <v>8.6999999999999994E-3</v>
      </c>
      <c r="BS72" s="6">
        <v>7.4999999999999997E-3</v>
      </c>
      <c r="BT72" s="6">
        <v>6.4000000000000003E-3</v>
      </c>
      <c r="BU72" s="6">
        <v>5.3E-3</v>
      </c>
      <c r="BV72" s="6">
        <v>4.4000000000000003E-3</v>
      </c>
      <c r="BW72" s="6">
        <v>3.5000000000000001E-3</v>
      </c>
      <c r="BX72" s="7">
        <v>3.5999999999999999E-3</v>
      </c>
      <c r="BY72" s="7">
        <v>3.8999999999999998E-3</v>
      </c>
      <c r="BZ72" s="7">
        <v>4.1999999999999997E-3</v>
      </c>
      <c r="CA72" s="7">
        <v>4.4999999999999997E-3</v>
      </c>
      <c r="CB72" s="7">
        <v>4.8999999999999998E-3</v>
      </c>
      <c r="CC72" s="7">
        <v>5.3E-3</v>
      </c>
      <c r="CD72" s="7">
        <v>5.5999999999999999E-3</v>
      </c>
      <c r="CE72" s="7">
        <v>5.8999999999999999E-3</v>
      </c>
      <c r="CF72" s="7">
        <v>6.0000000000000001E-3</v>
      </c>
      <c r="CG72" s="7">
        <v>6.1000000000000004E-3</v>
      </c>
      <c r="CH72" s="7">
        <v>6.1000000000000004E-3</v>
      </c>
      <c r="CI72" s="7">
        <v>6.0000000000000001E-3</v>
      </c>
      <c r="CJ72" s="7">
        <v>6.0000000000000001E-3</v>
      </c>
      <c r="CK72" s="7">
        <v>5.8999999999999999E-3</v>
      </c>
      <c r="CL72" s="7">
        <v>6.0000000000000001E-3</v>
      </c>
      <c r="CM72" s="7">
        <v>6.0000000000000001E-3</v>
      </c>
      <c r="CN72" s="7">
        <v>6.1999999999999998E-3</v>
      </c>
      <c r="CO72" s="7">
        <v>6.3E-3</v>
      </c>
      <c r="CP72" s="7">
        <v>6.6E-3</v>
      </c>
      <c r="CQ72" s="7">
        <v>6.7999999999999996E-3</v>
      </c>
    </row>
    <row r="73" spans="1:95" x14ac:dyDescent="0.35">
      <c r="A73" s="11">
        <v>90</v>
      </c>
      <c r="B73" s="12">
        <f t="shared" si="1"/>
        <v>8.3999999999999995E-3</v>
      </c>
      <c r="H73" s="5">
        <v>90</v>
      </c>
      <c r="I73" s="6">
        <v>-5.0000000000000001E-3</v>
      </c>
      <c r="J73" s="6">
        <v>-5.4000000000000003E-3</v>
      </c>
      <c r="K73" s="6">
        <v>-5.8999999999999999E-3</v>
      </c>
      <c r="L73" s="6">
        <v>-6.3E-3</v>
      </c>
      <c r="M73" s="6">
        <v>-6.6E-3</v>
      </c>
      <c r="N73" s="6">
        <v>-6.7000000000000002E-3</v>
      </c>
      <c r="O73" s="6">
        <v>-6.7000000000000002E-3</v>
      </c>
      <c r="P73" s="6">
        <v>-6.4000000000000003E-3</v>
      </c>
      <c r="Q73" s="6">
        <v>-5.8999999999999999E-3</v>
      </c>
      <c r="R73" s="6">
        <v>-5.0000000000000001E-3</v>
      </c>
      <c r="S73" s="6">
        <v>-3.8999999999999998E-3</v>
      </c>
      <c r="T73" s="6">
        <v>-2.5000000000000001E-3</v>
      </c>
      <c r="U73" s="6">
        <v>-8.9999999999999998E-4</v>
      </c>
      <c r="V73" s="6">
        <v>8.9999999999999998E-4</v>
      </c>
      <c r="W73" s="6">
        <v>2.8E-3</v>
      </c>
      <c r="X73" s="6">
        <v>4.7000000000000002E-3</v>
      </c>
      <c r="Y73" s="6">
        <v>6.6E-3</v>
      </c>
      <c r="Z73" s="6">
        <v>8.3999999999999995E-3</v>
      </c>
      <c r="AA73" s="6">
        <v>0.01</v>
      </c>
      <c r="AB73" s="6">
        <v>1.1299999999999999E-2</v>
      </c>
      <c r="AC73" s="6">
        <v>1.24E-2</v>
      </c>
      <c r="AD73" s="6">
        <v>1.32E-2</v>
      </c>
      <c r="AE73" s="6">
        <v>1.38E-2</v>
      </c>
      <c r="AF73" s="6">
        <v>1.3899999999999999E-2</v>
      </c>
      <c r="AG73" s="6">
        <v>1.38E-2</v>
      </c>
      <c r="AH73" s="6">
        <v>1.3299999999999999E-2</v>
      </c>
      <c r="AI73" s="6">
        <v>1.2500000000000001E-2</v>
      </c>
      <c r="AJ73" s="6">
        <v>1.14E-2</v>
      </c>
      <c r="AK73" s="6">
        <v>1.01E-2</v>
      </c>
      <c r="AL73" s="6">
        <v>8.6999999999999994E-3</v>
      </c>
      <c r="AM73" s="6">
        <v>7.1000000000000004E-3</v>
      </c>
      <c r="AN73" s="6">
        <v>5.4000000000000003E-3</v>
      </c>
      <c r="AO73" s="6">
        <v>3.8E-3</v>
      </c>
      <c r="AP73" s="6">
        <v>2.2000000000000001E-3</v>
      </c>
      <c r="AQ73" s="6">
        <v>8.0000000000000004E-4</v>
      </c>
      <c r="AR73" s="6">
        <v>-5.0000000000000001E-4</v>
      </c>
      <c r="AS73" s="6">
        <v>-1.5E-3</v>
      </c>
      <c r="AT73" s="6">
        <v>-2.5000000000000001E-3</v>
      </c>
      <c r="AU73" s="6">
        <v>-3.2000000000000002E-3</v>
      </c>
      <c r="AV73" s="6">
        <v>-3.7000000000000002E-3</v>
      </c>
      <c r="AW73" s="6">
        <v>-4.0000000000000001E-3</v>
      </c>
      <c r="AX73" s="6">
        <v>-4.1999999999999997E-3</v>
      </c>
      <c r="AY73" s="6">
        <v>-4.0000000000000001E-3</v>
      </c>
      <c r="AZ73" s="6">
        <v>-3.5999999999999999E-3</v>
      </c>
      <c r="BA73" s="6">
        <v>-2.8999999999999998E-3</v>
      </c>
      <c r="BB73" s="6">
        <v>-1.9E-3</v>
      </c>
      <c r="BC73" s="6">
        <v>-5.9999999999999995E-4</v>
      </c>
      <c r="BD73" s="6">
        <v>1E-3</v>
      </c>
      <c r="BE73" s="6">
        <v>2.7000000000000001E-3</v>
      </c>
      <c r="BF73" s="6">
        <v>4.5999999999999999E-3</v>
      </c>
      <c r="BG73" s="6">
        <v>6.4999999999999997E-3</v>
      </c>
      <c r="BH73" s="6">
        <v>8.3000000000000001E-3</v>
      </c>
      <c r="BI73" s="6">
        <v>9.9000000000000008E-3</v>
      </c>
      <c r="BJ73" s="6">
        <v>1.11E-2</v>
      </c>
      <c r="BK73" s="6">
        <v>1.2E-2</v>
      </c>
      <c r="BL73" s="6">
        <v>1.2500000000000001E-2</v>
      </c>
      <c r="BM73" s="6">
        <v>1.26E-2</v>
      </c>
      <c r="BN73" s="6">
        <v>1.2200000000000001E-2</v>
      </c>
      <c r="BO73" s="6">
        <v>1.15E-2</v>
      </c>
      <c r="BP73" s="6">
        <v>1.06E-2</v>
      </c>
      <c r="BQ73" s="6">
        <v>9.4999999999999998E-3</v>
      </c>
      <c r="BR73" s="6">
        <v>8.3999999999999995E-3</v>
      </c>
      <c r="BS73" s="6">
        <v>7.3000000000000001E-3</v>
      </c>
      <c r="BT73" s="6">
        <v>6.1999999999999998E-3</v>
      </c>
      <c r="BU73" s="6">
        <v>5.1999999999999998E-3</v>
      </c>
      <c r="BV73" s="6">
        <v>4.1999999999999997E-3</v>
      </c>
      <c r="BW73" s="6">
        <v>3.3999999999999998E-3</v>
      </c>
      <c r="BX73" s="7">
        <v>3.5000000000000001E-3</v>
      </c>
      <c r="BY73" s="7">
        <v>3.7000000000000002E-3</v>
      </c>
      <c r="BZ73" s="7">
        <v>3.8999999999999998E-3</v>
      </c>
      <c r="CA73" s="7">
        <v>4.1999999999999997E-3</v>
      </c>
      <c r="CB73" s="7">
        <v>4.5999999999999999E-3</v>
      </c>
      <c r="CC73" s="7">
        <v>4.8999999999999998E-3</v>
      </c>
      <c r="CD73" s="7">
        <v>5.1999999999999998E-3</v>
      </c>
      <c r="CE73" s="7">
        <v>5.4000000000000003E-3</v>
      </c>
      <c r="CF73" s="7">
        <v>5.5999999999999999E-3</v>
      </c>
      <c r="CG73" s="7">
        <v>5.7000000000000002E-3</v>
      </c>
      <c r="CH73" s="7">
        <v>5.7000000000000002E-3</v>
      </c>
      <c r="CI73" s="7">
        <v>5.7000000000000002E-3</v>
      </c>
      <c r="CJ73" s="7">
        <v>5.5999999999999999E-3</v>
      </c>
      <c r="CK73" s="7">
        <v>5.5999999999999999E-3</v>
      </c>
      <c r="CL73" s="7">
        <v>5.4999999999999997E-3</v>
      </c>
      <c r="CM73" s="7">
        <v>5.5999999999999999E-3</v>
      </c>
      <c r="CN73" s="7">
        <v>5.7000000000000002E-3</v>
      </c>
      <c r="CO73" s="7">
        <v>5.8999999999999999E-3</v>
      </c>
      <c r="CP73" s="7">
        <v>6.1000000000000004E-3</v>
      </c>
      <c r="CQ73" s="7">
        <v>6.3E-3</v>
      </c>
    </row>
    <row r="74" spans="1:95" x14ac:dyDescent="0.35">
      <c r="A74" s="11">
        <v>91</v>
      </c>
      <c r="B74" s="12">
        <f t="shared" si="1"/>
        <v>8.0999999999999996E-3</v>
      </c>
      <c r="H74" s="5">
        <v>91</v>
      </c>
      <c r="I74" s="6">
        <v>-7.4000000000000003E-3</v>
      </c>
      <c r="J74" s="6">
        <v>-7.6E-3</v>
      </c>
      <c r="K74" s="6">
        <v>-7.7000000000000002E-3</v>
      </c>
      <c r="L74" s="6">
        <v>-7.9000000000000008E-3</v>
      </c>
      <c r="M74" s="6">
        <v>-7.9000000000000008E-3</v>
      </c>
      <c r="N74" s="6">
        <v>-7.7999999999999996E-3</v>
      </c>
      <c r="O74" s="6">
        <v>-7.4999999999999997E-3</v>
      </c>
      <c r="P74" s="6">
        <v>-7.0000000000000001E-3</v>
      </c>
      <c r="Q74" s="6">
        <v>-6.3E-3</v>
      </c>
      <c r="R74" s="6">
        <v>-5.3E-3</v>
      </c>
      <c r="S74" s="6">
        <v>-4.0000000000000001E-3</v>
      </c>
      <c r="T74" s="6">
        <v>-2.5000000000000001E-3</v>
      </c>
      <c r="U74" s="6">
        <v>-8.0000000000000004E-4</v>
      </c>
      <c r="V74" s="6">
        <v>1E-3</v>
      </c>
      <c r="W74" s="6">
        <v>3.0000000000000001E-3</v>
      </c>
      <c r="X74" s="6">
        <v>4.8999999999999998E-3</v>
      </c>
      <c r="Y74" s="6">
        <v>6.7999999999999996E-3</v>
      </c>
      <c r="Z74" s="6">
        <v>8.5000000000000006E-3</v>
      </c>
      <c r="AA74" s="6">
        <v>1.01E-2</v>
      </c>
      <c r="AB74" s="6">
        <v>1.14E-2</v>
      </c>
      <c r="AC74" s="6">
        <v>1.2500000000000001E-2</v>
      </c>
      <c r="AD74" s="6">
        <v>1.3299999999999999E-2</v>
      </c>
      <c r="AE74" s="6">
        <v>1.37E-2</v>
      </c>
      <c r="AF74" s="6">
        <v>1.3899999999999999E-2</v>
      </c>
      <c r="AG74" s="6">
        <v>1.37E-2</v>
      </c>
      <c r="AH74" s="6">
        <v>1.32E-2</v>
      </c>
      <c r="AI74" s="6">
        <v>1.24E-2</v>
      </c>
      <c r="AJ74" s="6">
        <v>1.14E-2</v>
      </c>
      <c r="AK74" s="6">
        <v>1.01E-2</v>
      </c>
      <c r="AL74" s="6">
        <v>8.6999999999999994E-3</v>
      </c>
      <c r="AM74" s="6">
        <v>7.1000000000000004E-3</v>
      </c>
      <c r="AN74" s="6">
        <v>5.4000000000000003E-3</v>
      </c>
      <c r="AO74" s="6">
        <v>3.7000000000000002E-3</v>
      </c>
      <c r="AP74" s="6">
        <v>2E-3</v>
      </c>
      <c r="AQ74" s="6">
        <v>5.0000000000000001E-4</v>
      </c>
      <c r="AR74" s="6">
        <v>-8.9999999999999998E-4</v>
      </c>
      <c r="AS74" s="6">
        <v>-2.2000000000000001E-3</v>
      </c>
      <c r="AT74" s="6">
        <v>-3.2000000000000002E-3</v>
      </c>
      <c r="AU74" s="6">
        <v>-4.1000000000000003E-3</v>
      </c>
      <c r="AV74" s="6">
        <v>-4.7000000000000002E-3</v>
      </c>
      <c r="AW74" s="6">
        <v>-5.1999999999999998E-3</v>
      </c>
      <c r="AX74" s="6">
        <v>-5.4000000000000003E-3</v>
      </c>
      <c r="AY74" s="6">
        <v>-5.3E-3</v>
      </c>
      <c r="AZ74" s="6">
        <v>-4.8999999999999998E-3</v>
      </c>
      <c r="BA74" s="6">
        <v>-4.1999999999999997E-3</v>
      </c>
      <c r="BB74" s="6">
        <v>-3.3E-3</v>
      </c>
      <c r="BC74" s="6">
        <v>-2E-3</v>
      </c>
      <c r="BD74" s="6">
        <v>-5.0000000000000001E-4</v>
      </c>
      <c r="BE74" s="6">
        <v>1.1999999999999999E-3</v>
      </c>
      <c r="BF74" s="6">
        <v>3.0000000000000001E-3</v>
      </c>
      <c r="BG74" s="6">
        <v>4.8999999999999998E-3</v>
      </c>
      <c r="BH74" s="6">
        <v>6.6E-3</v>
      </c>
      <c r="BI74" s="6">
        <v>8.2000000000000007E-3</v>
      </c>
      <c r="BJ74" s="6">
        <v>9.5999999999999992E-3</v>
      </c>
      <c r="BK74" s="6">
        <v>1.06E-2</v>
      </c>
      <c r="BL74" s="6">
        <v>1.12E-2</v>
      </c>
      <c r="BM74" s="6">
        <v>1.14E-2</v>
      </c>
      <c r="BN74" s="6">
        <v>1.12E-2</v>
      </c>
      <c r="BO74" s="6">
        <v>1.0699999999999999E-2</v>
      </c>
      <c r="BP74" s="6">
        <v>0.01</v>
      </c>
      <c r="BQ74" s="6">
        <v>9.1000000000000004E-3</v>
      </c>
      <c r="BR74" s="6">
        <v>8.0999999999999996E-3</v>
      </c>
      <c r="BS74" s="6">
        <v>7.0000000000000001E-3</v>
      </c>
      <c r="BT74" s="6">
        <v>6.0000000000000001E-3</v>
      </c>
      <c r="BU74" s="6">
        <v>5.1000000000000004E-3</v>
      </c>
      <c r="BV74" s="6">
        <v>4.1999999999999997E-3</v>
      </c>
      <c r="BW74" s="6">
        <v>3.3999999999999998E-3</v>
      </c>
      <c r="BX74" s="7">
        <v>3.3999999999999998E-3</v>
      </c>
      <c r="BY74" s="7">
        <v>3.5000000000000001E-3</v>
      </c>
      <c r="BZ74" s="7">
        <v>3.7000000000000002E-3</v>
      </c>
      <c r="CA74" s="7">
        <v>4.0000000000000001E-3</v>
      </c>
      <c r="CB74" s="7">
        <v>4.3E-3</v>
      </c>
      <c r="CC74" s="7">
        <v>4.5999999999999999E-3</v>
      </c>
      <c r="CD74" s="7">
        <v>4.7999999999999996E-3</v>
      </c>
      <c r="CE74" s="7">
        <v>5.0000000000000001E-3</v>
      </c>
      <c r="CF74" s="7">
        <v>5.1999999999999998E-3</v>
      </c>
      <c r="CG74" s="7">
        <v>5.3E-3</v>
      </c>
      <c r="CH74" s="7">
        <v>5.3E-3</v>
      </c>
      <c r="CI74" s="7">
        <v>5.3E-3</v>
      </c>
      <c r="CJ74" s="7">
        <v>5.3E-3</v>
      </c>
      <c r="CK74" s="7">
        <v>5.1999999999999998E-3</v>
      </c>
      <c r="CL74" s="7">
        <v>5.1999999999999998E-3</v>
      </c>
      <c r="CM74" s="7">
        <v>5.1999999999999998E-3</v>
      </c>
      <c r="CN74" s="7">
        <v>5.3E-3</v>
      </c>
      <c r="CO74" s="7">
        <v>5.4000000000000003E-3</v>
      </c>
      <c r="CP74" s="7">
        <v>5.5999999999999999E-3</v>
      </c>
      <c r="CQ74" s="7">
        <v>5.8999999999999999E-3</v>
      </c>
    </row>
    <row r="75" spans="1:95" x14ac:dyDescent="0.35">
      <c r="A75" s="11">
        <v>92</v>
      </c>
      <c r="B75" s="12">
        <f t="shared" si="1"/>
        <v>7.7000000000000002E-3</v>
      </c>
      <c r="H75" s="5">
        <v>92</v>
      </c>
      <c r="I75" s="6">
        <v>-1.01E-2</v>
      </c>
      <c r="J75" s="6">
        <v>-9.9000000000000008E-3</v>
      </c>
      <c r="K75" s="6">
        <v>-9.7000000000000003E-3</v>
      </c>
      <c r="L75" s="6">
        <v>-9.4999999999999998E-3</v>
      </c>
      <c r="M75" s="6">
        <v>-9.1999999999999998E-3</v>
      </c>
      <c r="N75" s="6">
        <v>-8.8999999999999999E-3</v>
      </c>
      <c r="O75" s="6">
        <v>-8.3000000000000001E-3</v>
      </c>
      <c r="P75" s="6">
        <v>-7.6E-3</v>
      </c>
      <c r="Q75" s="6">
        <v>-6.6E-3</v>
      </c>
      <c r="R75" s="6">
        <v>-5.4999999999999997E-3</v>
      </c>
      <c r="S75" s="6">
        <v>-4.1000000000000003E-3</v>
      </c>
      <c r="T75" s="6">
        <v>-2.5000000000000001E-3</v>
      </c>
      <c r="U75" s="6">
        <v>-6.9999999999999999E-4</v>
      </c>
      <c r="V75" s="6">
        <v>1.1999999999999999E-3</v>
      </c>
      <c r="W75" s="6">
        <v>3.0999999999999999E-3</v>
      </c>
      <c r="X75" s="6">
        <v>5.1000000000000004E-3</v>
      </c>
      <c r="Y75" s="6">
        <v>6.8999999999999999E-3</v>
      </c>
      <c r="Z75" s="6">
        <v>8.6E-3</v>
      </c>
      <c r="AA75" s="6">
        <v>1.0200000000000001E-2</v>
      </c>
      <c r="AB75" s="6">
        <v>1.14E-2</v>
      </c>
      <c r="AC75" s="6">
        <v>1.2500000000000001E-2</v>
      </c>
      <c r="AD75" s="6">
        <v>1.32E-2</v>
      </c>
      <c r="AE75" s="6">
        <v>1.3599999999999999E-2</v>
      </c>
      <c r="AF75" s="6">
        <v>1.38E-2</v>
      </c>
      <c r="AG75" s="6">
        <v>1.3599999999999999E-2</v>
      </c>
      <c r="AH75" s="6">
        <v>1.3100000000000001E-2</v>
      </c>
      <c r="AI75" s="6">
        <v>1.23E-2</v>
      </c>
      <c r="AJ75" s="6">
        <v>1.1299999999999999E-2</v>
      </c>
      <c r="AK75" s="6">
        <v>0.01</v>
      </c>
      <c r="AL75" s="6">
        <v>8.6E-3</v>
      </c>
      <c r="AM75" s="6">
        <v>7.0000000000000001E-3</v>
      </c>
      <c r="AN75" s="6">
        <v>5.3E-3</v>
      </c>
      <c r="AO75" s="6">
        <v>3.5999999999999999E-3</v>
      </c>
      <c r="AP75" s="6">
        <v>1.8E-3</v>
      </c>
      <c r="AQ75" s="6">
        <v>2.0000000000000001E-4</v>
      </c>
      <c r="AR75" s="6">
        <v>-1.4E-3</v>
      </c>
      <c r="AS75" s="6">
        <v>-2.7000000000000001E-3</v>
      </c>
      <c r="AT75" s="6">
        <v>-3.8999999999999998E-3</v>
      </c>
      <c r="AU75" s="6">
        <v>-4.8999999999999998E-3</v>
      </c>
      <c r="AV75" s="6">
        <v>-5.7000000000000002E-3</v>
      </c>
      <c r="AW75" s="6">
        <v>-6.1999999999999998E-3</v>
      </c>
      <c r="AX75" s="6">
        <v>-6.4999999999999997E-3</v>
      </c>
      <c r="AY75" s="6">
        <v>-6.4999999999999997E-3</v>
      </c>
      <c r="AZ75" s="6">
        <v>-6.1000000000000004E-3</v>
      </c>
      <c r="BA75" s="6">
        <v>-5.4999999999999997E-3</v>
      </c>
      <c r="BB75" s="6">
        <v>-4.5999999999999999E-3</v>
      </c>
      <c r="BC75" s="6">
        <v>-3.3999999999999998E-3</v>
      </c>
      <c r="BD75" s="6">
        <v>-2E-3</v>
      </c>
      <c r="BE75" s="6">
        <v>-2.9999999999999997E-4</v>
      </c>
      <c r="BF75" s="6">
        <v>1.4E-3</v>
      </c>
      <c r="BG75" s="6">
        <v>3.2000000000000002E-3</v>
      </c>
      <c r="BH75" s="6">
        <v>4.8999999999999998E-3</v>
      </c>
      <c r="BI75" s="6">
        <v>6.4999999999999997E-3</v>
      </c>
      <c r="BJ75" s="6">
        <v>7.9000000000000008E-3</v>
      </c>
      <c r="BK75" s="6">
        <v>8.9999999999999993E-3</v>
      </c>
      <c r="BL75" s="6">
        <v>9.7000000000000003E-3</v>
      </c>
      <c r="BM75" s="6">
        <v>1.01E-2</v>
      </c>
      <c r="BN75" s="6">
        <v>1.01E-2</v>
      </c>
      <c r="BO75" s="6">
        <v>9.7999999999999997E-3</v>
      </c>
      <c r="BP75" s="6">
        <v>9.2999999999999992E-3</v>
      </c>
      <c r="BQ75" s="6">
        <v>8.6E-3</v>
      </c>
      <c r="BR75" s="6">
        <v>7.7000000000000002E-3</v>
      </c>
      <c r="BS75" s="6">
        <v>6.8999999999999999E-3</v>
      </c>
      <c r="BT75" s="6">
        <v>6.0000000000000001E-3</v>
      </c>
      <c r="BU75" s="6">
        <v>5.1000000000000004E-3</v>
      </c>
      <c r="BV75" s="6">
        <v>4.3E-3</v>
      </c>
      <c r="BW75" s="6">
        <v>3.5000000000000001E-3</v>
      </c>
      <c r="BX75" s="7">
        <v>3.5000000000000001E-3</v>
      </c>
      <c r="BY75" s="7">
        <v>3.5000000000000001E-3</v>
      </c>
      <c r="BZ75" s="7">
        <v>3.5999999999999999E-3</v>
      </c>
      <c r="CA75" s="7">
        <v>3.8E-3</v>
      </c>
      <c r="CB75" s="7">
        <v>4.0000000000000001E-3</v>
      </c>
      <c r="CC75" s="7">
        <v>4.3E-3</v>
      </c>
      <c r="CD75" s="7">
        <v>4.4999999999999997E-3</v>
      </c>
      <c r="CE75" s="7">
        <v>4.7000000000000002E-3</v>
      </c>
      <c r="CF75" s="7">
        <v>4.7999999999999996E-3</v>
      </c>
      <c r="CG75" s="7">
        <v>4.8999999999999998E-3</v>
      </c>
      <c r="CH75" s="7">
        <v>4.8999999999999998E-3</v>
      </c>
      <c r="CI75" s="7">
        <v>4.8999999999999998E-3</v>
      </c>
      <c r="CJ75" s="7">
        <v>4.8999999999999998E-3</v>
      </c>
      <c r="CK75" s="7">
        <v>4.8999999999999998E-3</v>
      </c>
      <c r="CL75" s="7">
        <v>4.8999999999999998E-3</v>
      </c>
      <c r="CM75" s="7">
        <v>4.8999999999999998E-3</v>
      </c>
      <c r="CN75" s="7">
        <v>4.7999999999999996E-3</v>
      </c>
      <c r="CO75" s="7">
        <v>5.0000000000000001E-3</v>
      </c>
      <c r="CP75" s="7">
        <v>5.1999999999999998E-3</v>
      </c>
      <c r="CQ75" s="7">
        <v>5.4000000000000003E-3</v>
      </c>
    </row>
    <row r="76" spans="1:95" x14ac:dyDescent="0.35">
      <c r="A76" s="11">
        <v>93</v>
      </c>
      <c r="B76" s="12">
        <f t="shared" si="1"/>
        <v>7.4000000000000003E-3</v>
      </c>
      <c r="H76" s="5">
        <v>93</v>
      </c>
      <c r="I76" s="6">
        <v>-1.29E-2</v>
      </c>
      <c r="J76" s="6">
        <v>-1.24E-2</v>
      </c>
      <c r="K76" s="6">
        <v>-1.18E-2</v>
      </c>
      <c r="L76" s="6">
        <v>-1.1299999999999999E-2</v>
      </c>
      <c r="M76" s="6">
        <v>-1.06E-2</v>
      </c>
      <c r="N76" s="6">
        <v>-9.9000000000000008E-3</v>
      </c>
      <c r="O76" s="6">
        <v>-9.1000000000000004E-3</v>
      </c>
      <c r="P76" s="6">
        <v>-8.0999999999999996E-3</v>
      </c>
      <c r="Q76" s="6">
        <v>-6.8999999999999999E-3</v>
      </c>
      <c r="R76" s="6">
        <v>-5.5999999999999999E-3</v>
      </c>
      <c r="S76" s="6">
        <v>-4.0000000000000001E-3</v>
      </c>
      <c r="T76" s="6">
        <v>-2.3999999999999998E-3</v>
      </c>
      <c r="U76" s="6">
        <v>-5.0000000000000001E-4</v>
      </c>
      <c r="V76" s="6">
        <v>1.4E-3</v>
      </c>
      <c r="W76" s="6">
        <v>3.3E-3</v>
      </c>
      <c r="X76" s="6">
        <v>5.1999999999999998E-3</v>
      </c>
      <c r="Y76" s="6">
        <v>7.0000000000000001E-3</v>
      </c>
      <c r="Z76" s="6">
        <v>8.6999999999999994E-3</v>
      </c>
      <c r="AA76" s="6">
        <v>1.0200000000000001E-2</v>
      </c>
      <c r="AB76" s="6">
        <v>1.14E-2</v>
      </c>
      <c r="AC76" s="6">
        <v>1.24E-2</v>
      </c>
      <c r="AD76" s="6">
        <v>1.3100000000000001E-2</v>
      </c>
      <c r="AE76" s="6">
        <v>1.35E-2</v>
      </c>
      <c r="AF76" s="6">
        <v>1.3599999999999999E-2</v>
      </c>
      <c r="AG76" s="6">
        <v>1.34E-2</v>
      </c>
      <c r="AH76" s="6">
        <v>1.2999999999999999E-2</v>
      </c>
      <c r="AI76" s="6">
        <v>1.2200000000000001E-2</v>
      </c>
      <c r="AJ76" s="6">
        <v>1.12E-2</v>
      </c>
      <c r="AK76" s="6">
        <v>0.01</v>
      </c>
      <c r="AL76" s="6">
        <v>8.5000000000000006E-3</v>
      </c>
      <c r="AM76" s="6">
        <v>6.8999999999999999E-3</v>
      </c>
      <c r="AN76" s="6">
        <v>5.1999999999999998E-3</v>
      </c>
      <c r="AO76" s="6">
        <v>3.3999999999999998E-3</v>
      </c>
      <c r="AP76" s="6">
        <v>1.6000000000000001E-3</v>
      </c>
      <c r="AQ76" s="6">
        <v>-1E-4</v>
      </c>
      <c r="AR76" s="6">
        <v>-1.6999999999999999E-3</v>
      </c>
      <c r="AS76" s="6">
        <v>-3.2000000000000002E-3</v>
      </c>
      <c r="AT76" s="6">
        <v>-4.4999999999999997E-3</v>
      </c>
      <c r="AU76" s="6">
        <v>-5.5999999999999999E-3</v>
      </c>
      <c r="AV76" s="6">
        <v>-6.4999999999999997E-3</v>
      </c>
      <c r="AW76" s="6">
        <v>-7.1000000000000004E-3</v>
      </c>
      <c r="AX76" s="6">
        <v>-7.4999999999999997E-3</v>
      </c>
      <c r="AY76" s="6">
        <v>-7.4999999999999997E-3</v>
      </c>
      <c r="AZ76" s="6">
        <v>-7.3000000000000001E-3</v>
      </c>
      <c r="BA76" s="6">
        <v>-6.7999999999999996E-3</v>
      </c>
      <c r="BB76" s="6">
        <v>-5.8999999999999999E-3</v>
      </c>
      <c r="BC76" s="6">
        <v>-4.7999999999999996E-3</v>
      </c>
      <c r="BD76" s="6">
        <v>-3.5000000000000001E-3</v>
      </c>
      <c r="BE76" s="6">
        <v>-1.9E-3</v>
      </c>
      <c r="BF76" s="6">
        <v>-2.9999999999999997E-4</v>
      </c>
      <c r="BG76" s="6">
        <v>1.5E-3</v>
      </c>
      <c r="BH76" s="6">
        <v>3.2000000000000002E-3</v>
      </c>
      <c r="BI76" s="6">
        <v>4.7999999999999996E-3</v>
      </c>
      <c r="BJ76" s="6">
        <v>6.1999999999999998E-3</v>
      </c>
      <c r="BK76" s="6">
        <v>7.3000000000000001E-3</v>
      </c>
      <c r="BL76" s="6">
        <v>8.2000000000000007E-3</v>
      </c>
      <c r="BM76" s="6">
        <v>8.6999999999999994E-3</v>
      </c>
      <c r="BN76" s="6">
        <v>8.9999999999999993E-3</v>
      </c>
      <c r="BO76" s="6">
        <v>8.8999999999999999E-3</v>
      </c>
      <c r="BP76" s="6">
        <v>8.6E-3</v>
      </c>
      <c r="BQ76" s="6">
        <v>8.0999999999999996E-3</v>
      </c>
      <c r="BR76" s="6">
        <v>7.4000000000000003E-3</v>
      </c>
      <c r="BS76" s="6">
        <v>6.7000000000000002E-3</v>
      </c>
      <c r="BT76" s="6">
        <v>6.0000000000000001E-3</v>
      </c>
      <c r="BU76" s="6">
        <v>5.1999999999999998E-3</v>
      </c>
      <c r="BV76" s="6">
        <v>4.4999999999999997E-3</v>
      </c>
      <c r="BW76" s="6">
        <v>3.8E-3</v>
      </c>
      <c r="BX76" s="7">
        <v>3.7000000000000002E-3</v>
      </c>
      <c r="BY76" s="7">
        <v>3.5999999999999999E-3</v>
      </c>
      <c r="BZ76" s="7">
        <v>3.5999999999999999E-3</v>
      </c>
      <c r="CA76" s="7">
        <v>3.7000000000000002E-3</v>
      </c>
      <c r="CB76" s="7">
        <v>3.8999999999999998E-3</v>
      </c>
      <c r="CC76" s="7">
        <v>4.0000000000000001E-3</v>
      </c>
      <c r="CD76" s="7">
        <v>4.1999999999999997E-3</v>
      </c>
      <c r="CE76" s="7">
        <v>4.3E-3</v>
      </c>
      <c r="CF76" s="7">
        <v>4.4000000000000003E-3</v>
      </c>
      <c r="CG76" s="7">
        <v>4.4999999999999997E-3</v>
      </c>
      <c r="CH76" s="7">
        <v>4.4999999999999997E-3</v>
      </c>
      <c r="CI76" s="7">
        <v>4.4999999999999997E-3</v>
      </c>
      <c r="CJ76" s="7">
        <v>4.4999999999999997E-3</v>
      </c>
      <c r="CK76" s="7">
        <v>4.4999999999999997E-3</v>
      </c>
      <c r="CL76" s="7">
        <v>4.4999999999999997E-3</v>
      </c>
      <c r="CM76" s="7">
        <v>4.4999999999999997E-3</v>
      </c>
      <c r="CN76" s="7">
        <v>4.4999999999999997E-3</v>
      </c>
      <c r="CO76" s="7">
        <v>4.4999999999999997E-3</v>
      </c>
      <c r="CP76" s="7">
        <v>4.7000000000000002E-3</v>
      </c>
      <c r="CQ76" s="7">
        <v>4.8999999999999998E-3</v>
      </c>
    </row>
    <row r="77" spans="1:95" x14ac:dyDescent="0.35">
      <c r="A77" s="11">
        <v>94</v>
      </c>
      <c r="B77" s="12">
        <f t="shared" si="1"/>
        <v>7.1000000000000004E-3</v>
      </c>
      <c r="H77" s="5">
        <v>94</v>
      </c>
      <c r="I77" s="6">
        <v>-1.6E-2</v>
      </c>
      <c r="J77" s="6">
        <v>-1.5100000000000001E-2</v>
      </c>
      <c r="K77" s="6">
        <v>-1.41E-2</v>
      </c>
      <c r="L77" s="6">
        <v>-1.3100000000000001E-2</v>
      </c>
      <c r="M77" s="6">
        <v>-1.21E-2</v>
      </c>
      <c r="N77" s="6">
        <v>-1.0999999999999999E-2</v>
      </c>
      <c r="O77" s="6">
        <v>-9.7999999999999997E-3</v>
      </c>
      <c r="P77" s="6">
        <v>-8.6E-3</v>
      </c>
      <c r="Q77" s="6">
        <v>-7.1000000000000004E-3</v>
      </c>
      <c r="R77" s="6">
        <v>-5.5999999999999999E-3</v>
      </c>
      <c r="S77" s="6">
        <v>-4.0000000000000001E-3</v>
      </c>
      <c r="T77" s="6">
        <v>-2.2000000000000001E-3</v>
      </c>
      <c r="U77" s="6">
        <v>-2.9999999999999997E-4</v>
      </c>
      <c r="V77" s="6">
        <v>1.6000000000000001E-3</v>
      </c>
      <c r="W77" s="6">
        <v>3.5000000000000001E-3</v>
      </c>
      <c r="X77" s="6">
        <v>5.3E-3</v>
      </c>
      <c r="Y77" s="6">
        <v>7.1000000000000004E-3</v>
      </c>
      <c r="Z77" s="6">
        <v>8.6999999999999994E-3</v>
      </c>
      <c r="AA77" s="6">
        <v>1.01E-2</v>
      </c>
      <c r="AB77" s="6">
        <v>1.1299999999999999E-2</v>
      </c>
      <c r="AC77" s="6">
        <v>1.23E-2</v>
      </c>
      <c r="AD77" s="6">
        <v>1.29E-2</v>
      </c>
      <c r="AE77" s="6">
        <v>1.3299999999999999E-2</v>
      </c>
      <c r="AF77" s="6">
        <v>1.35E-2</v>
      </c>
      <c r="AG77" s="6">
        <v>1.3299999999999999E-2</v>
      </c>
      <c r="AH77" s="6">
        <v>1.2800000000000001E-2</v>
      </c>
      <c r="AI77" s="6">
        <v>1.21E-2</v>
      </c>
      <c r="AJ77" s="6">
        <v>1.11E-2</v>
      </c>
      <c r="AK77" s="6">
        <v>9.7999999999999997E-3</v>
      </c>
      <c r="AL77" s="6">
        <v>8.3999999999999995E-3</v>
      </c>
      <c r="AM77" s="6">
        <v>6.7999999999999996E-3</v>
      </c>
      <c r="AN77" s="6">
        <v>5.1000000000000004E-3</v>
      </c>
      <c r="AO77" s="6">
        <v>3.3E-3</v>
      </c>
      <c r="AP77" s="6">
        <v>1.5E-3</v>
      </c>
      <c r="AQ77" s="6">
        <v>-2.9999999999999997E-4</v>
      </c>
      <c r="AR77" s="6">
        <v>-2E-3</v>
      </c>
      <c r="AS77" s="6">
        <v>-3.5999999999999999E-3</v>
      </c>
      <c r="AT77" s="6">
        <v>-5.0000000000000001E-3</v>
      </c>
      <c r="AU77" s="6">
        <v>-6.1999999999999998E-3</v>
      </c>
      <c r="AV77" s="6">
        <v>-7.1999999999999998E-3</v>
      </c>
      <c r="AW77" s="6">
        <v>-7.9000000000000008E-3</v>
      </c>
      <c r="AX77" s="6">
        <v>-8.3999999999999995E-3</v>
      </c>
      <c r="AY77" s="6">
        <v>-8.5000000000000006E-3</v>
      </c>
      <c r="AZ77" s="6">
        <v>-8.3999999999999995E-3</v>
      </c>
      <c r="BA77" s="6">
        <v>-8.0000000000000002E-3</v>
      </c>
      <c r="BB77" s="6">
        <v>-7.1999999999999998E-3</v>
      </c>
      <c r="BC77" s="6">
        <v>-6.1999999999999998E-3</v>
      </c>
      <c r="BD77" s="6">
        <v>-5.0000000000000001E-3</v>
      </c>
      <c r="BE77" s="6">
        <v>-3.5999999999999999E-3</v>
      </c>
      <c r="BF77" s="6">
        <v>-2E-3</v>
      </c>
      <c r="BG77" s="6">
        <v>-2.9999999999999997E-4</v>
      </c>
      <c r="BH77" s="6">
        <v>1.2999999999999999E-3</v>
      </c>
      <c r="BI77" s="6">
        <v>2.8999999999999998E-3</v>
      </c>
      <c r="BJ77" s="6">
        <v>4.4000000000000003E-3</v>
      </c>
      <c r="BK77" s="6">
        <v>5.5999999999999999E-3</v>
      </c>
      <c r="BL77" s="6">
        <v>6.6E-3</v>
      </c>
      <c r="BM77" s="6">
        <v>7.3000000000000001E-3</v>
      </c>
      <c r="BN77" s="6">
        <v>7.7999999999999996E-3</v>
      </c>
      <c r="BO77" s="6">
        <v>7.9000000000000008E-3</v>
      </c>
      <c r="BP77" s="6">
        <v>7.9000000000000008E-3</v>
      </c>
      <c r="BQ77" s="6">
        <v>7.6E-3</v>
      </c>
      <c r="BR77" s="6">
        <v>7.1000000000000004E-3</v>
      </c>
      <c r="BS77" s="6">
        <v>6.6E-3</v>
      </c>
      <c r="BT77" s="6">
        <v>6.0000000000000001E-3</v>
      </c>
      <c r="BU77" s="6">
        <v>5.4000000000000003E-3</v>
      </c>
      <c r="BV77" s="6">
        <v>4.7999999999999996E-3</v>
      </c>
      <c r="BW77" s="6">
        <v>4.1999999999999997E-3</v>
      </c>
      <c r="BX77" s="7">
        <v>4.0000000000000001E-3</v>
      </c>
      <c r="BY77" s="7">
        <v>3.8E-3</v>
      </c>
      <c r="BZ77" s="7">
        <v>3.8E-3</v>
      </c>
      <c r="CA77" s="7">
        <v>3.7000000000000002E-3</v>
      </c>
      <c r="CB77" s="7">
        <v>3.7000000000000002E-3</v>
      </c>
      <c r="CC77" s="7">
        <v>3.8E-3</v>
      </c>
      <c r="CD77" s="7">
        <v>3.8999999999999998E-3</v>
      </c>
      <c r="CE77" s="7">
        <v>3.8999999999999998E-3</v>
      </c>
      <c r="CF77" s="7">
        <v>4.0000000000000001E-3</v>
      </c>
      <c r="CG77" s="7">
        <v>4.1000000000000003E-3</v>
      </c>
      <c r="CH77" s="7">
        <v>4.1000000000000003E-3</v>
      </c>
      <c r="CI77" s="7">
        <v>4.1000000000000003E-3</v>
      </c>
      <c r="CJ77" s="7">
        <v>4.1999999999999997E-3</v>
      </c>
      <c r="CK77" s="7">
        <v>4.1999999999999997E-3</v>
      </c>
      <c r="CL77" s="7">
        <v>4.1999999999999997E-3</v>
      </c>
      <c r="CM77" s="7">
        <v>4.1999999999999997E-3</v>
      </c>
      <c r="CN77" s="7">
        <v>4.1999999999999997E-3</v>
      </c>
      <c r="CO77" s="7">
        <v>4.1999999999999997E-3</v>
      </c>
      <c r="CP77" s="7">
        <v>4.3E-3</v>
      </c>
      <c r="CQ77" s="7">
        <v>4.4999999999999997E-3</v>
      </c>
    </row>
    <row r="78" spans="1:95" x14ac:dyDescent="0.35">
      <c r="A78" s="11">
        <v>95</v>
      </c>
      <c r="B78" s="12">
        <f t="shared" si="1"/>
        <v>6.8999999999999999E-3</v>
      </c>
      <c r="H78" s="5">
        <v>95</v>
      </c>
      <c r="I78" s="6">
        <v>-1.9300000000000001E-2</v>
      </c>
      <c r="J78" s="6">
        <v>-1.7899999999999999E-2</v>
      </c>
      <c r="K78" s="6">
        <v>-1.6500000000000001E-2</v>
      </c>
      <c r="L78" s="6">
        <v>-1.4999999999999999E-2</v>
      </c>
      <c r="M78" s="6">
        <v>-1.3599999999999999E-2</v>
      </c>
      <c r="N78" s="6">
        <v>-1.21E-2</v>
      </c>
      <c r="O78" s="6">
        <v>-1.06E-2</v>
      </c>
      <c r="P78" s="6">
        <v>-8.9999999999999993E-3</v>
      </c>
      <c r="Q78" s="6">
        <v>-7.3000000000000001E-3</v>
      </c>
      <c r="R78" s="6">
        <v>-5.5999999999999999E-3</v>
      </c>
      <c r="S78" s="6">
        <v>-3.8E-3</v>
      </c>
      <c r="T78" s="6">
        <v>-2E-3</v>
      </c>
      <c r="U78" s="6">
        <v>-1E-4</v>
      </c>
      <c r="V78" s="6">
        <v>1.8E-3</v>
      </c>
      <c r="W78" s="6">
        <v>3.5999999999999999E-3</v>
      </c>
      <c r="X78" s="6">
        <v>5.4000000000000003E-3</v>
      </c>
      <c r="Y78" s="6">
        <v>7.1000000000000004E-3</v>
      </c>
      <c r="Z78" s="6">
        <v>8.6E-3</v>
      </c>
      <c r="AA78" s="6">
        <v>0.01</v>
      </c>
      <c r="AB78" s="6">
        <v>1.11E-2</v>
      </c>
      <c r="AC78" s="6">
        <v>1.21E-2</v>
      </c>
      <c r="AD78" s="6">
        <v>1.2699999999999999E-2</v>
      </c>
      <c r="AE78" s="6">
        <v>1.3100000000000001E-2</v>
      </c>
      <c r="AF78" s="6">
        <v>1.32E-2</v>
      </c>
      <c r="AG78" s="6">
        <v>1.3100000000000001E-2</v>
      </c>
      <c r="AH78" s="6">
        <v>1.26E-2</v>
      </c>
      <c r="AI78" s="6">
        <v>1.1900000000000001E-2</v>
      </c>
      <c r="AJ78" s="6">
        <v>1.09E-2</v>
      </c>
      <c r="AK78" s="6">
        <v>9.7000000000000003E-3</v>
      </c>
      <c r="AL78" s="6">
        <v>8.3000000000000001E-3</v>
      </c>
      <c r="AM78" s="6">
        <v>6.7000000000000002E-3</v>
      </c>
      <c r="AN78" s="6">
        <v>4.8999999999999998E-3</v>
      </c>
      <c r="AO78" s="6">
        <v>3.0999999999999999E-3</v>
      </c>
      <c r="AP78" s="6">
        <v>1.2999999999999999E-3</v>
      </c>
      <c r="AQ78" s="6">
        <v>-5.0000000000000001E-4</v>
      </c>
      <c r="AR78" s="6">
        <v>-2.3E-3</v>
      </c>
      <c r="AS78" s="6">
        <v>-3.8999999999999998E-3</v>
      </c>
      <c r="AT78" s="6">
        <v>-5.4000000000000003E-3</v>
      </c>
      <c r="AU78" s="6">
        <v>-6.7000000000000002E-3</v>
      </c>
      <c r="AV78" s="6">
        <v>-7.7999999999999996E-3</v>
      </c>
      <c r="AW78" s="6">
        <v>-8.6E-3</v>
      </c>
      <c r="AX78" s="6">
        <v>-9.1999999999999998E-3</v>
      </c>
      <c r="AY78" s="6">
        <v>-9.4000000000000004E-3</v>
      </c>
      <c r="AZ78" s="6">
        <v>-9.4000000000000004E-3</v>
      </c>
      <c r="BA78" s="6">
        <v>-9.1000000000000004E-3</v>
      </c>
      <c r="BB78" s="6">
        <v>-8.5000000000000006E-3</v>
      </c>
      <c r="BC78" s="6">
        <v>-7.6E-3</v>
      </c>
      <c r="BD78" s="6">
        <v>-6.4999999999999997E-3</v>
      </c>
      <c r="BE78" s="6">
        <v>-5.1999999999999998E-3</v>
      </c>
      <c r="BF78" s="6">
        <v>-3.8E-3</v>
      </c>
      <c r="BG78" s="6">
        <v>-2.2000000000000001E-3</v>
      </c>
      <c r="BH78" s="6">
        <v>-5.9999999999999995E-4</v>
      </c>
      <c r="BI78" s="6">
        <v>1E-3</v>
      </c>
      <c r="BJ78" s="6">
        <v>2.5000000000000001E-3</v>
      </c>
      <c r="BK78" s="6">
        <v>3.8E-3</v>
      </c>
      <c r="BL78" s="6">
        <v>4.8999999999999998E-3</v>
      </c>
      <c r="BM78" s="6">
        <v>5.7999999999999996E-3</v>
      </c>
      <c r="BN78" s="6">
        <v>6.4999999999999997E-3</v>
      </c>
      <c r="BO78" s="6">
        <v>6.8999999999999999E-3</v>
      </c>
      <c r="BP78" s="6">
        <v>7.1000000000000004E-3</v>
      </c>
      <c r="BQ78" s="6">
        <v>7.1000000000000004E-3</v>
      </c>
      <c r="BR78" s="6">
        <v>6.8999999999999999E-3</v>
      </c>
      <c r="BS78" s="6">
        <v>6.6E-3</v>
      </c>
      <c r="BT78" s="6">
        <v>6.1999999999999998E-3</v>
      </c>
      <c r="BU78" s="6">
        <v>5.7000000000000002E-3</v>
      </c>
      <c r="BV78" s="6">
        <v>5.1999999999999998E-3</v>
      </c>
      <c r="BW78" s="6">
        <v>4.7999999999999996E-3</v>
      </c>
      <c r="BX78" s="7">
        <v>4.4999999999999997E-3</v>
      </c>
      <c r="BY78" s="7">
        <v>4.1999999999999997E-3</v>
      </c>
      <c r="BZ78" s="7">
        <v>4.0000000000000001E-3</v>
      </c>
      <c r="CA78" s="7">
        <v>3.8E-3</v>
      </c>
      <c r="CB78" s="7">
        <v>3.7000000000000002E-3</v>
      </c>
      <c r="CC78" s="7">
        <v>3.5999999999999999E-3</v>
      </c>
      <c r="CD78" s="7">
        <v>3.5999999999999999E-3</v>
      </c>
      <c r="CE78" s="7">
        <v>3.5999999999999999E-3</v>
      </c>
      <c r="CF78" s="7">
        <v>3.5999999999999999E-3</v>
      </c>
      <c r="CG78" s="7">
        <v>3.7000000000000002E-3</v>
      </c>
      <c r="CH78" s="7">
        <v>3.7000000000000002E-3</v>
      </c>
      <c r="CI78" s="7">
        <v>3.8E-3</v>
      </c>
      <c r="CJ78" s="7">
        <v>3.8E-3</v>
      </c>
      <c r="CK78" s="7">
        <v>3.8E-3</v>
      </c>
      <c r="CL78" s="7">
        <v>3.8E-3</v>
      </c>
      <c r="CM78" s="7">
        <v>3.8E-3</v>
      </c>
      <c r="CN78" s="7">
        <v>3.8E-3</v>
      </c>
      <c r="CO78" s="7">
        <v>3.8999999999999998E-3</v>
      </c>
      <c r="CP78" s="7">
        <v>3.8999999999999998E-3</v>
      </c>
      <c r="CQ78" s="7">
        <v>4.0000000000000001E-3</v>
      </c>
    </row>
    <row r="79" spans="1:95" x14ac:dyDescent="0.35">
      <c r="A79" s="11">
        <v>96</v>
      </c>
      <c r="B79" s="12">
        <f t="shared" si="1"/>
        <v>6.4999999999999997E-3</v>
      </c>
      <c r="H79" s="5">
        <v>96</v>
      </c>
      <c r="I79" s="6">
        <v>-1.84E-2</v>
      </c>
      <c r="J79" s="6">
        <v>-1.7000000000000001E-2</v>
      </c>
      <c r="K79" s="6">
        <v>-1.5599999999999999E-2</v>
      </c>
      <c r="L79" s="6">
        <v>-1.43E-2</v>
      </c>
      <c r="M79" s="6">
        <v>-1.29E-2</v>
      </c>
      <c r="N79" s="6">
        <v>-1.15E-2</v>
      </c>
      <c r="O79" s="6">
        <v>-0.01</v>
      </c>
      <c r="P79" s="6">
        <v>-8.5000000000000006E-3</v>
      </c>
      <c r="Q79" s="6">
        <v>-6.8999999999999999E-3</v>
      </c>
      <c r="R79" s="6">
        <v>-5.3E-3</v>
      </c>
      <c r="S79" s="6">
        <v>-3.5999999999999999E-3</v>
      </c>
      <c r="T79" s="6">
        <v>-1.9E-3</v>
      </c>
      <c r="U79" s="6">
        <v>-1E-4</v>
      </c>
      <c r="V79" s="6">
        <v>1.6999999999999999E-3</v>
      </c>
      <c r="W79" s="6">
        <v>3.3999999999999998E-3</v>
      </c>
      <c r="X79" s="6">
        <v>5.1000000000000004E-3</v>
      </c>
      <c r="Y79" s="6">
        <v>6.7000000000000002E-3</v>
      </c>
      <c r="Z79" s="6">
        <v>8.2000000000000007E-3</v>
      </c>
      <c r="AA79" s="6">
        <v>9.4999999999999998E-3</v>
      </c>
      <c r="AB79" s="6">
        <v>1.06E-2</v>
      </c>
      <c r="AC79" s="6">
        <v>1.15E-2</v>
      </c>
      <c r="AD79" s="6">
        <v>1.21E-2</v>
      </c>
      <c r="AE79" s="6">
        <v>1.2500000000000001E-2</v>
      </c>
      <c r="AF79" s="6">
        <v>1.26E-2</v>
      </c>
      <c r="AG79" s="6">
        <v>1.24E-2</v>
      </c>
      <c r="AH79" s="6">
        <v>1.2E-2</v>
      </c>
      <c r="AI79" s="6">
        <v>1.1299999999999999E-2</v>
      </c>
      <c r="AJ79" s="6">
        <v>1.04E-2</v>
      </c>
      <c r="AK79" s="6">
        <v>9.1999999999999998E-3</v>
      </c>
      <c r="AL79" s="6">
        <v>7.7999999999999996E-3</v>
      </c>
      <c r="AM79" s="6">
        <v>6.3E-3</v>
      </c>
      <c r="AN79" s="6">
        <v>4.7000000000000002E-3</v>
      </c>
      <c r="AO79" s="6">
        <v>3.0000000000000001E-3</v>
      </c>
      <c r="AP79" s="6">
        <v>1.1999999999999999E-3</v>
      </c>
      <c r="AQ79" s="6">
        <v>-5.0000000000000001E-4</v>
      </c>
      <c r="AR79" s="6">
        <v>-2.2000000000000001E-3</v>
      </c>
      <c r="AS79" s="6">
        <v>-3.8E-3</v>
      </c>
      <c r="AT79" s="6">
        <v>-5.1999999999999998E-3</v>
      </c>
      <c r="AU79" s="6">
        <v>-6.4000000000000003E-3</v>
      </c>
      <c r="AV79" s="6">
        <v>-7.4000000000000003E-3</v>
      </c>
      <c r="AW79" s="6">
        <v>-8.2000000000000007E-3</v>
      </c>
      <c r="AX79" s="6">
        <v>-8.6999999999999994E-3</v>
      </c>
      <c r="AY79" s="6">
        <v>-8.9999999999999993E-3</v>
      </c>
      <c r="AZ79" s="6">
        <v>-8.8999999999999999E-3</v>
      </c>
      <c r="BA79" s="6">
        <v>-8.6E-3</v>
      </c>
      <c r="BB79" s="6">
        <v>-8.0999999999999996E-3</v>
      </c>
      <c r="BC79" s="6">
        <v>-7.1999999999999998E-3</v>
      </c>
      <c r="BD79" s="6">
        <v>-6.1999999999999998E-3</v>
      </c>
      <c r="BE79" s="6">
        <v>-5.0000000000000001E-3</v>
      </c>
      <c r="BF79" s="6">
        <v>-3.5999999999999999E-3</v>
      </c>
      <c r="BG79" s="6">
        <v>-2.0999999999999999E-3</v>
      </c>
      <c r="BH79" s="6">
        <v>-5.9999999999999995E-4</v>
      </c>
      <c r="BI79" s="6">
        <v>8.9999999999999998E-4</v>
      </c>
      <c r="BJ79" s="6">
        <v>2.3E-3</v>
      </c>
      <c r="BK79" s="6">
        <v>3.5999999999999999E-3</v>
      </c>
      <c r="BL79" s="6">
        <v>4.7000000000000002E-3</v>
      </c>
      <c r="BM79" s="6">
        <v>5.5999999999999999E-3</v>
      </c>
      <c r="BN79" s="6">
        <v>6.1999999999999998E-3</v>
      </c>
      <c r="BO79" s="6">
        <v>6.6E-3</v>
      </c>
      <c r="BP79" s="6">
        <v>6.7000000000000002E-3</v>
      </c>
      <c r="BQ79" s="6">
        <v>6.7000000000000002E-3</v>
      </c>
      <c r="BR79" s="6">
        <v>6.4999999999999997E-3</v>
      </c>
      <c r="BS79" s="6">
        <v>6.1999999999999998E-3</v>
      </c>
      <c r="BT79" s="6">
        <v>5.7999999999999996E-3</v>
      </c>
      <c r="BU79" s="6">
        <v>5.4000000000000003E-3</v>
      </c>
      <c r="BV79" s="6">
        <v>5.0000000000000001E-3</v>
      </c>
      <c r="BW79" s="6">
        <v>4.4999999999999997E-3</v>
      </c>
      <c r="BX79" s="7">
        <v>4.5999999999999999E-3</v>
      </c>
      <c r="BY79" s="7">
        <v>4.3E-3</v>
      </c>
      <c r="BZ79" s="7">
        <v>4.0000000000000001E-3</v>
      </c>
      <c r="CA79" s="7">
        <v>3.8E-3</v>
      </c>
      <c r="CB79" s="7">
        <v>3.5999999999999999E-3</v>
      </c>
      <c r="CC79" s="7">
        <v>3.5000000000000001E-3</v>
      </c>
      <c r="CD79" s="7">
        <v>3.3999999999999998E-3</v>
      </c>
      <c r="CE79" s="7">
        <v>3.3999999999999998E-3</v>
      </c>
      <c r="CF79" s="7">
        <v>3.3999999999999998E-3</v>
      </c>
      <c r="CG79" s="7">
        <v>3.3999999999999998E-3</v>
      </c>
      <c r="CH79" s="7">
        <v>3.5000000000000001E-3</v>
      </c>
      <c r="CI79" s="7">
        <v>3.5000000000000001E-3</v>
      </c>
      <c r="CJ79" s="7">
        <v>3.5999999999999999E-3</v>
      </c>
      <c r="CK79" s="7">
        <v>3.5999999999999999E-3</v>
      </c>
      <c r="CL79" s="7">
        <v>3.5999999999999999E-3</v>
      </c>
      <c r="CM79" s="7">
        <v>3.5999999999999999E-3</v>
      </c>
      <c r="CN79" s="7">
        <v>3.5999999999999999E-3</v>
      </c>
      <c r="CO79" s="7">
        <v>3.7000000000000002E-3</v>
      </c>
      <c r="CP79" s="7">
        <v>3.7000000000000002E-3</v>
      </c>
      <c r="CQ79" s="7">
        <v>3.8E-3</v>
      </c>
    </row>
    <row r="80" spans="1:95" x14ac:dyDescent="0.35">
      <c r="A80" s="11">
        <v>97</v>
      </c>
      <c r="B80" s="12">
        <f t="shared" si="1"/>
        <v>6.1999999999999998E-3</v>
      </c>
      <c r="H80" s="5">
        <v>97</v>
      </c>
      <c r="I80" s="6">
        <v>-1.7399999999999999E-2</v>
      </c>
      <c r="J80" s="6">
        <v>-1.61E-2</v>
      </c>
      <c r="K80" s="6">
        <v>-1.4800000000000001E-2</v>
      </c>
      <c r="L80" s="6">
        <v>-1.35E-2</v>
      </c>
      <c r="M80" s="6">
        <v>-1.2200000000000001E-2</v>
      </c>
      <c r="N80" s="6">
        <v>-1.09E-2</v>
      </c>
      <c r="O80" s="6">
        <v>-9.4999999999999998E-3</v>
      </c>
      <c r="P80" s="6">
        <v>-8.0999999999999996E-3</v>
      </c>
      <c r="Q80" s="6">
        <v>-6.6E-3</v>
      </c>
      <c r="R80" s="6">
        <v>-5.0000000000000001E-3</v>
      </c>
      <c r="S80" s="6">
        <v>-3.3999999999999998E-3</v>
      </c>
      <c r="T80" s="6">
        <v>-1.8E-3</v>
      </c>
      <c r="U80" s="6">
        <v>-1E-4</v>
      </c>
      <c r="V80" s="6">
        <v>1.6000000000000001E-3</v>
      </c>
      <c r="W80" s="6">
        <v>3.3E-3</v>
      </c>
      <c r="X80" s="6">
        <v>4.8999999999999998E-3</v>
      </c>
      <c r="Y80" s="6">
        <v>6.4000000000000003E-3</v>
      </c>
      <c r="Z80" s="6">
        <v>7.7999999999999996E-3</v>
      </c>
      <c r="AA80" s="6">
        <v>8.9999999999999993E-3</v>
      </c>
      <c r="AB80" s="6">
        <v>0.01</v>
      </c>
      <c r="AC80" s="6">
        <v>1.09E-2</v>
      </c>
      <c r="AD80" s="6">
        <v>1.15E-2</v>
      </c>
      <c r="AE80" s="6">
        <v>1.18E-2</v>
      </c>
      <c r="AF80" s="6">
        <v>1.1900000000000001E-2</v>
      </c>
      <c r="AG80" s="6">
        <v>1.18E-2</v>
      </c>
      <c r="AH80" s="6">
        <v>1.1299999999999999E-2</v>
      </c>
      <c r="AI80" s="6">
        <v>1.0699999999999999E-2</v>
      </c>
      <c r="AJ80" s="6">
        <v>9.7999999999999997E-3</v>
      </c>
      <c r="AK80" s="6">
        <v>8.6999999999999994E-3</v>
      </c>
      <c r="AL80" s="6">
        <v>7.4000000000000003E-3</v>
      </c>
      <c r="AM80" s="6">
        <v>6.0000000000000001E-3</v>
      </c>
      <c r="AN80" s="6">
        <v>4.4000000000000003E-3</v>
      </c>
      <c r="AO80" s="6">
        <v>2.8E-3</v>
      </c>
      <c r="AP80" s="6">
        <v>1.1999999999999999E-3</v>
      </c>
      <c r="AQ80" s="6">
        <v>-5.0000000000000001E-4</v>
      </c>
      <c r="AR80" s="6">
        <v>-2.0999999999999999E-3</v>
      </c>
      <c r="AS80" s="6">
        <v>-3.5999999999999999E-3</v>
      </c>
      <c r="AT80" s="6">
        <v>-4.8999999999999998E-3</v>
      </c>
      <c r="AU80" s="6">
        <v>-6.0000000000000001E-3</v>
      </c>
      <c r="AV80" s="6">
        <v>-7.0000000000000001E-3</v>
      </c>
      <c r="AW80" s="6">
        <v>-7.7000000000000002E-3</v>
      </c>
      <c r="AX80" s="6">
        <v>-8.2000000000000007E-3</v>
      </c>
      <c r="AY80" s="6">
        <v>-8.5000000000000006E-3</v>
      </c>
      <c r="AZ80" s="6">
        <v>-8.5000000000000006E-3</v>
      </c>
      <c r="BA80" s="6">
        <v>-8.2000000000000007E-3</v>
      </c>
      <c r="BB80" s="6">
        <v>-7.6E-3</v>
      </c>
      <c r="BC80" s="6">
        <v>-6.8999999999999999E-3</v>
      </c>
      <c r="BD80" s="6">
        <v>-5.8999999999999999E-3</v>
      </c>
      <c r="BE80" s="6">
        <v>-4.7000000000000002E-3</v>
      </c>
      <c r="BF80" s="6">
        <v>-3.3999999999999998E-3</v>
      </c>
      <c r="BG80" s="6">
        <v>-2E-3</v>
      </c>
      <c r="BH80" s="6">
        <v>-5.0000000000000001E-4</v>
      </c>
      <c r="BI80" s="6">
        <v>8.9999999999999998E-4</v>
      </c>
      <c r="BJ80" s="6">
        <v>2.2000000000000001E-3</v>
      </c>
      <c r="BK80" s="6">
        <v>3.3999999999999998E-3</v>
      </c>
      <c r="BL80" s="6">
        <v>4.4000000000000003E-3</v>
      </c>
      <c r="BM80" s="6">
        <v>5.3E-3</v>
      </c>
      <c r="BN80" s="6">
        <v>5.8999999999999999E-3</v>
      </c>
      <c r="BO80" s="6">
        <v>6.1999999999999998E-3</v>
      </c>
      <c r="BP80" s="6">
        <v>6.4000000000000003E-3</v>
      </c>
      <c r="BQ80" s="6">
        <v>6.4000000000000003E-3</v>
      </c>
      <c r="BR80" s="6">
        <v>6.1999999999999998E-3</v>
      </c>
      <c r="BS80" s="6">
        <v>5.8999999999999999E-3</v>
      </c>
      <c r="BT80" s="6">
        <v>5.4999999999999997E-3</v>
      </c>
      <c r="BU80" s="6">
        <v>5.1000000000000004E-3</v>
      </c>
      <c r="BV80" s="6">
        <v>4.7000000000000002E-3</v>
      </c>
      <c r="BW80" s="6">
        <v>4.3E-3</v>
      </c>
      <c r="BX80" s="7">
        <v>4.4000000000000003E-3</v>
      </c>
      <c r="BY80" s="7">
        <v>4.4000000000000003E-3</v>
      </c>
      <c r="BZ80" s="7">
        <v>4.1000000000000003E-3</v>
      </c>
      <c r="CA80" s="7">
        <v>3.8E-3</v>
      </c>
      <c r="CB80" s="7">
        <v>3.5000000000000001E-3</v>
      </c>
      <c r="CC80" s="7">
        <v>3.3E-3</v>
      </c>
      <c r="CD80" s="7">
        <v>3.2000000000000002E-3</v>
      </c>
      <c r="CE80" s="7">
        <v>3.2000000000000002E-3</v>
      </c>
      <c r="CF80" s="7">
        <v>3.2000000000000002E-3</v>
      </c>
      <c r="CG80" s="7">
        <v>3.2000000000000002E-3</v>
      </c>
      <c r="CH80" s="7">
        <v>3.2000000000000002E-3</v>
      </c>
      <c r="CI80" s="7">
        <v>3.3E-3</v>
      </c>
      <c r="CJ80" s="7">
        <v>3.3E-3</v>
      </c>
      <c r="CK80" s="7">
        <v>3.3E-3</v>
      </c>
      <c r="CL80" s="7">
        <v>3.3999999999999998E-3</v>
      </c>
      <c r="CM80" s="7">
        <v>3.3999999999999998E-3</v>
      </c>
      <c r="CN80" s="7">
        <v>3.3999999999999998E-3</v>
      </c>
      <c r="CO80" s="7">
        <v>3.5000000000000001E-3</v>
      </c>
      <c r="CP80" s="7">
        <v>3.5000000000000001E-3</v>
      </c>
      <c r="CQ80" s="7">
        <v>3.5999999999999999E-3</v>
      </c>
    </row>
    <row r="81" spans="1:95" x14ac:dyDescent="0.35">
      <c r="A81" s="11">
        <v>98</v>
      </c>
      <c r="B81" s="12">
        <f t="shared" si="1"/>
        <v>5.7999999999999996E-3</v>
      </c>
      <c r="H81" s="5">
        <v>98</v>
      </c>
      <c r="I81" s="6">
        <v>-1.6400000000000001E-2</v>
      </c>
      <c r="J81" s="6">
        <v>-1.52E-2</v>
      </c>
      <c r="K81" s="6">
        <v>-1.4E-2</v>
      </c>
      <c r="L81" s="6">
        <v>-1.2800000000000001E-2</v>
      </c>
      <c r="M81" s="6">
        <v>-1.15E-2</v>
      </c>
      <c r="N81" s="6">
        <v>-1.03E-2</v>
      </c>
      <c r="O81" s="6">
        <v>-8.9999999999999993E-3</v>
      </c>
      <c r="P81" s="6">
        <v>-7.6E-3</v>
      </c>
      <c r="Q81" s="6">
        <v>-6.1999999999999998E-3</v>
      </c>
      <c r="R81" s="6">
        <v>-4.7999999999999996E-3</v>
      </c>
      <c r="S81" s="6">
        <v>-3.2000000000000002E-3</v>
      </c>
      <c r="T81" s="6">
        <v>-1.6999999999999999E-3</v>
      </c>
      <c r="U81" s="6">
        <v>-1E-4</v>
      </c>
      <c r="V81" s="6">
        <v>1.5E-3</v>
      </c>
      <c r="W81" s="6">
        <v>3.0999999999999999E-3</v>
      </c>
      <c r="X81" s="6">
        <v>4.5999999999999999E-3</v>
      </c>
      <c r="Y81" s="6">
        <v>6.0000000000000001E-3</v>
      </c>
      <c r="Z81" s="6">
        <v>7.3000000000000001E-3</v>
      </c>
      <c r="AA81" s="6">
        <v>8.5000000000000006E-3</v>
      </c>
      <c r="AB81" s="6">
        <v>9.4999999999999998E-3</v>
      </c>
      <c r="AC81" s="6">
        <v>1.03E-2</v>
      </c>
      <c r="AD81" s="6">
        <v>1.0800000000000001E-2</v>
      </c>
      <c r="AE81" s="6">
        <v>1.12E-2</v>
      </c>
      <c r="AF81" s="6">
        <v>1.1299999999999999E-2</v>
      </c>
      <c r="AG81" s="6">
        <v>1.11E-2</v>
      </c>
      <c r="AH81" s="6">
        <v>1.0699999999999999E-2</v>
      </c>
      <c r="AI81" s="6">
        <v>1.01E-2</v>
      </c>
      <c r="AJ81" s="6">
        <v>9.2999999999999992E-3</v>
      </c>
      <c r="AK81" s="6">
        <v>8.2000000000000007E-3</v>
      </c>
      <c r="AL81" s="6">
        <v>7.0000000000000001E-3</v>
      </c>
      <c r="AM81" s="6">
        <v>5.7000000000000002E-3</v>
      </c>
      <c r="AN81" s="6">
        <v>4.1999999999999997E-3</v>
      </c>
      <c r="AO81" s="6">
        <v>2.7000000000000001E-3</v>
      </c>
      <c r="AP81" s="6">
        <v>1.1000000000000001E-3</v>
      </c>
      <c r="AQ81" s="6">
        <v>-5.0000000000000001E-4</v>
      </c>
      <c r="AR81" s="6">
        <v>-2E-3</v>
      </c>
      <c r="AS81" s="6">
        <v>-3.3999999999999998E-3</v>
      </c>
      <c r="AT81" s="6">
        <v>-4.5999999999999999E-3</v>
      </c>
      <c r="AU81" s="6">
        <v>-5.7000000000000002E-3</v>
      </c>
      <c r="AV81" s="6">
        <v>-6.6E-3</v>
      </c>
      <c r="AW81" s="6">
        <v>-7.3000000000000001E-3</v>
      </c>
      <c r="AX81" s="6">
        <v>-7.7999999999999996E-3</v>
      </c>
      <c r="AY81" s="6">
        <v>-8.0000000000000002E-3</v>
      </c>
      <c r="AZ81" s="6">
        <v>-8.0000000000000002E-3</v>
      </c>
      <c r="BA81" s="6">
        <v>-7.7000000000000002E-3</v>
      </c>
      <c r="BB81" s="6">
        <v>-7.1999999999999998E-3</v>
      </c>
      <c r="BC81" s="6">
        <v>-6.4999999999999997E-3</v>
      </c>
      <c r="BD81" s="6">
        <v>-5.4999999999999997E-3</v>
      </c>
      <c r="BE81" s="6">
        <v>-4.4000000000000003E-3</v>
      </c>
      <c r="BF81" s="6">
        <v>-3.2000000000000002E-3</v>
      </c>
      <c r="BG81" s="6">
        <v>-1.9E-3</v>
      </c>
      <c r="BH81" s="6">
        <v>-5.0000000000000001E-4</v>
      </c>
      <c r="BI81" s="6">
        <v>8.0000000000000004E-4</v>
      </c>
      <c r="BJ81" s="6">
        <v>2.0999999999999999E-3</v>
      </c>
      <c r="BK81" s="6">
        <v>3.2000000000000002E-3</v>
      </c>
      <c r="BL81" s="6">
        <v>4.1999999999999997E-3</v>
      </c>
      <c r="BM81" s="6">
        <v>5.0000000000000001E-3</v>
      </c>
      <c r="BN81" s="6">
        <v>5.4999999999999997E-3</v>
      </c>
      <c r="BO81" s="6">
        <v>5.8999999999999999E-3</v>
      </c>
      <c r="BP81" s="6">
        <v>6.0000000000000001E-3</v>
      </c>
      <c r="BQ81" s="6">
        <v>6.0000000000000001E-3</v>
      </c>
      <c r="BR81" s="6">
        <v>5.7999999999999996E-3</v>
      </c>
      <c r="BS81" s="6">
        <v>5.5999999999999999E-3</v>
      </c>
      <c r="BT81" s="6">
        <v>5.1999999999999998E-3</v>
      </c>
      <c r="BU81" s="6">
        <v>4.8999999999999998E-3</v>
      </c>
      <c r="BV81" s="6">
        <v>4.4999999999999997E-3</v>
      </c>
      <c r="BW81" s="6">
        <v>4.1000000000000003E-3</v>
      </c>
      <c r="BX81" s="7">
        <v>4.1999999999999997E-3</v>
      </c>
      <c r="BY81" s="7">
        <v>4.1999999999999997E-3</v>
      </c>
      <c r="BZ81" s="7">
        <v>4.1999999999999997E-3</v>
      </c>
      <c r="CA81" s="7">
        <v>3.8E-3</v>
      </c>
      <c r="CB81" s="7">
        <v>3.5000000000000001E-3</v>
      </c>
      <c r="CC81" s="7">
        <v>3.3E-3</v>
      </c>
      <c r="CD81" s="7">
        <v>3.0999999999999999E-3</v>
      </c>
      <c r="CE81" s="7">
        <v>3.0000000000000001E-3</v>
      </c>
      <c r="CF81" s="7">
        <v>3.0000000000000001E-3</v>
      </c>
      <c r="CG81" s="7">
        <v>3.0000000000000001E-3</v>
      </c>
      <c r="CH81" s="7">
        <v>3.0000000000000001E-3</v>
      </c>
      <c r="CI81" s="7">
        <v>3.0000000000000001E-3</v>
      </c>
      <c r="CJ81" s="7">
        <v>3.0999999999999999E-3</v>
      </c>
      <c r="CK81" s="7">
        <v>3.0999999999999999E-3</v>
      </c>
      <c r="CL81" s="7">
        <v>3.2000000000000002E-3</v>
      </c>
      <c r="CM81" s="7">
        <v>3.2000000000000002E-3</v>
      </c>
      <c r="CN81" s="7">
        <v>3.2000000000000002E-3</v>
      </c>
      <c r="CO81" s="7">
        <v>3.3E-3</v>
      </c>
      <c r="CP81" s="7">
        <v>3.3E-3</v>
      </c>
      <c r="CQ81" s="7">
        <v>3.3999999999999998E-3</v>
      </c>
    </row>
    <row r="82" spans="1:95" x14ac:dyDescent="0.35">
      <c r="A82" s="11">
        <v>99</v>
      </c>
      <c r="B82" s="12">
        <f t="shared" si="1"/>
        <v>5.4999999999999997E-3</v>
      </c>
      <c r="H82" s="5">
        <v>99</v>
      </c>
      <c r="I82" s="6">
        <v>-1.55E-2</v>
      </c>
      <c r="J82" s="6">
        <v>-1.43E-2</v>
      </c>
      <c r="K82" s="6">
        <v>-1.32E-2</v>
      </c>
      <c r="L82" s="6">
        <v>-1.2E-2</v>
      </c>
      <c r="M82" s="6">
        <v>-1.09E-2</v>
      </c>
      <c r="N82" s="6">
        <v>-9.7000000000000003E-3</v>
      </c>
      <c r="O82" s="6">
        <v>-8.5000000000000006E-3</v>
      </c>
      <c r="P82" s="6">
        <v>-7.1999999999999998E-3</v>
      </c>
      <c r="Q82" s="6">
        <v>-5.8999999999999999E-3</v>
      </c>
      <c r="R82" s="6">
        <v>-4.4999999999999997E-3</v>
      </c>
      <c r="S82" s="6">
        <v>-3.0000000000000001E-3</v>
      </c>
      <c r="T82" s="6">
        <v>-1.6000000000000001E-3</v>
      </c>
      <c r="U82" s="6">
        <v>-1E-4</v>
      </c>
      <c r="V82" s="6">
        <v>1.4E-3</v>
      </c>
      <c r="W82" s="6">
        <v>2.8999999999999998E-3</v>
      </c>
      <c r="X82" s="6">
        <v>4.3E-3</v>
      </c>
      <c r="Y82" s="6">
        <v>5.7000000000000002E-3</v>
      </c>
      <c r="Z82" s="6">
        <v>6.8999999999999999E-3</v>
      </c>
      <c r="AA82" s="6">
        <v>8.0000000000000002E-3</v>
      </c>
      <c r="AB82" s="6">
        <v>8.8999999999999999E-3</v>
      </c>
      <c r="AC82" s="6">
        <v>9.7000000000000003E-3</v>
      </c>
      <c r="AD82" s="6">
        <v>1.0200000000000001E-2</v>
      </c>
      <c r="AE82" s="6">
        <v>1.0500000000000001E-2</v>
      </c>
      <c r="AF82" s="6">
        <v>1.06E-2</v>
      </c>
      <c r="AG82" s="6">
        <v>1.0500000000000001E-2</v>
      </c>
      <c r="AH82" s="6">
        <v>1.01E-2</v>
      </c>
      <c r="AI82" s="6">
        <v>9.4999999999999998E-3</v>
      </c>
      <c r="AJ82" s="6">
        <v>8.6999999999999994E-3</v>
      </c>
      <c r="AK82" s="6">
        <v>7.7000000000000002E-3</v>
      </c>
      <c r="AL82" s="6">
        <v>6.6E-3</v>
      </c>
      <c r="AM82" s="6">
        <v>5.3E-3</v>
      </c>
      <c r="AN82" s="6">
        <v>4.0000000000000001E-3</v>
      </c>
      <c r="AO82" s="6">
        <v>2.5000000000000001E-3</v>
      </c>
      <c r="AP82" s="6">
        <v>1E-3</v>
      </c>
      <c r="AQ82" s="6">
        <v>-4.0000000000000002E-4</v>
      </c>
      <c r="AR82" s="6">
        <v>-1.8E-3</v>
      </c>
      <c r="AS82" s="6">
        <v>-3.2000000000000002E-3</v>
      </c>
      <c r="AT82" s="6">
        <v>-4.3E-3</v>
      </c>
      <c r="AU82" s="6">
        <v>-5.4000000000000003E-3</v>
      </c>
      <c r="AV82" s="6">
        <v>-6.1999999999999998E-3</v>
      </c>
      <c r="AW82" s="6">
        <v>-6.8999999999999999E-3</v>
      </c>
      <c r="AX82" s="6">
        <v>-7.3000000000000001E-3</v>
      </c>
      <c r="AY82" s="6">
        <v>-7.4999999999999997E-3</v>
      </c>
      <c r="AZ82" s="6">
        <v>-7.4999999999999997E-3</v>
      </c>
      <c r="BA82" s="6">
        <v>-7.3000000000000001E-3</v>
      </c>
      <c r="BB82" s="6">
        <v>-6.7999999999999996E-3</v>
      </c>
      <c r="BC82" s="6">
        <v>-6.1000000000000004E-3</v>
      </c>
      <c r="BD82" s="6">
        <v>-5.1999999999999998E-3</v>
      </c>
      <c r="BE82" s="6">
        <v>-4.1999999999999997E-3</v>
      </c>
      <c r="BF82" s="6">
        <v>-3.0000000000000001E-3</v>
      </c>
      <c r="BG82" s="6">
        <v>-1.8E-3</v>
      </c>
      <c r="BH82" s="6">
        <v>-5.0000000000000001E-4</v>
      </c>
      <c r="BI82" s="6">
        <v>8.0000000000000004E-4</v>
      </c>
      <c r="BJ82" s="6">
        <v>2E-3</v>
      </c>
      <c r="BK82" s="6">
        <v>3.0000000000000001E-3</v>
      </c>
      <c r="BL82" s="6">
        <v>3.8999999999999998E-3</v>
      </c>
      <c r="BM82" s="6">
        <v>4.7000000000000002E-3</v>
      </c>
      <c r="BN82" s="6">
        <v>5.1999999999999998E-3</v>
      </c>
      <c r="BO82" s="6">
        <v>5.4999999999999997E-3</v>
      </c>
      <c r="BP82" s="6">
        <v>5.7000000000000002E-3</v>
      </c>
      <c r="BQ82" s="6">
        <v>5.5999999999999999E-3</v>
      </c>
      <c r="BR82" s="6">
        <v>5.4999999999999997E-3</v>
      </c>
      <c r="BS82" s="6">
        <v>5.1999999999999998E-3</v>
      </c>
      <c r="BT82" s="6">
        <v>4.8999999999999998E-3</v>
      </c>
      <c r="BU82" s="6">
        <v>4.5999999999999999E-3</v>
      </c>
      <c r="BV82" s="6">
        <v>4.1999999999999997E-3</v>
      </c>
      <c r="BW82" s="6">
        <v>3.8E-3</v>
      </c>
      <c r="BX82" s="7">
        <v>3.8999999999999998E-3</v>
      </c>
      <c r="BY82" s="7">
        <v>4.0000000000000001E-3</v>
      </c>
      <c r="BZ82" s="7">
        <v>4.0000000000000001E-3</v>
      </c>
      <c r="CA82" s="7">
        <v>3.8999999999999998E-3</v>
      </c>
      <c r="CB82" s="7">
        <v>3.5999999999999999E-3</v>
      </c>
      <c r="CC82" s="7">
        <v>3.2000000000000002E-3</v>
      </c>
      <c r="CD82" s="7">
        <v>3.0000000000000001E-3</v>
      </c>
      <c r="CE82" s="7">
        <v>2.8999999999999998E-3</v>
      </c>
      <c r="CF82" s="7">
        <v>2.8E-3</v>
      </c>
      <c r="CG82" s="7">
        <v>2.8E-3</v>
      </c>
      <c r="CH82" s="7">
        <v>2.8E-3</v>
      </c>
      <c r="CI82" s="7">
        <v>2.8E-3</v>
      </c>
      <c r="CJ82" s="7">
        <v>2.8999999999999998E-3</v>
      </c>
      <c r="CK82" s="7">
        <v>2.8999999999999998E-3</v>
      </c>
      <c r="CL82" s="7">
        <v>2.8999999999999998E-3</v>
      </c>
      <c r="CM82" s="7">
        <v>3.0000000000000001E-3</v>
      </c>
      <c r="CN82" s="7">
        <v>3.0000000000000001E-3</v>
      </c>
      <c r="CO82" s="7">
        <v>3.0999999999999999E-3</v>
      </c>
      <c r="CP82" s="7">
        <v>3.0999999999999999E-3</v>
      </c>
      <c r="CQ82" s="7">
        <v>3.2000000000000002E-3</v>
      </c>
    </row>
    <row r="83" spans="1:95" x14ac:dyDescent="0.35">
      <c r="A83" s="11">
        <v>100</v>
      </c>
      <c r="B83" s="12">
        <f t="shared" si="1"/>
        <v>5.1000000000000004E-3</v>
      </c>
      <c r="H83" s="5">
        <v>100</v>
      </c>
      <c r="I83" s="6">
        <v>-1.4500000000000001E-2</v>
      </c>
      <c r="J83" s="6">
        <v>-1.34E-2</v>
      </c>
      <c r="K83" s="6">
        <v>-1.24E-2</v>
      </c>
      <c r="L83" s="6">
        <v>-1.1299999999999999E-2</v>
      </c>
      <c r="M83" s="6">
        <v>-1.0200000000000001E-2</v>
      </c>
      <c r="N83" s="6">
        <v>-9.1000000000000004E-3</v>
      </c>
      <c r="O83" s="6">
        <v>-7.9000000000000008E-3</v>
      </c>
      <c r="P83" s="6">
        <v>-6.7000000000000002E-3</v>
      </c>
      <c r="Q83" s="6">
        <v>-5.4999999999999997E-3</v>
      </c>
      <c r="R83" s="6">
        <v>-4.1999999999999997E-3</v>
      </c>
      <c r="S83" s="6">
        <v>-2.8999999999999998E-3</v>
      </c>
      <c r="T83" s="6">
        <v>-1.5E-3</v>
      </c>
      <c r="U83" s="6">
        <v>-1E-4</v>
      </c>
      <c r="V83" s="6">
        <v>1.2999999999999999E-3</v>
      </c>
      <c r="W83" s="6">
        <v>2.7000000000000001E-3</v>
      </c>
      <c r="X83" s="6">
        <v>4.0000000000000001E-3</v>
      </c>
      <c r="Y83" s="6">
        <v>5.3E-3</v>
      </c>
      <c r="Z83" s="6">
        <v>6.4999999999999997E-3</v>
      </c>
      <c r="AA83" s="6">
        <v>7.4999999999999997E-3</v>
      </c>
      <c r="AB83" s="6">
        <v>8.3999999999999995E-3</v>
      </c>
      <c r="AC83" s="6">
        <v>9.1000000000000004E-3</v>
      </c>
      <c r="AD83" s="6">
        <v>9.5999999999999992E-3</v>
      </c>
      <c r="AE83" s="6">
        <v>9.7999999999999997E-3</v>
      </c>
      <c r="AF83" s="6">
        <v>9.9000000000000008E-3</v>
      </c>
      <c r="AG83" s="6">
        <v>9.7999999999999997E-3</v>
      </c>
      <c r="AH83" s="6">
        <v>9.4999999999999998E-3</v>
      </c>
      <c r="AI83" s="6">
        <v>8.8999999999999999E-3</v>
      </c>
      <c r="AJ83" s="6">
        <v>8.2000000000000007E-3</v>
      </c>
      <c r="AK83" s="6">
        <v>7.3000000000000001E-3</v>
      </c>
      <c r="AL83" s="6">
        <v>6.1999999999999998E-3</v>
      </c>
      <c r="AM83" s="6">
        <v>5.0000000000000001E-3</v>
      </c>
      <c r="AN83" s="6">
        <v>3.7000000000000002E-3</v>
      </c>
      <c r="AO83" s="6">
        <v>2.3E-3</v>
      </c>
      <c r="AP83" s="6">
        <v>1E-3</v>
      </c>
      <c r="AQ83" s="6">
        <v>-4.0000000000000002E-4</v>
      </c>
      <c r="AR83" s="6">
        <v>-1.6999999999999999E-3</v>
      </c>
      <c r="AS83" s="6">
        <v>-3.0000000000000001E-3</v>
      </c>
      <c r="AT83" s="6">
        <v>-4.1000000000000003E-3</v>
      </c>
      <c r="AU83" s="6">
        <v>-5.0000000000000001E-3</v>
      </c>
      <c r="AV83" s="6">
        <v>-5.7999999999999996E-3</v>
      </c>
      <c r="AW83" s="6">
        <v>-6.4999999999999997E-3</v>
      </c>
      <c r="AX83" s="6">
        <v>-6.8999999999999999E-3</v>
      </c>
      <c r="AY83" s="6">
        <v>-7.1000000000000004E-3</v>
      </c>
      <c r="AZ83" s="6">
        <v>-7.1000000000000004E-3</v>
      </c>
      <c r="BA83" s="6">
        <v>-6.7999999999999996E-3</v>
      </c>
      <c r="BB83" s="6">
        <v>-6.4000000000000003E-3</v>
      </c>
      <c r="BC83" s="6">
        <v>-5.7000000000000002E-3</v>
      </c>
      <c r="BD83" s="6">
        <v>-4.8999999999999998E-3</v>
      </c>
      <c r="BE83" s="6">
        <v>-3.8999999999999998E-3</v>
      </c>
      <c r="BF83" s="6">
        <v>-2.8E-3</v>
      </c>
      <c r="BG83" s="6">
        <v>-1.6000000000000001E-3</v>
      </c>
      <c r="BH83" s="6">
        <v>-4.0000000000000002E-4</v>
      </c>
      <c r="BI83" s="6">
        <v>6.9999999999999999E-4</v>
      </c>
      <c r="BJ83" s="6">
        <v>1.8E-3</v>
      </c>
      <c r="BK83" s="6">
        <v>2.8E-3</v>
      </c>
      <c r="BL83" s="6">
        <v>3.7000000000000002E-3</v>
      </c>
      <c r="BM83" s="6">
        <v>4.4000000000000003E-3</v>
      </c>
      <c r="BN83" s="6">
        <v>4.8999999999999998E-3</v>
      </c>
      <c r="BO83" s="6">
        <v>5.1999999999999998E-3</v>
      </c>
      <c r="BP83" s="6">
        <v>5.3E-3</v>
      </c>
      <c r="BQ83" s="6">
        <v>5.3E-3</v>
      </c>
      <c r="BR83" s="6">
        <v>5.1000000000000004E-3</v>
      </c>
      <c r="BS83" s="6">
        <v>4.8999999999999998E-3</v>
      </c>
      <c r="BT83" s="6">
        <v>4.5999999999999999E-3</v>
      </c>
      <c r="BU83" s="6">
        <v>4.3E-3</v>
      </c>
      <c r="BV83" s="6">
        <v>3.8999999999999998E-3</v>
      </c>
      <c r="BW83" s="6">
        <v>3.5999999999999999E-3</v>
      </c>
      <c r="BX83" s="7">
        <v>3.7000000000000002E-3</v>
      </c>
      <c r="BY83" s="7">
        <v>3.7000000000000002E-3</v>
      </c>
      <c r="BZ83" s="7">
        <v>3.7000000000000002E-3</v>
      </c>
      <c r="CA83" s="7">
        <v>3.7000000000000002E-3</v>
      </c>
      <c r="CB83" s="7">
        <v>3.7000000000000002E-3</v>
      </c>
      <c r="CC83" s="7">
        <v>3.3E-3</v>
      </c>
      <c r="CD83" s="7">
        <v>3.0000000000000001E-3</v>
      </c>
      <c r="CE83" s="7">
        <v>2.8E-3</v>
      </c>
      <c r="CF83" s="7">
        <v>2.7000000000000001E-3</v>
      </c>
      <c r="CG83" s="7">
        <v>2.5999999999999999E-3</v>
      </c>
      <c r="CH83" s="7">
        <v>2.5999999999999999E-3</v>
      </c>
      <c r="CI83" s="7">
        <v>2.5999999999999999E-3</v>
      </c>
      <c r="CJ83" s="7">
        <v>2.5999999999999999E-3</v>
      </c>
      <c r="CK83" s="7">
        <v>2.7000000000000001E-3</v>
      </c>
      <c r="CL83" s="7">
        <v>2.7000000000000001E-3</v>
      </c>
      <c r="CM83" s="7">
        <v>2.8E-3</v>
      </c>
      <c r="CN83" s="7">
        <v>2.8E-3</v>
      </c>
      <c r="CO83" s="7">
        <v>2.8E-3</v>
      </c>
      <c r="CP83" s="7">
        <v>2.8999999999999998E-3</v>
      </c>
      <c r="CQ83" s="7">
        <v>3.0000000000000001E-3</v>
      </c>
    </row>
    <row r="84" spans="1:95" x14ac:dyDescent="0.35">
      <c r="A84" s="11">
        <v>101</v>
      </c>
      <c r="B84" s="12">
        <f t="shared" si="1"/>
        <v>4.7999999999999996E-3</v>
      </c>
      <c r="H84" s="5">
        <v>101</v>
      </c>
      <c r="I84" s="6">
        <v>-1.35E-2</v>
      </c>
      <c r="J84" s="6">
        <v>-1.2500000000000001E-2</v>
      </c>
      <c r="K84" s="6">
        <v>-1.15E-2</v>
      </c>
      <c r="L84" s="6">
        <v>-1.0500000000000001E-2</v>
      </c>
      <c r="M84" s="6">
        <v>-9.4999999999999998E-3</v>
      </c>
      <c r="N84" s="6">
        <v>-8.5000000000000006E-3</v>
      </c>
      <c r="O84" s="6">
        <v>-7.4000000000000003E-3</v>
      </c>
      <c r="P84" s="6">
        <v>-6.3E-3</v>
      </c>
      <c r="Q84" s="6">
        <v>-5.1000000000000004E-3</v>
      </c>
      <c r="R84" s="6">
        <v>-3.8999999999999998E-3</v>
      </c>
      <c r="S84" s="6">
        <v>-2.7000000000000001E-3</v>
      </c>
      <c r="T84" s="6">
        <v>-1.4E-3</v>
      </c>
      <c r="U84" s="6">
        <v>-1E-4</v>
      </c>
      <c r="V84" s="6">
        <v>1.1999999999999999E-3</v>
      </c>
      <c r="W84" s="6">
        <v>2.5000000000000001E-3</v>
      </c>
      <c r="X84" s="6">
        <v>3.8E-3</v>
      </c>
      <c r="Y84" s="6">
        <v>5.0000000000000001E-3</v>
      </c>
      <c r="Z84" s="6">
        <v>6.0000000000000001E-3</v>
      </c>
      <c r="AA84" s="6">
        <v>7.0000000000000001E-3</v>
      </c>
      <c r="AB84" s="6">
        <v>7.7999999999999996E-3</v>
      </c>
      <c r="AC84" s="6">
        <v>8.3999999999999995E-3</v>
      </c>
      <c r="AD84" s="6">
        <v>8.8999999999999999E-3</v>
      </c>
      <c r="AE84" s="6">
        <v>9.1999999999999998E-3</v>
      </c>
      <c r="AF84" s="6">
        <v>9.2999999999999992E-3</v>
      </c>
      <c r="AG84" s="6">
        <v>9.1000000000000004E-3</v>
      </c>
      <c r="AH84" s="6">
        <v>8.8000000000000005E-3</v>
      </c>
      <c r="AI84" s="6">
        <v>8.3000000000000001E-3</v>
      </c>
      <c r="AJ84" s="6">
        <v>7.6E-3</v>
      </c>
      <c r="AK84" s="6">
        <v>6.7999999999999996E-3</v>
      </c>
      <c r="AL84" s="6">
        <v>5.7999999999999996E-3</v>
      </c>
      <c r="AM84" s="6">
        <v>4.7000000000000002E-3</v>
      </c>
      <c r="AN84" s="6">
        <v>3.5000000000000001E-3</v>
      </c>
      <c r="AO84" s="6">
        <v>2.2000000000000001E-3</v>
      </c>
      <c r="AP84" s="6">
        <v>8.9999999999999998E-4</v>
      </c>
      <c r="AQ84" s="6">
        <v>-4.0000000000000002E-4</v>
      </c>
      <c r="AR84" s="6">
        <v>-1.6000000000000001E-3</v>
      </c>
      <c r="AS84" s="6">
        <v>-2.8E-3</v>
      </c>
      <c r="AT84" s="6">
        <v>-3.8E-3</v>
      </c>
      <c r="AU84" s="6">
        <v>-4.7000000000000002E-3</v>
      </c>
      <c r="AV84" s="6">
        <v>-5.4000000000000003E-3</v>
      </c>
      <c r="AW84" s="6">
        <v>-6.0000000000000001E-3</v>
      </c>
      <c r="AX84" s="6">
        <v>-6.4000000000000003E-3</v>
      </c>
      <c r="AY84" s="6">
        <v>-6.6E-3</v>
      </c>
      <c r="AZ84" s="6">
        <v>-6.6E-3</v>
      </c>
      <c r="BA84" s="6">
        <v>-6.4000000000000003E-3</v>
      </c>
      <c r="BB84" s="6">
        <v>-5.8999999999999999E-3</v>
      </c>
      <c r="BC84" s="6">
        <v>-5.3E-3</v>
      </c>
      <c r="BD84" s="6">
        <v>-4.5999999999999999E-3</v>
      </c>
      <c r="BE84" s="6">
        <v>-3.7000000000000002E-3</v>
      </c>
      <c r="BF84" s="6">
        <v>-2.5999999999999999E-3</v>
      </c>
      <c r="BG84" s="6">
        <v>-1.5E-3</v>
      </c>
      <c r="BH84" s="6">
        <v>-4.0000000000000002E-4</v>
      </c>
      <c r="BI84" s="6">
        <v>6.9999999999999999E-4</v>
      </c>
      <c r="BJ84" s="6">
        <v>1.6999999999999999E-3</v>
      </c>
      <c r="BK84" s="6">
        <v>2.7000000000000001E-3</v>
      </c>
      <c r="BL84" s="6">
        <v>3.5000000000000001E-3</v>
      </c>
      <c r="BM84" s="6">
        <v>4.1000000000000003E-3</v>
      </c>
      <c r="BN84" s="6">
        <v>4.5999999999999999E-3</v>
      </c>
      <c r="BO84" s="6">
        <v>4.7999999999999996E-3</v>
      </c>
      <c r="BP84" s="6">
        <v>5.0000000000000001E-3</v>
      </c>
      <c r="BQ84" s="6">
        <v>4.8999999999999998E-3</v>
      </c>
      <c r="BR84" s="6">
        <v>4.7999999999999996E-3</v>
      </c>
      <c r="BS84" s="6">
        <v>4.5999999999999999E-3</v>
      </c>
      <c r="BT84" s="6">
        <v>4.3E-3</v>
      </c>
      <c r="BU84" s="6">
        <v>4.0000000000000001E-3</v>
      </c>
      <c r="BV84" s="6">
        <v>3.7000000000000002E-3</v>
      </c>
      <c r="BW84" s="6">
        <v>3.3E-3</v>
      </c>
      <c r="BX84" s="7">
        <v>3.3999999999999998E-3</v>
      </c>
      <c r="BY84" s="7">
        <v>3.5000000000000001E-3</v>
      </c>
      <c r="BZ84" s="7">
        <v>3.5000000000000001E-3</v>
      </c>
      <c r="CA84" s="7">
        <v>3.5000000000000001E-3</v>
      </c>
      <c r="CB84" s="7">
        <v>3.5000000000000001E-3</v>
      </c>
      <c r="CC84" s="7">
        <v>3.3999999999999998E-3</v>
      </c>
      <c r="CD84" s="7">
        <v>3.0000000000000001E-3</v>
      </c>
      <c r="CE84" s="7">
        <v>2.7000000000000001E-3</v>
      </c>
      <c r="CF84" s="7">
        <v>2.5999999999999999E-3</v>
      </c>
      <c r="CG84" s="7">
        <v>2.3999999999999998E-3</v>
      </c>
      <c r="CH84" s="7">
        <v>2.3999999999999998E-3</v>
      </c>
      <c r="CI84" s="7">
        <v>2.3999999999999998E-3</v>
      </c>
      <c r="CJ84" s="7">
        <v>2.3999999999999998E-3</v>
      </c>
      <c r="CK84" s="7">
        <v>2.5000000000000001E-3</v>
      </c>
      <c r="CL84" s="7">
        <v>2.5000000000000001E-3</v>
      </c>
      <c r="CM84" s="7">
        <v>2.5000000000000001E-3</v>
      </c>
      <c r="CN84" s="7">
        <v>2.5999999999999999E-3</v>
      </c>
      <c r="CO84" s="7">
        <v>2.5999999999999999E-3</v>
      </c>
      <c r="CP84" s="7">
        <v>2.7000000000000001E-3</v>
      </c>
      <c r="CQ84" s="7">
        <v>2.8E-3</v>
      </c>
    </row>
    <row r="85" spans="1:95" x14ac:dyDescent="0.35">
      <c r="A85" s="11">
        <v>102</v>
      </c>
      <c r="B85" s="12">
        <f t="shared" si="1"/>
        <v>4.4999999999999997E-3</v>
      </c>
      <c r="H85" s="5">
        <v>102</v>
      </c>
      <c r="I85" s="6">
        <v>-1.26E-2</v>
      </c>
      <c r="J85" s="6">
        <v>-1.1599999999999999E-2</v>
      </c>
      <c r="K85" s="6">
        <v>-1.0699999999999999E-2</v>
      </c>
      <c r="L85" s="6">
        <v>-9.7999999999999997E-3</v>
      </c>
      <c r="M85" s="6">
        <v>-8.8000000000000005E-3</v>
      </c>
      <c r="N85" s="6">
        <v>-7.9000000000000008E-3</v>
      </c>
      <c r="O85" s="6">
        <v>-6.8999999999999999E-3</v>
      </c>
      <c r="P85" s="6">
        <v>-5.7999999999999996E-3</v>
      </c>
      <c r="Q85" s="6">
        <v>-4.7999999999999996E-3</v>
      </c>
      <c r="R85" s="6">
        <v>-3.5999999999999999E-3</v>
      </c>
      <c r="S85" s="6">
        <v>-2.5000000000000001E-3</v>
      </c>
      <c r="T85" s="6">
        <v>-1.2999999999999999E-3</v>
      </c>
      <c r="U85" s="6">
        <v>-1E-4</v>
      </c>
      <c r="V85" s="6">
        <v>1.1999999999999999E-3</v>
      </c>
      <c r="W85" s="6">
        <v>2.3E-3</v>
      </c>
      <c r="X85" s="6">
        <v>3.5000000000000001E-3</v>
      </c>
      <c r="Y85" s="6">
        <v>4.5999999999999999E-3</v>
      </c>
      <c r="Z85" s="6">
        <v>5.5999999999999999E-3</v>
      </c>
      <c r="AA85" s="6">
        <v>6.4999999999999997E-3</v>
      </c>
      <c r="AB85" s="6">
        <v>7.1999999999999998E-3</v>
      </c>
      <c r="AC85" s="6">
        <v>7.7999999999999996E-3</v>
      </c>
      <c r="AD85" s="6">
        <v>8.3000000000000001E-3</v>
      </c>
      <c r="AE85" s="6">
        <v>8.5000000000000006E-3</v>
      </c>
      <c r="AF85" s="6">
        <v>8.6E-3</v>
      </c>
      <c r="AG85" s="6">
        <v>8.5000000000000006E-3</v>
      </c>
      <c r="AH85" s="6">
        <v>8.2000000000000007E-3</v>
      </c>
      <c r="AI85" s="6">
        <v>7.7000000000000002E-3</v>
      </c>
      <c r="AJ85" s="6">
        <v>7.1000000000000004E-3</v>
      </c>
      <c r="AK85" s="6">
        <v>6.3E-3</v>
      </c>
      <c r="AL85" s="6">
        <v>5.4000000000000003E-3</v>
      </c>
      <c r="AM85" s="6">
        <v>4.3E-3</v>
      </c>
      <c r="AN85" s="6">
        <v>3.2000000000000002E-3</v>
      </c>
      <c r="AO85" s="6">
        <v>2E-3</v>
      </c>
      <c r="AP85" s="6">
        <v>8.0000000000000004E-4</v>
      </c>
      <c r="AQ85" s="6">
        <v>-4.0000000000000002E-4</v>
      </c>
      <c r="AR85" s="6">
        <v>-1.5E-3</v>
      </c>
      <c r="AS85" s="6">
        <v>-2.5999999999999999E-3</v>
      </c>
      <c r="AT85" s="6">
        <v>-3.5000000000000001E-3</v>
      </c>
      <c r="AU85" s="6">
        <v>-4.4000000000000003E-3</v>
      </c>
      <c r="AV85" s="6">
        <v>-5.1000000000000004E-3</v>
      </c>
      <c r="AW85" s="6">
        <v>-5.5999999999999999E-3</v>
      </c>
      <c r="AX85" s="6">
        <v>-6.0000000000000001E-3</v>
      </c>
      <c r="AY85" s="6">
        <v>-6.1000000000000004E-3</v>
      </c>
      <c r="AZ85" s="6">
        <v>-6.1000000000000004E-3</v>
      </c>
      <c r="BA85" s="6">
        <v>-5.8999999999999999E-3</v>
      </c>
      <c r="BB85" s="6">
        <v>-5.4999999999999997E-3</v>
      </c>
      <c r="BC85" s="6">
        <v>-5.0000000000000001E-3</v>
      </c>
      <c r="BD85" s="6">
        <v>-4.1999999999999997E-3</v>
      </c>
      <c r="BE85" s="6">
        <v>-3.3999999999999998E-3</v>
      </c>
      <c r="BF85" s="6">
        <v>-2.3999999999999998E-3</v>
      </c>
      <c r="BG85" s="6">
        <v>-1.4E-3</v>
      </c>
      <c r="BH85" s="6">
        <v>-4.0000000000000002E-4</v>
      </c>
      <c r="BI85" s="6">
        <v>5.9999999999999995E-4</v>
      </c>
      <c r="BJ85" s="6">
        <v>1.6000000000000001E-3</v>
      </c>
      <c r="BK85" s="6">
        <v>2.5000000000000001E-3</v>
      </c>
      <c r="BL85" s="6">
        <v>3.2000000000000002E-3</v>
      </c>
      <c r="BM85" s="6">
        <v>3.8E-3</v>
      </c>
      <c r="BN85" s="6">
        <v>4.1999999999999997E-3</v>
      </c>
      <c r="BO85" s="6">
        <v>4.4999999999999997E-3</v>
      </c>
      <c r="BP85" s="6">
        <v>4.5999999999999999E-3</v>
      </c>
      <c r="BQ85" s="6">
        <v>4.5999999999999999E-3</v>
      </c>
      <c r="BR85" s="6">
        <v>4.4999999999999997E-3</v>
      </c>
      <c r="BS85" s="6">
        <v>4.3E-3</v>
      </c>
      <c r="BT85" s="6">
        <v>4.0000000000000001E-3</v>
      </c>
      <c r="BU85" s="6">
        <v>3.7000000000000002E-3</v>
      </c>
      <c r="BV85" s="6">
        <v>3.3999999999999998E-3</v>
      </c>
      <c r="BW85" s="6">
        <v>3.0999999999999999E-3</v>
      </c>
      <c r="BX85" s="7">
        <v>3.2000000000000002E-3</v>
      </c>
      <c r="BY85" s="7">
        <v>3.3E-3</v>
      </c>
      <c r="BZ85" s="7">
        <v>3.3E-3</v>
      </c>
      <c r="CA85" s="7">
        <v>3.3E-3</v>
      </c>
      <c r="CB85" s="7">
        <v>3.2000000000000002E-3</v>
      </c>
      <c r="CC85" s="7">
        <v>3.2000000000000002E-3</v>
      </c>
      <c r="CD85" s="7">
        <v>3.0999999999999999E-3</v>
      </c>
      <c r="CE85" s="7">
        <v>2.7000000000000001E-3</v>
      </c>
      <c r="CF85" s="7">
        <v>2.5000000000000001E-3</v>
      </c>
      <c r="CG85" s="7">
        <v>2.3E-3</v>
      </c>
      <c r="CH85" s="7">
        <v>2.3E-3</v>
      </c>
      <c r="CI85" s="7">
        <v>2.2000000000000001E-3</v>
      </c>
      <c r="CJ85" s="7">
        <v>2.2000000000000001E-3</v>
      </c>
      <c r="CK85" s="7">
        <v>2.2000000000000001E-3</v>
      </c>
      <c r="CL85" s="7">
        <v>2.3E-3</v>
      </c>
      <c r="CM85" s="7">
        <v>2.3E-3</v>
      </c>
      <c r="CN85" s="7">
        <v>2.3999999999999998E-3</v>
      </c>
      <c r="CO85" s="7">
        <v>2.3999999999999998E-3</v>
      </c>
      <c r="CP85" s="7">
        <v>2.5000000000000001E-3</v>
      </c>
      <c r="CQ85" s="7">
        <v>2.5999999999999999E-3</v>
      </c>
    </row>
    <row r="86" spans="1:95" x14ac:dyDescent="0.35">
      <c r="A86" s="11">
        <v>103</v>
      </c>
      <c r="B86" s="12">
        <f t="shared" si="1"/>
        <v>4.1000000000000003E-3</v>
      </c>
      <c r="H86" s="5">
        <v>103</v>
      </c>
      <c r="I86" s="6">
        <v>-1.1599999999999999E-2</v>
      </c>
      <c r="J86" s="6">
        <v>-1.0699999999999999E-2</v>
      </c>
      <c r="K86" s="6">
        <v>-9.9000000000000008E-3</v>
      </c>
      <c r="L86" s="6">
        <v>-8.9999999999999993E-3</v>
      </c>
      <c r="M86" s="6">
        <v>-8.2000000000000007E-3</v>
      </c>
      <c r="N86" s="6">
        <v>-7.3000000000000001E-3</v>
      </c>
      <c r="O86" s="6">
        <v>-6.3E-3</v>
      </c>
      <c r="P86" s="6">
        <v>-5.4000000000000003E-3</v>
      </c>
      <c r="Q86" s="6">
        <v>-4.4000000000000003E-3</v>
      </c>
      <c r="R86" s="6">
        <v>-3.3999999999999998E-3</v>
      </c>
      <c r="S86" s="6">
        <v>-2.3E-3</v>
      </c>
      <c r="T86" s="6">
        <v>-1.1999999999999999E-3</v>
      </c>
      <c r="U86" s="6">
        <v>-1E-4</v>
      </c>
      <c r="V86" s="6">
        <v>1.1000000000000001E-3</v>
      </c>
      <c r="W86" s="6">
        <v>2.2000000000000001E-3</v>
      </c>
      <c r="X86" s="6">
        <v>3.2000000000000002E-3</v>
      </c>
      <c r="Y86" s="6">
        <v>4.1999999999999997E-3</v>
      </c>
      <c r="Z86" s="6">
        <v>5.1999999999999998E-3</v>
      </c>
      <c r="AA86" s="6">
        <v>6.0000000000000001E-3</v>
      </c>
      <c r="AB86" s="6">
        <v>6.7000000000000002E-3</v>
      </c>
      <c r="AC86" s="6">
        <v>7.1999999999999998E-3</v>
      </c>
      <c r="AD86" s="6">
        <v>7.6E-3</v>
      </c>
      <c r="AE86" s="6">
        <v>7.9000000000000008E-3</v>
      </c>
      <c r="AF86" s="6">
        <v>7.9000000000000008E-3</v>
      </c>
      <c r="AG86" s="6">
        <v>7.7999999999999996E-3</v>
      </c>
      <c r="AH86" s="6">
        <v>7.6E-3</v>
      </c>
      <c r="AI86" s="6">
        <v>7.1000000000000004E-3</v>
      </c>
      <c r="AJ86" s="6">
        <v>6.4999999999999997E-3</v>
      </c>
      <c r="AK86" s="6">
        <v>5.7999999999999996E-3</v>
      </c>
      <c r="AL86" s="6">
        <v>5.0000000000000001E-3</v>
      </c>
      <c r="AM86" s="6">
        <v>4.0000000000000001E-3</v>
      </c>
      <c r="AN86" s="6">
        <v>3.0000000000000001E-3</v>
      </c>
      <c r="AO86" s="6">
        <v>1.9E-3</v>
      </c>
      <c r="AP86" s="6">
        <v>8.0000000000000004E-4</v>
      </c>
      <c r="AQ86" s="6">
        <v>-2.9999999999999997E-4</v>
      </c>
      <c r="AR86" s="6">
        <v>-1.4E-3</v>
      </c>
      <c r="AS86" s="6">
        <v>-2.3999999999999998E-3</v>
      </c>
      <c r="AT86" s="6">
        <v>-3.3E-3</v>
      </c>
      <c r="AU86" s="6">
        <v>-4.0000000000000001E-3</v>
      </c>
      <c r="AV86" s="6">
        <v>-4.7000000000000002E-3</v>
      </c>
      <c r="AW86" s="6">
        <v>-5.1999999999999998E-3</v>
      </c>
      <c r="AX86" s="6">
        <v>-5.4999999999999997E-3</v>
      </c>
      <c r="AY86" s="6">
        <v>-5.7000000000000002E-3</v>
      </c>
      <c r="AZ86" s="6">
        <v>-5.5999999999999999E-3</v>
      </c>
      <c r="BA86" s="6">
        <v>-5.4999999999999997E-3</v>
      </c>
      <c r="BB86" s="6">
        <v>-5.1000000000000004E-3</v>
      </c>
      <c r="BC86" s="6">
        <v>-4.5999999999999999E-3</v>
      </c>
      <c r="BD86" s="6">
        <v>-3.8999999999999998E-3</v>
      </c>
      <c r="BE86" s="6">
        <v>-3.0999999999999999E-3</v>
      </c>
      <c r="BF86" s="6">
        <v>-2.3E-3</v>
      </c>
      <c r="BG86" s="6">
        <v>-1.2999999999999999E-3</v>
      </c>
      <c r="BH86" s="6">
        <v>-4.0000000000000002E-4</v>
      </c>
      <c r="BI86" s="6">
        <v>5.9999999999999995E-4</v>
      </c>
      <c r="BJ86" s="6">
        <v>1.5E-3</v>
      </c>
      <c r="BK86" s="6">
        <v>2.3E-3</v>
      </c>
      <c r="BL86" s="6">
        <v>3.0000000000000001E-3</v>
      </c>
      <c r="BM86" s="6">
        <v>3.5000000000000001E-3</v>
      </c>
      <c r="BN86" s="6">
        <v>3.8999999999999998E-3</v>
      </c>
      <c r="BO86" s="6">
        <v>4.1000000000000003E-3</v>
      </c>
      <c r="BP86" s="6">
        <v>4.3E-3</v>
      </c>
      <c r="BQ86" s="6">
        <v>4.1999999999999997E-3</v>
      </c>
      <c r="BR86" s="6">
        <v>4.1000000000000003E-3</v>
      </c>
      <c r="BS86" s="6">
        <v>3.8999999999999998E-3</v>
      </c>
      <c r="BT86" s="6">
        <v>3.7000000000000002E-3</v>
      </c>
      <c r="BU86" s="6">
        <v>3.3999999999999998E-3</v>
      </c>
      <c r="BV86" s="6">
        <v>3.0999999999999999E-3</v>
      </c>
      <c r="BW86" s="6">
        <v>2.8999999999999998E-3</v>
      </c>
      <c r="BX86" s="7">
        <v>3.0000000000000001E-3</v>
      </c>
      <c r="BY86" s="7">
        <v>3.0000000000000001E-3</v>
      </c>
      <c r="BZ86" s="7">
        <v>3.0999999999999999E-3</v>
      </c>
      <c r="CA86" s="7">
        <v>3.0999999999999999E-3</v>
      </c>
      <c r="CB86" s="7">
        <v>3.0000000000000001E-3</v>
      </c>
      <c r="CC86" s="7">
        <v>3.0000000000000001E-3</v>
      </c>
      <c r="CD86" s="7">
        <v>2.8999999999999998E-3</v>
      </c>
      <c r="CE86" s="7">
        <v>2.8E-3</v>
      </c>
      <c r="CF86" s="7">
        <v>2.5000000000000001E-3</v>
      </c>
      <c r="CG86" s="7">
        <v>2.3E-3</v>
      </c>
      <c r="CH86" s="7">
        <v>2.0999999999999999E-3</v>
      </c>
      <c r="CI86" s="7">
        <v>2.0999999999999999E-3</v>
      </c>
      <c r="CJ86" s="7">
        <v>2E-3</v>
      </c>
      <c r="CK86" s="7">
        <v>2E-3</v>
      </c>
      <c r="CL86" s="7">
        <v>2.0999999999999999E-3</v>
      </c>
      <c r="CM86" s="7">
        <v>2.0999999999999999E-3</v>
      </c>
      <c r="CN86" s="7">
        <v>2.2000000000000001E-3</v>
      </c>
      <c r="CO86" s="7">
        <v>2.2000000000000001E-3</v>
      </c>
      <c r="CP86" s="7">
        <v>2.3E-3</v>
      </c>
      <c r="CQ86" s="7">
        <v>2.3999999999999998E-3</v>
      </c>
    </row>
    <row r="87" spans="1:95" x14ac:dyDescent="0.35">
      <c r="A87" s="11">
        <v>104</v>
      </c>
      <c r="B87" s="12">
        <f t="shared" si="1"/>
        <v>3.8E-3</v>
      </c>
      <c r="H87" s="5">
        <v>104</v>
      </c>
      <c r="I87" s="6">
        <v>-1.06E-2</v>
      </c>
      <c r="J87" s="6">
        <v>-9.7999999999999997E-3</v>
      </c>
      <c r="K87" s="6">
        <v>-9.1000000000000004E-3</v>
      </c>
      <c r="L87" s="6">
        <v>-8.3000000000000001E-3</v>
      </c>
      <c r="M87" s="6">
        <v>-7.4999999999999997E-3</v>
      </c>
      <c r="N87" s="6">
        <v>-6.7000000000000002E-3</v>
      </c>
      <c r="O87" s="6">
        <v>-5.7999999999999996E-3</v>
      </c>
      <c r="P87" s="6">
        <v>-4.8999999999999998E-3</v>
      </c>
      <c r="Q87" s="6">
        <v>-4.0000000000000001E-3</v>
      </c>
      <c r="R87" s="6">
        <v>-3.0999999999999999E-3</v>
      </c>
      <c r="S87" s="6">
        <v>-2.0999999999999999E-3</v>
      </c>
      <c r="T87" s="6">
        <v>-1.1000000000000001E-3</v>
      </c>
      <c r="U87" s="6">
        <v>-1E-4</v>
      </c>
      <c r="V87" s="6">
        <v>1E-3</v>
      </c>
      <c r="W87" s="6">
        <v>2E-3</v>
      </c>
      <c r="X87" s="6">
        <v>3.0000000000000001E-3</v>
      </c>
      <c r="Y87" s="6">
        <v>3.8999999999999998E-3</v>
      </c>
      <c r="Z87" s="6">
        <v>4.7000000000000002E-3</v>
      </c>
      <c r="AA87" s="6">
        <v>5.4999999999999997E-3</v>
      </c>
      <c r="AB87" s="6">
        <v>6.1000000000000004E-3</v>
      </c>
      <c r="AC87" s="6">
        <v>6.6E-3</v>
      </c>
      <c r="AD87" s="6">
        <v>7.0000000000000001E-3</v>
      </c>
      <c r="AE87" s="6">
        <v>7.1999999999999998E-3</v>
      </c>
      <c r="AF87" s="6">
        <v>7.3000000000000001E-3</v>
      </c>
      <c r="AG87" s="6">
        <v>7.1999999999999998E-3</v>
      </c>
      <c r="AH87" s="6">
        <v>6.8999999999999999E-3</v>
      </c>
      <c r="AI87" s="6">
        <v>6.4999999999999997E-3</v>
      </c>
      <c r="AJ87" s="6">
        <v>6.0000000000000001E-3</v>
      </c>
      <c r="AK87" s="6">
        <v>5.3E-3</v>
      </c>
      <c r="AL87" s="6">
        <v>4.4999999999999997E-3</v>
      </c>
      <c r="AM87" s="6">
        <v>3.7000000000000002E-3</v>
      </c>
      <c r="AN87" s="6">
        <v>2.7000000000000001E-3</v>
      </c>
      <c r="AO87" s="6">
        <v>1.6999999999999999E-3</v>
      </c>
      <c r="AP87" s="6">
        <v>6.9999999999999999E-4</v>
      </c>
      <c r="AQ87" s="6">
        <v>-2.9999999999999997E-4</v>
      </c>
      <c r="AR87" s="6">
        <v>-1.2999999999999999E-3</v>
      </c>
      <c r="AS87" s="6">
        <v>-2.2000000000000001E-3</v>
      </c>
      <c r="AT87" s="6">
        <v>-3.0000000000000001E-3</v>
      </c>
      <c r="AU87" s="6">
        <v>-3.7000000000000002E-3</v>
      </c>
      <c r="AV87" s="6">
        <v>-4.3E-3</v>
      </c>
      <c r="AW87" s="6">
        <v>-4.7000000000000002E-3</v>
      </c>
      <c r="AX87" s="6">
        <v>-5.0000000000000001E-3</v>
      </c>
      <c r="AY87" s="6">
        <v>-5.1999999999999998E-3</v>
      </c>
      <c r="AZ87" s="6">
        <v>-5.1999999999999998E-3</v>
      </c>
      <c r="BA87" s="6">
        <v>-5.0000000000000001E-3</v>
      </c>
      <c r="BB87" s="6">
        <v>-4.7000000000000002E-3</v>
      </c>
      <c r="BC87" s="6">
        <v>-4.1999999999999997E-3</v>
      </c>
      <c r="BD87" s="6">
        <v>-3.5999999999999999E-3</v>
      </c>
      <c r="BE87" s="6">
        <v>-2.8999999999999998E-3</v>
      </c>
      <c r="BF87" s="6">
        <v>-2.0999999999999999E-3</v>
      </c>
      <c r="BG87" s="6">
        <v>-1.1999999999999999E-3</v>
      </c>
      <c r="BH87" s="6">
        <v>-2.9999999999999997E-4</v>
      </c>
      <c r="BI87" s="6">
        <v>5.0000000000000001E-4</v>
      </c>
      <c r="BJ87" s="6">
        <v>1.4E-3</v>
      </c>
      <c r="BK87" s="6">
        <v>2.0999999999999999E-3</v>
      </c>
      <c r="BL87" s="6">
        <v>2.7000000000000001E-3</v>
      </c>
      <c r="BM87" s="6">
        <v>3.2000000000000002E-3</v>
      </c>
      <c r="BN87" s="6">
        <v>3.5999999999999999E-3</v>
      </c>
      <c r="BO87" s="6">
        <v>3.8E-3</v>
      </c>
      <c r="BP87" s="6">
        <v>3.8999999999999998E-3</v>
      </c>
      <c r="BQ87" s="6">
        <v>3.8999999999999998E-3</v>
      </c>
      <c r="BR87" s="6">
        <v>3.8E-3</v>
      </c>
      <c r="BS87" s="6">
        <v>3.5999999999999999E-3</v>
      </c>
      <c r="BT87" s="6">
        <v>3.3999999999999998E-3</v>
      </c>
      <c r="BU87" s="6">
        <v>3.0999999999999999E-3</v>
      </c>
      <c r="BV87" s="6">
        <v>2.8999999999999998E-3</v>
      </c>
      <c r="BW87" s="6">
        <v>2.5999999999999999E-3</v>
      </c>
      <c r="BX87" s="7">
        <v>2.7000000000000001E-3</v>
      </c>
      <c r="BY87" s="7">
        <v>2.8E-3</v>
      </c>
      <c r="BZ87" s="7">
        <v>2.8E-3</v>
      </c>
      <c r="CA87" s="7">
        <v>2.8E-3</v>
      </c>
      <c r="CB87" s="7">
        <v>2.8E-3</v>
      </c>
      <c r="CC87" s="7">
        <v>2.8E-3</v>
      </c>
      <c r="CD87" s="7">
        <v>2.7000000000000001E-3</v>
      </c>
      <c r="CE87" s="7">
        <v>2.5999999999999999E-3</v>
      </c>
      <c r="CF87" s="7">
        <v>2.5000000000000001E-3</v>
      </c>
      <c r="CG87" s="7">
        <v>2.2000000000000001E-3</v>
      </c>
      <c r="CH87" s="7">
        <v>2E-3</v>
      </c>
      <c r="CI87" s="7">
        <v>1.9E-3</v>
      </c>
      <c r="CJ87" s="7">
        <v>1.9E-3</v>
      </c>
      <c r="CK87" s="7">
        <v>1.9E-3</v>
      </c>
      <c r="CL87" s="7">
        <v>1.9E-3</v>
      </c>
      <c r="CM87" s="7">
        <v>1.9E-3</v>
      </c>
      <c r="CN87" s="7">
        <v>2E-3</v>
      </c>
      <c r="CO87" s="7">
        <v>2E-3</v>
      </c>
      <c r="CP87" s="7">
        <v>2.0999999999999999E-3</v>
      </c>
      <c r="CQ87" s="7">
        <v>2.2000000000000001E-3</v>
      </c>
    </row>
    <row r="88" spans="1:95" x14ac:dyDescent="0.35">
      <c r="A88" s="11">
        <v>105</v>
      </c>
      <c r="B88" s="12">
        <f t="shared" si="1"/>
        <v>3.3999999999999998E-3</v>
      </c>
      <c r="H88" s="5">
        <v>105</v>
      </c>
      <c r="I88" s="6">
        <v>-9.7000000000000003E-3</v>
      </c>
      <c r="J88" s="6">
        <v>-8.8999999999999999E-3</v>
      </c>
      <c r="K88" s="6">
        <v>-8.2000000000000007E-3</v>
      </c>
      <c r="L88" s="6">
        <v>-7.4999999999999997E-3</v>
      </c>
      <c r="M88" s="6">
        <v>-6.7999999999999996E-3</v>
      </c>
      <c r="N88" s="6">
        <v>-6.0000000000000001E-3</v>
      </c>
      <c r="O88" s="6">
        <v>-5.3E-3</v>
      </c>
      <c r="P88" s="6">
        <v>-4.4999999999999997E-3</v>
      </c>
      <c r="Q88" s="6">
        <v>-3.7000000000000002E-3</v>
      </c>
      <c r="R88" s="6">
        <v>-2.8E-3</v>
      </c>
      <c r="S88" s="6">
        <v>-1.9E-3</v>
      </c>
      <c r="T88" s="6">
        <v>-1E-3</v>
      </c>
      <c r="U88" s="6">
        <v>-1E-4</v>
      </c>
      <c r="V88" s="6">
        <v>8.9999999999999998E-4</v>
      </c>
      <c r="W88" s="6">
        <v>1.8E-3</v>
      </c>
      <c r="X88" s="6">
        <v>2.7000000000000001E-3</v>
      </c>
      <c r="Y88" s="6">
        <v>3.5000000000000001E-3</v>
      </c>
      <c r="Z88" s="6">
        <v>4.3E-3</v>
      </c>
      <c r="AA88" s="6">
        <v>5.0000000000000001E-3</v>
      </c>
      <c r="AB88" s="6">
        <v>5.5999999999999999E-3</v>
      </c>
      <c r="AC88" s="6">
        <v>6.0000000000000001E-3</v>
      </c>
      <c r="AD88" s="6">
        <v>6.4000000000000003E-3</v>
      </c>
      <c r="AE88" s="6">
        <v>6.6E-3</v>
      </c>
      <c r="AF88" s="6">
        <v>6.6E-3</v>
      </c>
      <c r="AG88" s="6">
        <v>6.4999999999999997E-3</v>
      </c>
      <c r="AH88" s="6">
        <v>6.3E-3</v>
      </c>
      <c r="AI88" s="6">
        <v>5.8999999999999999E-3</v>
      </c>
      <c r="AJ88" s="6">
        <v>5.4999999999999997E-3</v>
      </c>
      <c r="AK88" s="6">
        <v>4.7999999999999996E-3</v>
      </c>
      <c r="AL88" s="6">
        <v>4.1000000000000003E-3</v>
      </c>
      <c r="AM88" s="6">
        <v>3.3E-3</v>
      </c>
      <c r="AN88" s="6">
        <v>2.5000000000000001E-3</v>
      </c>
      <c r="AO88" s="6">
        <v>1.6000000000000001E-3</v>
      </c>
      <c r="AP88" s="6">
        <v>5.9999999999999995E-4</v>
      </c>
      <c r="AQ88" s="6">
        <v>-2.9999999999999997E-4</v>
      </c>
      <c r="AR88" s="6">
        <v>-1.1999999999999999E-3</v>
      </c>
      <c r="AS88" s="6">
        <v>-2E-3</v>
      </c>
      <c r="AT88" s="6">
        <v>-2.7000000000000001E-3</v>
      </c>
      <c r="AU88" s="6">
        <v>-3.3999999999999998E-3</v>
      </c>
      <c r="AV88" s="6">
        <v>-3.8999999999999998E-3</v>
      </c>
      <c r="AW88" s="6">
        <v>-4.3E-3</v>
      </c>
      <c r="AX88" s="6">
        <v>-4.5999999999999999E-3</v>
      </c>
      <c r="AY88" s="6">
        <v>-4.7000000000000002E-3</v>
      </c>
      <c r="AZ88" s="6">
        <v>-4.7000000000000002E-3</v>
      </c>
      <c r="BA88" s="6">
        <v>-4.4999999999999997E-3</v>
      </c>
      <c r="BB88" s="6">
        <v>-4.1999999999999997E-3</v>
      </c>
      <c r="BC88" s="6">
        <v>-3.8E-3</v>
      </c>
      <c r="BD88" s="6">
        <v>-3.3E-3</v>
      </c>
      <c r="BE88" s="6">
        <v>-2.5999999999999999E-3</v>
      </c>
      <c r="BF88" s="6">
        <v>-1.9E-3</v>
      </c>
      <c r="BG88" s="6">
        <v>-1.1000000000000001E-3</v>
      </c>
      <c r="BH88" s="6">
        <v>-2.9999999999999997E-4</v>
      </c>
      <c r="BI88" s="6">
        <v>5.0000000000000001E-4</v>
      </c>
      <c r="BJ88" s="6">
        <v>1.1999999999999999E-3</v>
      </c>
      <c r="BK88" s="6">
        <v>1.9E-3</v>
      </c>
      <c r="BL88" s="6">
        <v>2.5000000000000001E-3</v>
      </c>
      <c r="BM88" s="6">
        <v>2.8999999999999998E-3</v>
      </c>
      <c r="BN88" s="6">
        <v>3.3E-3</v>
      </c>
      <c r="BO88" s="6">
        <v>3.5000000000000001E-3</v>
      </c>
      <c r="BP88" s="6">
        <v>3.5000000000000001E-3</v>
      </c>
      <c r="BQ88" s="6">
        <v>3.5000000000000001E-3</v>
      </c>
      <c r="BR88" s="6">
        <v>3.3999999999999998E-3</v>
      </c>
      <c r="BS88" s="6">
        <v>3.3E-3</v>
      </c>
      <c r="BT88" s="6">
        <v>3.0999999999999999E-3</v>
      </c>
      <c r="BU88" s="6">
        <v>2.8999999999999998E-3</v>
      </c>
      <c r="BV88" s="6">
        <v>2.5999999999999999E-3</v>
      </c>
      <c r="BW88" s="6">
        <v>2.3999999999999998E-3</v>
      </c>
      <c r="BX88" s="7">
        <v>2.5000000000000001E-3</v>
      </c>
      <c r="BY88" s="7">
        <v>2.5999999999999999E-3</v>
      </c>
      <c r="BZ88" s="7">
        <v>2.5999999999999999E-3</v>
      </c>
      <c r="CA88" s="7">
        <v>2.5999999999999999E-3</v>
      </c>
      <c r="CB88" s="7">
        <v>2.5999999999999999E-3</v>
      </c>
      <c r="CC88" s="7">
        <v>2.5999999999999999E-3</v>
      </c>
      <c r="CD88" s="7">
        <v>2.5000000000000001E-3</v>
      </c>
      <c r="CE88" s="7">
        <v>2.3999999999999998E-3</v>
      </c>
      <c r="CF88" s="7">
        <v>2.3E-3</v>
      </c>
      <c r="CG88" s="7">
        <v>2.2000000000000001E-3</v>
      </c>
      <c r="CH88" s="7">
        <v>2E-3</v>
      </c>
      <c r="CI88" s="7">
        <v>1.8E-3</v>
      </c>
      <c r="CJ88" s="7">
        <v>1.6999999999999999E-3</v>
      </c>
      <c r="CK88" s="7">
        <v>1.6999999999999999E-3</v>
      </c>
      <c r="CL88" s="7">
        <v>1.6999999999999999E-3</v>
      </c>
      <c r="CM88" s="7">
        <v>1.6999999999999999E-3</v>
      </c>
      <c r="CN88" s="7">
        <v>1.8E-3</v>
      </c>
      <c r="CO88" s="7">
        <v>1.8E-3</v>
      </c>
      <c r="CP88" s="7">
        <v>1.9E-3</v>
      </c>
      <c r="CQ88" s="7">
        <v>2E-3</v>
      </c>
    </row>
    <row r="89" spans="1:95" x14ac:dyDescent="0.35">
      <c r="A89" s="11">
        <v>106</v>
      </c>
      <c r="B89" s="12">
        <f t="shared" si="1"/>
        <v>3.0999999999999999E-3</v>
      </c>
      <c r="H89" s="5">
        <v>106</v>
      </c>
      <c r="I89" s="6">
        <v>-8.6999999999999994E-3</v>
      </c>
      <c r="J89" s="6">
        <v>-8.0999999999999996E-3</v>
      </c>
      <c r="K89" s="6">
        <v>-7.4000000000000003E-3</v>
      </c>
      <c r="L89" s="6">
        <v>-6.7999999999999996E-3</v>
      </c>
      <c r="M89" s="6">
        <v>-6.1000000000000004E-3</v>
      </c>
      <c r="N89" s="6">
        <v>-5.4000000000000003E-3</v>
      </c>
      <c r="O89" s="6">
        <v>-4.7999999999999996E-3</v>
      </c>
      <c r="P89" s="6">
        <v>-4.0000000000000001E-3</v>
      </c>
      <c r="Q89" s="6">
        <v>-3.3E-3</v>
      </c>
      <c r="R89" s="6">
        <v>-2.5000000000000001E-3</v>
      </c>
      <c r="S89" s="6">
        <v>-1.6999999999999999E-3</v>
      </c>
      <c r="T89" s="6">
        <v>-8.9999999999999998E-4</v>
      </c>
      <c r="U89" s="6">
        <v>0</v>
      </c>
      <c r="V89" s="6">
        <v>8.0000000000000004E-4</v>
      </c>
      <c r="W89" s="6">
        <v>1.6000000000000001E-3</v>
      </c>
      <c r="X89" s="6">
        <v>2.3999999999999998E-3</v>
      </c>
      <c r="Y89" s="6">
        <v>3.2000000000000002E-3</v>
      </c>
      <c r="Z89" s="6">
        <v>3.8999999999999998E-3</v>
      </c>
      <c r="AA89" s="6">
        <v>4.4999999999999997E-3</v>
      </c>
      <c r="AB89" s="6">
        <v>5.0000000000000001E-3</v>
      </c>
      <c r="AC89" s="6">
        <v>5.4000000000000003E-3</v>
      </c>
      <c r="AD89" s="6">
        <v>5.7000000000000002E-3</v>
      </c>
      <c r="AE89" s="6">
        <v>5.8999999999999999E-3</v>
      </c>
      <c r="AF89" s="6">
        <v>6.0000000000000001E-3</v>
      </c>
      <c r="AG89" s="6">
        <v>5.8999999999999999E-3</v>
      </c>
      <c r="AH89" s="6">
        <v>5.7000000000000002E-3</v>
      </c>
      <c r="AI89" s="6">
        <v>5.3E-3</v>
      </c>
      <c r="AJ89" s="6">
        <v>4.8999999999999998E-3</v>
      </c>
      <c r="AK89" s="6">
        <v>4.4000000000000003E-3</v>
      </c>
      <c r="AL89" s="6">
        <v>3.7000000000000002E-3</v>
      </c>
      <c r="AM89" s="6">
        <v>3.0000000000000001E-3</v>
      </c>
      <c r="AN89" s="6">
        <v>2.2000000000000001E-3</v>
      </c>
      <c r="AO89" s="6">
        <v>1.4E-3</v>
      </c>
      <c r="AP89" s="6">
        <v>5.9999999999999995E-4</v>
      </c>
      <c r="AQ89" s="6">
        <v>-2.0000000000000001E-4</v>
      </c>
      <c r="AR89" s="6">
        <v>-1E-3</v>
      </c>
      <c r="AS89" s="6">
        <v>-1.8E-3</v>
      </c>
      <c r="AT89" s="6">
        <v>-2.3999999999999998E-3</v>
      </c>
      <c r="AU89" s="6">
        <v>-3.0000000000000001E-3</v>
      </c>
      <c r="AV89" s="6">
        <v>-3.5000000000000001E-3</v>
      </c>
      <c r="AW89" s="6">
        <v>-3.8999999999999998E-3</v>
      </c>
      <c r="AX89" s="6">
        <v>-4.1000000000000003E-3</v>
      </c>
      <c r="AY89" s="6">
        <v>-4.1999999999999997E-3</v>
      </c>
      <c r="AZ89" s="6">
        <v>-4.1999999999999997E-3</v>
      </c>
      <c r="BA89" s="6">
        <v>-4.1000000000000003E-3</v>
      </c>
      <c r="BB89" s="6">
        <v>-3.8E-3</v>
      </c>
      <c r="BC89" s="6">
        <v>-3.3999999999999998E-3</v>
      </c>
      <c r="BD89" s="6">
        <v>-2.8999999999999998E-3</v>
      </c>
      <c r="BE89" s="6">
        <v>-2.3E-3</v>
      </c>
      <c r="BF89" s="6">
        <v>-1.6999999999999999E-3</v>
      </c>
      <c r="BG89" s="6">
        <v>-1E-3</v>
      </c>
      <c r="BH89" s="6">
        <v>-2.9999999999999997E-4</v>
      </c>
      <c r="BI89" s="6">
        <v>4.0000000000000002E-4</v>
      </c>
      <c r="BJ89" s="6">
        <v>1.1000000000000001E-3</v>
      </c>
      <c r="BK89" s="6">
        <v>1.6999999999999999E-3</v>
      </c>
      <c r="BL89" s="6">
        <v>2.2000000000000001E-3</v>
      </c>
      <c r="BM89" s="6">
        <v>2.5999999999999999E-3</v>
      </c>
      <c r="BN89" s="6">
        <v>2.8999999999999998E-3</v>
      </c>
      <c r="BO89" s="6">
        <v>3.0999999999999999E-3</v>
      </c>
      <c r="BP89" s="6">
        <v>3.2000000000000002E-3</v>
      </c>
      <c r="BQ89" s="6">
        <v>3.2000000000000002E-3</v>
      </c>
      <c r="BR89" s="6">
        <v>3.0999999999999999E-3</v>
      </c>
      <c r="BS89" s="6">
        <v>2.8999999999999998E-3</v>
      </c>
      <c r="BT89" s="6">
        <v>2.8E-3</v>
      </c>
      <c r="BU89" s="6">
        <v>2.5999999999999999E-3</v>
      </c>
      <c r="BV89" s="6">
        <v>2.3999999999999998E-3</v>
      </c>
      <c r="BW89" s="6">
        <v>2.0999999999999999E-3</v>
      </c>
      <c r="BX89" s="7">
        <v>2.2000000000000001E-3</v>
      </c>
      <c r="BY89" s="7">
        <v>2.3E-3</v>
      </c>
      <c r="BZ89" s="7">
        <v>2.3999999999999998E-3</v>
      </c>
      <c r="CA89" s="7">
        <v>2.3999999999999998E-3</v>
      </c>
      <c r="CB89" s="7">
        <v>2.3999999999999998E-3</v>
      </c>
      <c r="CC89" s="7">
        <v>2.3999999999999998E-3</v>
      </c>
      <c r="CD89" s="7">
        <v>2.3E-3</v>
      </c>
      <c r="CE89" s="7">
        <v>2.2000000000000001E-3</v>
      </c>
      <c r="CF89" s="7">
        <v>2.0999999999999999E-3</v>
      </c>
      <c r="CG89" s="7">
        <v>2E-3</v>
      </c>
      <c r="CH89" s="7">
        <v>1.9E-3</v>
      </c>
      <c r="CI89" s="7">
        <v>1.6999999999999999E-3</v>
      </c>
      <c r="CJ89" s="7">
        <v>1.6000000000000001E-3</v>
      </c>
      <c r="CK89" s="7">
        <v>1.5E-3</v>
      </c>
      <c r="CL89" s="7">
        <v>1.5E-3</v>
      </c>
      <c r="CM89" s="7">
        <v>1.5E-3</v>
      </c>
      <c r="CN89" s="7">
        <v>1.6000000000000001E-3</v>
      </c>
      <c r="CO89" s="7">
        <v>1.6000000000000001E-3</v>
      </c>
      <c r="CP89" s="7">
        <v>1.6999999999999999E-3</v>
      </c>
      <c r="CQ89" s="7">
        <v>1.8E-3</v>
      </c>
    </row>
    <row r="90" spans="1:95" x14ac:dyDescent="0.35">
      <c r="A90" s="11">
        <v>107</v>
      </c>
      <c r="B90" s="12">
        <f t="shared" si="1"/>
        <v>2.7000000000000001E-3</v>
      </c>
      <c r="H90" s="5">
        <v>107</v>
      </c>
      <c r="I90" s="6">
        <v>-7.7000000000000002E-3</v>
      </c>
      <c r="J90" s="6">
        <v>-7.1999999999999998E-3</v>
      </c>
      <c r="K90" s="6">
        <v>-6.6E-3</v>
      </c>
      <c r="L90" s="6">
        <v>-6.0000000000000001E-3</v>
      </c>
      <c r="M90" s="6">
        <v>-5.4000000000000003E-3</v>
      </c>
      <c r="N90" s="6">
        <v>-4.7999999999999996E-3</v>
      </c>
      <c r="O90" s="6">
        <v>-4.1999999999999997E-3</v>
      </c>
      <c r="P90" s="6">
        <v>-3.5999999999999999E-3</v>
      </c>
      <c r="Q90" s="6">
        <v>-2.8999999999999998E-3</v>
      </c>
      <c r="R90" s="6">
        <v>-2.2000000000000001E-3</v>
      </c>
      <c r="S90" s="6">
        <v>-1.5E-3</v>
      </c>
      <c r="T90" s="6">
        <v>-8.0000000000000004E-4</v>
      </c>
      <c r="U90" s="6">
        <v>0</v>
      </c>
      <c r="V90" s="6">
        <v>6.9999999999999999E-4</v>
      </c>
      <c r="W90" s="6">
        <v>1.4E-3</v>
      </c>
      <c r="X90" s="6">
        <v>2.2000000000000001E-3</v>
      </c>
      <c r="Y90" s="6">
        <v>2.8E-3</v>
      </c>
      <c r="Z90" s="6">
        <v>3.3999999999999998E-3</v>
      </c>
      <c r="AA90" s="6">
        <v>4.0000000000000001E-3</v>
      </c>
      <c r="AB90" s="6">
        <v>4.4999999999999997E-3</v>
      </c>
      <c r="AC90" s="6">
        <v>4.7999999999999996E-3</v>
      </c>
      <c r="AD90" s="6">
        <v>5.1000000000000004E-3</v>
      </c>
      <c r="AE90" s="6">
        <v>5.3E-3</v>
      </c>
      <c r="AF90" s="6">
        <v>5.3E-3</v>
      </c>
      <c r="AG90" s="6">
        <v>5.1999999999999998E-3</v>
      </c>
      <c r="AH90" s="6">
        <v>5.0000000000000001E-3</v>
      </c>
      <c r="AI90" s="6">
        <v>4.7999999999999996E-3</v>
      </c>
      <c r="AJ90" s="6">
        <v>4.4000000000000003E-3</v>
      </c>
      <c r="AK90" s="6">
        <v>3.8999999999999998E-3</v>
      </c>
      <c r="AL90" s="6">
        <v>3.3E-3</v>
      </c>
      <c r="AM90" s="6">
        <v>2.7000000000000001E-3</v>
      </c>
      <c r="AN90" s="6">
        <v>2E-3</v>
      </c>
      <c r="AO90" s="6">
        <v>1.2999999999999999E-3</v>
      </c>
      <c r="AP90" s="6">
        <v>5.0000000000000001E-4</v>
      </c>
      <c r="AQ90" s="6">
        <v>-2.0000000000000001E-4</v>
      </c>
      <c r="AR90" s="6">
        <v>-8.9999999999999998E-4</v>
      </c>
      <c r="AS90" s="6">
        <v>-1.6000000000000001E-3</v>
      </c>
      <c r="AT90" s="6">
        <v>-2.2000000000000001E-3</v>
      </c>
      <c r="AU90" s="6">
        <v>-2.7000000000000001E-3</v>
      </c>
      <c r="AV90" s="6">
        <v>-3.0999999999999999E-3</v>
      </c>
      <c r="AW90" s="6">
        <v>-3.3999999999999998E-3</v>
      </c>
      <c r="AX90" s="6">
        <v>-3.7000000000000002E-3</v>
      </c>
      <c r="AY90" s="6">
        <v>-3.8E-3</v>
      </c>
      <c r="AZ90" s="6">
        <v>-3.8E-3</v>
      </c>
      <c r="BA90" s="6">
        <v>-3.5999999999999999E-3</v>
      </c>
      <c r="BB90" s="6">
        <v>-3.3999999999999998E-3</v>
      </c>
      <c r="BC90" s="6">
        <v>-3.0999999999999999E-3</v>
      </c>
      <c r="BD90" s="6">
        <v>-2.5999999999999999E-3</v>
      </c>
      <c r="BE90" s="6">
        <v>-2.0999999999999999E-3</v>
      </c>
      <c r="BF90" s="6">
        <v>-1.5E-3</v>
      </c>
      <c r="BG90" s="6">
        <v>-8.9999999999999998E-4</v>
      </c>
      <c r="BH90" s="6">
        <v>-2.0000000000000001E-4</v>
      </c>
      <c r="BI90" s="6">
        <v>4.0000000000000002E-4</v>
      </c>
      <c r="BJ90" s="6">
        <v>1E-3</v>
      </c>
      <c r="BK90" s="6">
        <v>1.5E-3</v>
      </c>
      <c r="BL90" s="6">
        <v>2E-3</v>
      </c>
      <c r="BM90" s="6">
        <v>2.3E-3</v>
      </c>
      <c r="BN90" s="6">
        <v>2.5999999999999999E-3</v>
      </c>
      <c r="BO90" s="6">
        <v>2.8E-3</v>
      </c>
      <c r="BP90" s="6">
        <v>2.8E-3</v>
      </c>
      <c r="BQ90" s="6">
        <v>2.8E-3</v>
      </c>
      <c r="BR90" s="6">
        <v>2.7000000000000001E-3</v>
      </c>
      <c r="BS90" s="6">
        <v>2.5999999999999999E-3</v>
      </c>
      <c r="BT90" s="6">
        <v>2.5000000000000001E-3</v>
      </c>
      <c r="BU90" s="6">
        <v>2.3E-3</v>
      </c>
      <c r="BV90" s="6">
        <v>2.0999999999999999E-3</v>
      </c>
      <c r="BW90" s="6">
        <v>1.9E-3</v>
      </c>
      <c r="BX90" s="7">
        <v>2E-3</v>
      </c>
      <c r="BY90" s="7">
        <v>2.0999999999999999E-3</v>
      </c>
      <c r="BZ90" s="7">
        <v>2.0999999999999999E-3</v>
      </c>
      <c r="CA90" s="7">
        <v>2.0999999999999999E-3</v>
      </c>
      <c r="CB90" s="7">
        <v>2.0999999999999999E-3</v>
      </c>
      <c r="CC90" s="7">
        <v>2.0999999999999999E-3</v>
      </c>
      <c r="CD90" s="7">
        <v>2.0999999999999999E-3</v>
      </c>
      <c r="CE90" s="7">
        <v>2.0999999999999999E-3</v>
      </c>
      <c r="CF90" s="7">
        <v>2E-3</v>
      </c>
      <c r="CG90" s="7">
        <v>1.9E-3</v>
      </c>
      <c r="CH90" s="7">
        <v>1.8E-3</v>
      </c>
      <c r="CI90" s="7">
        <v>1.6000000000000001E-3</v>
      </c>
      <c r="CJ90" s="7">
        <v>1.5E-3</v>
      </c>
      <c r="CK90" s="7">
        <v>1.4E-3</v>
      </c>
      <c r="CL90" s="7">
        <v>1.2999999999999999E-3</v>
      </c>
      <c r="CM90" s="7">
        <v>1.2999999999999999E-3</v>
      </c>
      <c r="CN90" s="7">
        <v>1.4E-3</v>
      </c>
      <c r="CO90" s="7">
        <v>1.4E-3</v>
      </c>
      <c r="CP90" s="7">
        <v>1.5E-3</v>
      </c>
      <c r="CQ90" s="7">
        <v>1.6000000000000001E-3</v>
      </c>
    </row>
    <row r="91" spans="1:95" x14ac:dyDescent="0.35">
      <c r="A91" s="11">
        <v>108</v>
      </c>
      <c r="B91" s="12">
        <f t="shared" si="1"/>
        <v>2.3999999999999998E-3</v>
      </c>
      <c r="H91" s="5">
        <v>108</v>
      </c>
      <c r="I91" s="6">
        <v>-6.7999999999999996E-3</v>
      </c>
      <c r="J91" s="6">
        <v>-6.3E-3</v>
      </c>
      <c r="K91" s="6">
        <v>-5.7999999999999996E-3</v>
      </c>
      <c r="L91" s="6">
        <v>-5.3E-3</v>
      </c>
      <c r="M91" s="6">
        <v>-4.7999999999999996E-3</v>
      </c>
      <c r="N91" s="6">
        <v>-4.1999999999999997E-3</v>
      </c>
      <c r="O91" s="6">
        <v>-3.7000000000000002E-3</v>
      </c>
      <c r="P91" s="6">
        <v>-3.0999999999999999E-3</v>
      </c>
      <c r="Q91" s="6">
        <v>-2.5999999999999999E-3</v>
      </c>
      <c r="R91" s="6">
        <v>-2E-3</v>
      </c>
      <c r="S91" s="6">
        <v>-1.2999999999999999E-3</v>
      </c>
      <c r="T91" s="6">
        <v>-6.9999999999999999E-4</v>
      </c>
      <c r="U91" s="6">
        <v>0</v>
      </c>
      <c r="V91" s="6">
        <v>5.9999999999999995E-4</v>
      </c>
      <c r="W91" s="6">
        <v>1.2999999999999999E-3</v>
      </c>
      <c r="X91" s="6">
        <v>1.9E-3</v>
      </c>
      <c r="Y91" s="6">
        <v>2.5000000000000001E-3</v>
      </c>
      <c r="Z91" s="6">
        <v>3.0000000000000001E-3</v>
      </c>
      <c r="AA91" s="6">
        <v>3.5000000000000001E-3</v>
      </c>
      <c r="AB91" s="6">
        <v>3.8999999999999998E-3</v>
      </c>
      <c r="AC91" s="6">
        <v>4.1999999999999997E-3</v>
      </c>
      <c r="AD91" s="6">
        <v>4.4999999999999997E-3</v>
      </c>
      <c r="AE91" s="6">
        <v>4.5999999999999999E-3</v>
      </c>
      <c r="AF91" s="6">
        <v>4.5999999999999999E-3</v>
      </c>
      <c r="AG91" s="6">
        <v>4.5999999999999999E-3</v>
      </c>
      <c r="AH91" s="6">
        <v>4.4000000000000003E-3</v>
      </c>
      <c r="AI91" s="6">
        <v>4.1999999999999997E-3</v>
      </c>
      <c r="AJ91" s="6">
        <v>3.8E-3</v>
      </c>
      <c r="AK91" s="6">
        <v>3.3999999999999998E-3</v>
      </c>
      <c r="AL91" s="6">
        <v>2.8999999999999998E-3</v>
      </c>
      <c r="AM91" s="6">
        <v>2.3E-3</v>
      </c>
      <c r="AN91" s="6">
        <v>1.6999999999999999E-3</v>
      </c>
      <c r="AO91" s="6">
        <v>1.1000000000000001E-3</v>
      </c>
      <c r="AP91" s="6">
        <v>4.0000000000000002E-4</v>
      </c>
      <c r="AQ91" s="6">
        <v>-2.0000000000000001E-4</v>
      </c>
      <c r="AR91" s="6">
        <v>-8.0000000000000004E-4</v>
      </c>
      <c r="AS91" s="6">
        <v>-1.4E-3</v>
      </c>
      <c r="AT91" s="6">
        <v>-1.9E-3</v>
      </c>
      <c r="AU91" s="6">
        <v>-2.3999999999999998E-3</v>
      </c>
      <c r="AV91" s="6">
        <v>-2.7000000000000001E-3</v>
      </c>
      <c r="AW91" s="6">
        <v>-3.0000000000000001E-3</v>
      </c>
      <c r="AX91" s="6">
        <v>-3.2000000000000002E-3</v>
      </c>
      <c r="AY91" s="6">
        <v>-3.3E-3</v>
      </c>
      <c r="AZ91" s="6">
        <v>-3.3E-3</v>
      </c>
      <c r="BA91" s="6">
        <v>-3.2000000000000002E-3</v>
      </c>
      <c r="BB91" s="6">
        <v>-3.0000000000000001E-3</v>
      </c>
      <c r="BC91" s="6">
        <v>-2.7000000000000001E-3</v>
      </c>
      <c r="BD91" s="6">
        <v>-2.3E-3</v>
      </c>
      <c r="BE91" s="6">
        <v>-1.8E-3</v>
      </c>
      <c r="BF91" s="6">
        <v>-1.2999999999999999E-3</v>
      </c>
      <c r="BG91" s="6">
        <v>-8.0000000000000004E-4</v>
      </c>
      <c r="BH91" s="6">
        <v>-2.0000000000000001E-4</v>
      </c>
      <c r="BI91" s="6">
        <v>2.9999999999999997E-4</v>
      </c>
      <c r="BJ91" s="6">
        <v>8.9999999999999998E-4</v>
      </c>
      <c r="BK91" s="6">
        <v>1.2999999999999999E-3</v>
      </c>
      <c r="BL91" s="6">
        <v>1.6999999999999999E-3</v>
      </c>
      <c r="BM91" s="6">
        <v>2E-3</v>
      </c>
      <c r="BN91" s="6">
        <v>2.3E-3</v>
      </c>
      <c r="BO91" s="6">
        <v>2.3999999999999998E-3</v>
      </c>
      <c r="BP91" s="6">
        <v>2.5000000000000001E-3</v>
      </c>
      <c r="BQ91" s="6">
        <v>2.5000000000000001E-3</v>
      </c>
      <c r="BR91" s="6">
        <v>2.3999999999999998E-3</v>
      </c>
      <c r="BS91" s="6">
        <v>2.3E-3</v>
      </c>
      <c r="BT91" s="6">
        <v>2.2000000000000001E-3</v>
      </c>
      <c r="BU91" s="6">
        <v>2E-3</v>
      </c>
      <c r="BV91" s="6">
        <v>1.8E-3</v>
      </c>
      <c r="BW91" s="6">
        <v>1.6999999999999999E-3</v>
      </c>
      <c r="BX91" s="7">
        <v>1.8E-3</v>
      </c>
      <c r="BY91" s="7">
        <v>1.8E-3</v>
      </c>
      <c r="BZ91" s="7">
        <v>1.9E-3</v>
      </c>
      <c r="CA91" s="7">
        <v>1.9E-3</v>
      </c>
      <c r="CB91" s="7">
        <v>1.9E-3</v>
      </c>
      <c r="CC91" s="7">
        <v>1.9E-3</v>
      </c>
      <c r="CD91" s="7">
        <v>1.9E-3</v>
      </c>
      <c r="CE91" s="7">
        <v>1.9E-3</v>
      </c>
      <c r="CF91" s="7">
        <v>1.8E-3</v>
      </c>
      <c r="CG91" s="7">
        <v>1.6999999999999999E-3</v>
      </c>
      <c r="CH91" s="7">
        <v>1.6000000000000001E-3</v>
      </c>
      <c r="CI91" s="7">
        <v>1.5E-3</v>
      </c>
      <c r="CJ91" s="7">
        <v>1.4E-3</v>
      </c>
      <c r="CK91" s="7">
        <v>1.1999999999999999E-3</v>
      </c>
      <c r="CL91" s="7">
        <v>1.1999999999999999E-3</v>
      </c>
      <c r="CM91" s="7">
        <v>1.1999999999999999E-3</v>
      </c>
      <c r="CN91" s="7">
        <v>1.1999999999999999E-3</v>
      </c>
      <c r="CO91" s="7">
        <v>1.1999999999999999E-3</v>
      </c>
      <c r="CP91" s="7">
        <v>1.2999999999999999E-3</v>
      </c>
      <c r="CQ91" s="7">
        <v>1.4E-3</v>
      </c>
    </row>
    <row r="92" spans="1:95" x14ac:dyDescent="0.35">
      <c r="A92" s="11">
        <v>109</v>
      </c>
      <c r="B92" s="12">
        <f t="shared" si="1"/>
        <v>2.0999999999999999E-3</v>
      </c>
      <c r="H92" s="5">
        <v>109</v>
      </c>
      <c r="I92" s="6">
        <v>-5.7999999999999996E-3</v>
      </c>
      <c r="J92" s="6">
        <v>-5.4000000000000003E-3</v>
      </c>
      <c r="K92" s="6">
        <v>-4.8999999999999998E-3</v>
      </c>
      <c r="L92" s="6">
        <v>-4.4999999999999997E-3</v>
      </c>
      <c r="M92" s="6">
        <v>-4.1000000000000003E-3</v>
      </c>
      <c r="N92" s="6">
        <v>-3.5999999999999999E-3</v>
      </c>
      <c r="O92" s="6">
        <v>-3.2000000000000002E-3</v>
      </c>
      <c r="P92" s="6">
        <v>-2.7000000000000001E-3</v>
      </c>
      <c r="Q92" s="6">
        <v>-2.2000000000000001E-3</v>
      </c>
      <c r="R92" s="6">
        <v>-1.6999999999999999E-3</v>
      </c>
      <c r="S92" s="6">
        <v>-1.1000000000000001E-3</v>
      </c>
      <c r="T92" s="6">
        <v>-5.9999999999999995E-4</v>
      </c>
      <c r="U92" s="6">
        <v>0</v>
      </c>
      <c r="V92" s="6">
        <v>5.0000000000000001E-4</v>
      </c>
      <c r="W92" s="6">
        <v>1.1000000000000001E-3</v>
      </c>
      <c r="X92" s="6">
        <v>1.6000000000000001E-3</v>
      </c>
      <c r="Y92" s="6">
        <v>2.0999999999999999E-3</v>
      </c>
      <c r="Z92" s="6">
        <v>2.5999999999999999E-3</v>
      </c>
      <c r="AA92" s="6">
        <v>3.0000000000000001E-3</v>
      </c>
      <c r="AB92" s="6">
        <v>3.3E-3</v>
      </c>
      <c r="AC92" s="6">
        <v>3.5999999999999999E-3</v>
      </c>
      <c r="AD92" s="6">
        <v>3.8E-3</v>
      </c>
      <c r="AE92" s="6">
        <v>3.8999999999999998E-3</v>
      </c>
      <c r="AF92" s="6">
        <v>4.0000000000000001E-3</v>
      </c>
      <c r="AG92" s="6">
        <v>3.8999999999999998E-3</v>
      </c>
      <c r="AH92" s="6">
        <v>3.8E-3</v>
      </c>
      <c r="AI92" s="6">
        <v>3.5999999999999999E-3</v>
      </c>
      <c r="AJ92" s="6">
        <v>3.3E-3</v>
      </c>
      <c r="AK92" s="6">
        <v>2.8999999999999998E-3</v>
      </c>
      <c r="AL92" s="6">
        <v>2.5000000000000001E-3</v>
      </c>
      <c r="AM92" s="6">
        <v>2E-3</v>
      </c>
      <c r="AN92" s="6">
        <v>1.5E-3</v>
      </c>
      <c r="AO92" s="6">
        <v>8.9999999999999998E-4</v>
      </c>
      <c r="AP92" s="6">
        <v>4.0000000000000002E-4</v>
      </c>
      <c r="AQ92" s="6">
        <v>-2.0000000000000001E-4</v>
      </c>
      <c r="AR92" s="6">
        <v>-6.9999999999999999E-4</v>
      </c>
      <c r="AS92" s="6">
        <v>-1.1999999999999999E-3</v>
      </c>
      <c r="AT92" s="6">
        <v>-1.6000000000000001E-3</v>
      </c>
      <c r="AU92" s="6">
        <v>-2E-3</v>
      </c>
      <c r="AV92" s="6">
        <v>-2.3E-3</v>
      </c>
      <c r="AW92" s="6">
        <v>-2.5999999999999999E-3</v>
      </c>
      <c r="AX92" s="6">
        <v>-2.7000000000000001E-3</v>
      </c>
      <c r="AY92" s="6">
        <v>-2.8E-3</v>
      </c>
      <c r="AZ92" s="6">
        <v>-2.8E-3</v>
      </c>
      <c r="BA92" s="6">
        <v>-2.7000000000000001E-3</v>
      </c>
      <c r="BB92" s="6">
        <v>-2.5000000000000001E-3</v>
      </c>
      <c r="BC92" s="6">
        <v>-2.3E-3</v>
      </c>
      <c r="BD92" s="6">
        <v>-2E-3</v>
      </c>
      <c r="BE92" s="6">
        <v>-1.6000000000000001E-3</v>
      </c>
      <c r="BF92" s="6">
        <v>-1.1000000000000001E-3</v>
      </c>
      <c r="BG92" s="6">
        <v>-6.9999999999999999E-4</v>
      </c>
      <c r="BH92" s="6">
        <v>-2.0000000000000001E-4</v>
      </c>
      <c r="BI92" s="6">
        <v>2.9999999999999997E-4</v>
      </c>
      <c r="BJ92" s="6">
        <v>6.9999999999999999E-4</v>
      </c>
      <c r="BK92" s="6">
        <v>1.1000000000000001E-3</v>
      </c>
      <c r="BL92" s="6">
        <v>1.5E-3</v>
      </c>
      <c r="BM92" s="6">
        <v>1.8E-3</v>
      </c>
      <c r="BN92" s="6">
        <v>2E-3</v>
      </c>
      <c r="BO92" s="6">
        <v>2.0999999999999999E-3</v>
      </c>
      <c r="BP92" s="6">
        <v>2.0999999999999999E-3</v>
      </c>
      <c r="BQ92" s="6">
        <v>2.0999999999999999E-3</v>
      </c>
      <c r="BR92" s="6">
        <v>2.0999999999999999E-3</v>
      </c>
      <c r="BS92" s="6">
        <v>2E-3</v>
      </c>
      <c r="BT92" s="6">
        <v>1.8E-3</v>
      </c>
      <c r="BU92" s="6">
        <v>1.6999999999999999E-3</v>
      </c>
      <c r="BV92" s="6">
        <v>1.6000000000000001E-3</v>
      </c>
      <c r="BW92" s="6">
        <v>1.4E-3</v>
      </c>
      <c r="BX92" s="7">
        <v>1.5E-3</v>
      </c>
      <c r="BY92" s="7">
        <v>1.6000000000000001E-3</v>
      </c>
      <c r="BZ92" s="7">
        <v>1.6000000000000001E-3</v>
      </c>
      <c r="CA92" s="7">
        <v>1.6999999999999999E-3</v>
      </c>
      <c r="CB92" s="7">
        <v>1.6999999999999999E-3</v>
      </c>
      <c r="CC92" s="7">
        <v>1.6999999999999999E-3</v>
      </c>
      <c r="CD92" s="7">
        <v>1.6999999999999999E-3</v>
      </c>
      <c r="CE92" s="7">
        <v>1.6000000000000001E-3</v>
      </c>
      <c r="CF92" s="7">
        <v>1.6000000000000001E-3</v>
      </c>
      <c r="CG92" s="7">
        <v>1.6000000000000001E-3</v>
      </c>
      <c r="CH92" s="7">
        <v>1.5E-3</v>
      </c>
      <c r="CI92" s="7">
        <v>1.4E-3</v>
      </c>
      <c r="CJ92" s="7">
        <v>1.1999999999999999E-3</v>
      </c>
      <c r="CK92" s="7">
        <v>1.1000000000000001E-3</v>
      </c>
      <c r="CL92" s="7">
        <v>1E-3</v>
      </c>
      <c r="CM92" s="7">
        <v>1E-3</v>
      </c>
      <c r="CN92" s="7">
        <v>1E-3</v>
      </c>
      <c r="CO92" s="7">
        <v>1E-3</v>
      </c>
      <c r="CP92" s="7">
        <v>1.1000000000000001E-3</v>
      </c>
      <c r="CQ92" s="7">
        <v>1.1999999999999999E-3</v>
      </c>
    </row>
    <row r="93" spans="1:95" x14ac:dyDescent="0.35">
      <c r="A93" s="11">
        <v>110</v>
      </c>
      <c r="B93" s="12">
        <f t="shared" si="1"/>
        <v>1.6999999999999999E-3</v>
      </c>
      <c r="H93" s="5">
        <v>110</v>
      </c>
      <c r="I93" s="6">
        <v>-4.7999999999999996E-3</v>
      </c>
      <c r="J93" s="6">
        <v>-4.4999999999999997E-3</v>
      </c>
      <c r="K93" s="6">
        <v>-4.1000000000000003E-3</v>
      </c>
      <c r="L93" s="6">
        <v>-3.8E-3</v>
      </c>
      <c r="M93" s="6">
        <v>-3.3999999999999998E-3</v>
      </c>
      <c r="N93" s="6">
        <v>-3.0000000000000001E-3</v>
      </c>
      <c r="O93" s="6">
        <v>-2.5999999999999999E-3</v>
      </c>
      <c r="P93" s="6">
        <v>-2.2000000000000001E-3</v>
      </c>
      <c r="Q93" s="6">
        <v>-1.8E-3</v>
      </c>
      <c r="R93" s="6">
        <v>-1.4E-3</v>
      </c>
      <c r="S93" s="6">
        <v>-1E-3</v>
      </c>
      <c r="T93" s="6">
        <v>-5.0000000000000001E-4</v>
      </c>
      <c r="U93" s="6">
        <v>0</v>
      </c>
      <c r="V93" s="6">
        <v>4.0000000000000002E-4</v>
      </c>
      <c r="W93" s="6">
        <v>8.9999999999999998E-4</v>
      </c>
      <c r="X93" s="6">
        <v>1.2999999999999999E-3</v>
      </c>
      <c r="Y93" s="6">
        <v>1.8E-3</v>
      </c>
      <c r="Z93" s="6">
        <v>2.2000000000000001E-3</v>
      </c>
      <c r="AA93" s="6">
        <v>2.5000000000000001E-3</v>
      </c>
      <c r="AB93" s="6">
        <v>2.8E-3</v>
      </c>
      <c r="AC93" s="6">
        <v>3.0000000000000001E-3</v>
      </c>
      <c r="AD93" s="6">
        <v>3.2000000000000002E-3</v>
      </c>
      <c r="AE93" s="6">
        <v>3.3E-3</v>
      </c>
      <c r="AF93" s="6">
        <v>3.3E-3</v>
      </c>
      <c r="AG93" s="6">
        <v>3.3E-3</v>
      </c>
      <c r="AH93" s="6">
        <v>3.2000000000000002E-3</v>
      </c>
      <c r="AI93" s="6">
        <v>3.0000000000000001E-3</v>
      </c>
      <c r="AJ93" s="6">
        <v>2.7000000000000001E-3</v>
      </c>
      <c r="AK93" s="6">
        <v>2.3999999999999998E-3</v>
      </c>
      <c r="AL93" s="6">
        <v>2.0999999999999999E-3</v>
      </c>
      <c r="AM93" s="6">
        <v>1.6999999999999999E-3</v>
      </c>
      <c r="AN93" s="6">
        <v>1.1999999999999999E-3</v>
      </c>
      <c r="AO93" s="6">
        <v>8.0000000000000004E-4</v>
      </c>
      <c r="AP93" s="6">
        <v>2.9999999999999997E-4</v>
      </c>
      <c r="AQ93" s="6">
        <v>-1E-4</v>
      </c>
      <c r="AR93" s="6">
        <v>-5.9999999999999995E-4</v>
      </c>
      <c r="AS93" s="6">
        <v>-1E-3</v>
      </c>
      <c r="AT93" s="6">
        <v>-1.4E-3</v>
      </c>
      <c r="AU93" s="6">
        <v>-1.6999999999999999E-3</v>
      </c>
      <c r="AV93" s="6">
        <v>-1.9E-3</v>
      </c>
      <c r="AW93" s="6">
        <v>-2.2000000000000001E-3</v>
      </c>
      <c r="AX93" s="6">
        <v>-2.3E-3</v>
      </c>
      <c r="AY93" s="6">
        <v>-2.3999999999999998E-3</v>
      </c>
      <c r="AZ93" s="6">
        <v>-2.3999999999999998E-3</v>
      </c>
      <c r="BA93" s="6">
        <v>-2.3E-3</v>
      </c>
      <c r="BB93" s="6">
        <v>-2.0999999999999999E-3</v>
      </c>
      <c r="BC93" s="6">
        <v>-1.9E-3</v>
      </c>
      <c r="BD93" s="6">
        <v>-1.6000000000000001E-3</v>
      </c>
      <c r="BE93" s="6">
        <v>-1.2999999999999999E-3</v>
      </c>
      <c r="BF93" s="6">
        <v>-8.9999999999999998E-4</v>
      </c>
      <c r="BG93" s="6">
        <v>-5.0000000000000001E-4</v>
      </c>
      <c r="BH93" s="6">
        <v>-1E-4</v>
      </c>
      <c r="BI93" s="6">
        <v>2.0000000000000001E-4</v>
      </c>
      <c r="BJ93" s="6">
        <v>5.9999999999999995E-4</v>
      </c>
      <c r="BK93" s="6">
        <v>8.9999999999999998E-4</v>
      </c>
      <c r="BL93" s="6">
        <v>1.1999999999999999E-3</v>
      </c>
      <c r="BM93" s="6">
        <v>1.5E-3</v>
      </c>
      <c r="BN93" s="6">
        <v>1.6000000000000001E-3</v>
      </c>
      <c r="BO93" s="6">
        <v>1.6999999999999999E-3</v>
      </c>
      <c r="BP93" s="6">
        <v>1.8E-3</v>
      </c>
      <c r="BQ93" s="6">
        <v>1.8E-3</v>
      </c>
      <c r="BR93" s="6">
        <v>1.6999999999999999E-3</v>
      </c>
      <c r="BS93" s="6">
        <v>1.6000000000000001E-3</v>
      </c>
      <c r="BT93" s="6">
        <v>1.5E-3</v>
      </c>
      <c r="BU93" s="6">
        <v>1.4E-3</v>
      </c>
      <c r="BV93" s="6">
        <v>1.2999999999999999E-3</v>
      </c>
      <c r="BW93" s="6">
        <v>1.1999999999999999E-3</v>
      </c>
      <c r="BX93" s="7">
        <v>1.2999999999999999E-3</v>
      </c>
      <c r="BY93" s="7">
        <v>1.4E-3</v>
      </c>
      <c r="BZ93" s="7">
        <v>1.4E-3</v>
      </c>
      <c r="CA93" s="7">
        <v>1.4E-3</v>
      </c>
      <c r="CB93" s="7">
        <v>1.4E-3</v>
      </c>
      <c r="CC93" s="7">
        <v>1.4E-3</v>
      </c>
      <c r="CD93" s="7">
        <v>1.4E-3</v>
      </c>
      <c r="CE93" s="7">
        <v>1.4E-3</v>
      </c>
      <c r="CF93" s="7">
        <v>1.4E-3</v>
      </c>
      <c r="CG93" s="7">
        <v>1.4E-3</v>
      </c>
      <c r="CH93" s="7">
        <v>1.2999999999999999E-3</v>
      </c>
      <c r="CI93" s="7">
        <v>1.1999999999999999E-3</v>
      </c>
      <c r="CJ93" s="7">
        <v>1.1000000000000001E-3</v>
      </c>
      <c r="CK93" s="7">
        <v>1E-3</v>
      </c>
      <c r="CL93" s="7">
        <v>8.9999999999999998E-4</v>
      </c>
      <c r="CM93" s="7">
        <v>8.0000000000000004E-4</v>
      </c>
      <c r="CN93" s="7">
        <v>8.0000000000000004E-4</v>
      </c>
      <c r="CO93" s="7">
        <v>8.0000000000000004E-4</v>
      </c>
      <c r="CP93" s="7">
        <v>8.9999999999999998E-4</v>
      </c>
      <c r="CQ93" s="7">
        <v>1E-3</v>
      </c>
    </row>
    <row r="94" spans="1:95" x14ac:dyDescent="0.35">
      <c r="A94" s="11">
        <v>111</v>
      </c>
      <c r="B94" s="12">
        <f t="shared" si="1"/>
        <v>1.4E-3</v>
      </c>
      <c r="H94" s="5">
        <v>111</v>
      </c>
      <c r="I94" s="6">
        <v>-3.8999999999999998E-3</v>
      </c>
      <c r="J94" s="6">
        <v>-3.5999999999999999E-3</v>
      </c>
      <c r="K94" s="6">
        <v>-3.3E-3</v>
      </c>
      <c r="L94" s="6">
        <v>-3.0000000000000001E-3</v>
      </c>
      <c r="M94" s="6">
        <v>-2.7000000000000001E-3</v>
      </c>
      <c r="N94" s="6">
        <v>-2.3999999999999998E-3</v>
      </c>
      <c r="O94" s="6">
        <v>-2.0999999999999999E-3</v>
      </c>
      <c r="P94" s="6">
        <v>-1.8E-3</v>
      </c>
      <c r="Q94" s="6">
        <v>-1.5E-3</v>
      </c>
      <c r="R94" s="6">
        <v>-1.1000000000000001E-3</v>
      </c>
      <c r="S94" s="6">
        <v>-8.0000000000000004E-4</v>
      </c>
      <c r="T94" s="6">
        <v>-4.0000000000000002E-4</v>
      </c>
      <c r="U94" s="6">
        <v>0</v>
      </c>
      <c r="V94" s="6">
        <v>4.0000000000000002E-4</v>
      </c>
      <c r="W94" s="6">
        <v>6.9999999999999999E-4</v>
      </c>
      <c r="X94" s="6">
        <v>1.1000000000000001E-3</v>
      </c>
      <c r="Y94" s="6">
        <v>1.4E-3</v>
      </c>
      <c r="Z94" s="6">
        <v>1.6999999999999999E-3</v>
      </c>
      <c r="AA94" s="6">
        <v>2E-3</v>
      </c>
      <c r="AB94" s="6">
        <v>2.2000000000000001E-3</v>
      </c>
      <c r="AC94" s="6">
        <v>2.3999999999999998E-3</v>
      </c>
      <c r="AD94" s="6">
        <v>2.5000000000000001E-3</v>
      </c>
      <c r="AE94" s="6">
        <v>2.5999999999999999E-3</v>
      </c>
      <c r="AF94" s="6">
        <v>2.5999999999999999E-3</v>
      </c>
      <c r="AG94" s="6">
        <v>2.5999999999999999E-3</v>
      </c>
      <c r="AH94" s="6">
        <v>2.5000000000000001E-3</v>
      </c>
      <c r="AI94" s="6">
        <v>2.3999999999999998E-3</v>
      </c>
      <c r="AJ94" s="6">
        <v>2.2000000000000001E-3</v>
      </c>
      <c r="AK94" s="6">
        <v>1.9E-3</v>
      </c>
      <c r="AL94" s="6">
        <v>1.6999999999999999E-3</v>
      </c>
      <c r="AM94" s="6">
        <v>1.2999999999999999E-3</v>
      </c>
      <c r="AN94" s="6">
        <v>1E-3</v>
      </c>
      <c r="AO94" s="6">
        <v>5.9999999999999995E-4</v>
      </c>
      <c r="AP94" s="6">
        <v>2.9999999999999997E-4</v>
      </c>
      <c r="AQ94" s="6">
        <v>-1E-4</v>
      </c>
      <c r="AR94" s="6">
        <v>-5.0000000000000001E-4</v>
      </c>
      <c r="AS94" s="6">
        <v>-8.0000000000000004E-4</v>
      </c>
      <c r="AT94" s="6">
        <v>-1.1000000000000001E-3</v>
      </c>
      <c r="AU94" s="6">
        <v>-1.2999999999999999E-3</v>
      </c>
      <c r="AV94" s="6">
        <v>-1.6000000000000001E-3</v>
      </c>
      <c r="AW94" s="6">
        <v>-1.6999999999999999E-3</v>
      </c>
      <c r="AX94" s="6">
        <v>-1.8E-3</v>
      </c>
      <c r="AY94" s="6">
        <v>-1.9E-3</v>
      </c>
      <c r="AZ94" s="6">
        <v>-1.9E-3</v>
      </c>
      <c r="BA94" s="6">
        <v>-1.8E-3</v>
      </c>
      <c r="BB94" s="6">
        <v>-1.6999999999999999E-3</v>
      </c>
      <c r="BC94" s="6">
        <v>-1.5E-3</v>
      </c>
      <c r="BD94" s="6">
        <v>-1.2999999999999999E-3</v>
      </c>
      <c r="BE94" s="6">
        <v>-1E-3</v>
      </c>
      <c r="BF94" s="6">
        <v>-8.0000000000000004E-4</v>
      </c>
      <c r="BG94" s="6">
        <v>-4.0000000000000002E-4</v>
      </c>
      <c r="BH94" s="6">
        <v>-1E-4</v>
      </c>
      <c r="BI94" s="6">
        <v>2.0000000000000001E-4</v>
      </c>
      <c r="BJ94" s="6">
        <v>5.0000000000000001E-4</v>
      </c>
      <c r="BK94" s="6">
        <v>8.0000000000000004E-4</v>
      </c>
      <c r="BL94" s="6">
        <v>1E-3</v>
      </c>
      <c r="BM94" s="6">
        <v>1.1999999999999999E-3</v>
      </c>
      <c r="BN94" s="6">
        <v>1.2999999999999999E-3</v>
      </c>
      <c r="BO94" s="6">
        <v>1.4E-3</v>
      </c>
      <c r="BP94" s="6">
        <v>1.4E-3</v>
      </c>
      <c r="BQ94" s="6">
        <v>1.4E-3</v>
      </c>
      <c r="BR94" s="6">
        <v>1.4E-3</v>
      </c>
      <c r="BS94" s="6">
        <v>1.2999999999999999E-3</v>
      </c>
      <c r="BT94" s="6">
        <v>1.1999999999999999E-3</v>
      </c>
      <c r="BU94" s="6">
        <v>1.1000000000000001E-3</v>
      </c>
      <c r="BV94" s="6">
        <v>1E-3</v>
      </c>
      <c r="BW94" s="6">
        <v>1E-3</v>
      </c>
      <c r="BX94" s="7">
        <v>1.1000000000000001E-3</v>
      </c>
      <c r="BY94" s="7">
        <v>1.1000000000000001E-3</v>
      </c>
      <c r="BZ94" s="7">
        <v>1.1999999999999999E-3</v>
      </c>
      <c r="CA94" s="7">
        <v>1.1999999999999999E-3</v>
      </c>
      <c r="CB94" s="7">
        <v>1.1999999999999999E-3</v>
      </c>
      <c r="CC94" s="7">
        <v>1.1999999999999999E-3</v>
      </c>
      <c r="CD94" s="7">
        <v>1.1999999999999999E-3</v>
      </c>
      <c r="CE94" s="7">
        <v>1.1999999999999999E-3</v>
      </c>
      <c r="CF94" s="7">
        <v>1.1999999999999999E-3</v>
      </c>
      <c r="CG94" s="7">
        <v>1.1999999999999999E-3</v>
      </c>
      <c r="CH94" s="7">
        <v>1.1999999999999999E-3</v>
      </c>
      <c r="CI94" s="7">
        <v>1.1000000000000001E-3</v>
      </c>
      <c r="CJ94" s="7">
        <v>1E-3</v>
      </c>
      <c r="CK94" s="7">
        <v>8.9999999999999998E-4</v>
      </c>
      <c r="CL94" s="7">
        <v>8.0000000000000004E-4</v>
      </c>
      <c r="CM94" s="7">
        <v>5.9999999999999995E-4</v>
      </c>
      <c r="CN94" s="7">
        <v>5.9999999999999995E-4</v>
      </c>
      <c r="CO94" s="7">
        <v>5.9999999999999995E-4</v>
      </c>
      <c r="CP94" s="7">
        <v>6.9999999999999999E-4</v>
      </c>
      <c r="CQ94" s="7">
        <v>8.0000000000000004E-4</v>
      </c>
    </row>
    <row r="95" spans="1:95" x14ac:dyDescent="0.35">
      <c r="A95" s="11">
        <v>112</v>
      </c>
      <c r="B95" s="12">
        <f t="shared" si="1"/>
        <v>1E-3</v>
      </c>
      <c r="H95" s="5">
        <v>112</v>
      </c>
      <c r="I95" s="6">
        <v>-2.8999999999999998E-3</v>
      </c>
      <c r="J95" s="6">
        <v>-2.7000000000000001E-3</v>
      </c>
      <c r="K95" s="6">
        <v>-2.5000000000000001E-3</v>
      </c>
      <c r="L95" s="6">
        <v>-2.3E-3</v>
      </c>
      <c r="M95" s="6">
        <v>-2E-3</v>
      </c>
      <c r="N95" s="6">
        <v>-1.8E-3</v>
      </c>
      <c r="O95" s="6">
        <v>-1.6000000000000001E-3</v>
      </c>
      <c r="P95" s="6">
        <v>-1.2999999999999999E-3</v>
      </c>
      <c r="Q95" s="6">
        <v>-1.1000000000000001E-3</v>
      </c>
      <c r="R95" s="6">
        <v>-8.0000000000000004E-4</v>
      </c>
      <c r="S95" s="6">
        <v>-5.9999999999999995E-4</v>
      </c>
      <c r="T95" s="6">
        <v>-2.9999999999999997E-4</v>
      </c>
      <c r="U95" s="6">
        <v>0</v>
      </c>
      <c r="V95" s="6">
        <v>2.9999999999999997E-4</v>
      </c>
      <c r="W95" s="6">
        <v>5.0000000000000001E-4</v>
      </c>
      <c r="X95" s="6">
        <v>8.0000000000000004E-4</v>
      </c>
      <c r="Y95" s="6">
        <v>1.1000000000000001E-3</v>
      </c>
      <c r="Z95" s="6">
        <v>1.2999999999999999E-3</v>
      </c>
      <c r="AA95" s="6">
        <v>1.5E-3</v>
      </c>
      <c r="AB95" s="6">
        <v>1.6999999999999999E-3</v>
      </c>
      <c r="AC95" s="6">
        <v>1.8E-3</v>
      </c>
      <c r="AD95" s="6">
        <v>1.9E-3</v>
      </c>
      <c r="AE95" s="6">
        <v>2E-3</v>
      </c>
      <c r="AF95" s="6">
        <v>2E-3</v>
      </c>
      <c r="AG95" s="6">
        <v>2E-3</v>
      </c>
      <c r="AH95" s="6">
        <v>1.9E-3</v>
      </c>
      <c r="AI95" s="6">
        <v>1.8E-3</v>
      </c>
      <c r="AJ95" s="6">
        <v>1.6000000000000001E-3</v>
      </c>
      <c r="AK95" s="6">
        <v>1.5E-3</v>
      </c>
      <c r="AL95" s="6">
        <v>1.1999999999999999E-3</v>
      </c>
      <c r="AM95" s="6">
        <v>1E-3</v>
      </c>
      <c r="AN95" s="6">
        <v>6.9999999999999999E-4</v>
      </c>
      <c r="AO95" s="6">
        <v>5.0000000000000001E-4</v>
      </c>
      <c r="AP95" s="6">
        <v>2.0000000000000001E-4</v>
      </c>
      <c r="AQ95" s="6">
        <v>-1E-4</v>
      </c>
      <c r="AR95" s="6">
        <v>-2.9999999999999997E-4</v>
      </c>
      <c r="AS95" s="6">
        <v>-5.9999999999999995E-4</v>
      </c>
      <c r="AT95" s="6">
        <v>-8.0000000000000004E-4</v>
      </c>
      <c r="AU95" s="6">
        <v>-1E-3</v>
      </c>
      <c r="AV95" s="6">
        <v>-1.1999999999999999E-3</v>
      </c>
      <c r="AW95" s="6">
        <v>-1.2999999999999999E-3</v>
      </c>
      <c r="AX95" s="6">
        <v>-1.4E-3</v>
      </c>
      <c r="AY95" s="6">
        <v>-1.4E-3</v>
      </c>
      <c r="AZ95" s="6">
        <v>-1.4E-3</v>
      </c>
      <c r="BA95" s="6">
        <v>-1.4E-3</v>
      </c>
      <c r="BB95" s="6">
        <v>-1.2999999999999999E-3</v>
      </c>
      <c r="BC95" s="6">
        <v>-1.1000000000000001E-3</v>
      </c>
      <c r="BD95" s="6">
        <v>-1E-3</v>
      </c>
      <c r="BE95" s="6">
        <v>-8.0000000000000004E-4</v>
      </c>
      <c r="BF95" s="6">
        <v>-5.9999999999999995E-4</v>
      </c>
      <c r="BG95" s="6">
        <v>-2.9999999999999997E-4</v>
      </c>
      <c r="BH95" s="6">
        <v>-1E-4</v>
      </c>
      <c r="BI95" s="6">
        <v>1E-4</v>
      </c>
      <c r="BJ95" s="6">
        <v>4.0000000000000002E-4</v>
      </c>
      <c r="BK95" s="6">
        <v>5.9999999999999995E-4</v>
      </c>
      <c r="BL95" s="6">
        <v>6.9999999999999999E-4</v>
      </c>
      <c r="BM95" s="6">
        <v>8.9999999999999998E-4</v>
      </c>
      <c r="BN95" s="6">
        <v>1E-3</v>
      </c>
      <c r="BO95" s="6">
        <v>1E-3</v>
      </c>
      <c r="BP95" s="6">
        <v>1.1000000000000001E-3</v>
      </c>
      <c r="BQ95" s="6">
        <v>1.1000000000000001E-3</v>
      </c>
      <c r="BR95" s="6">
        <v>1E-3</v>
      </c>
      <c r="BS95" s="6">
        <v>1E-3</v>
      </c>
      <c r="BT95" s="6">
        <v>8.9999999999999998E-4</v>
      </c>
      <c r="BU95" s="6">
        <v>8.9999999999999998E-4</v>
      </c>
      <c r="BV95" s="6">
        <v>8.0000000000000004E-4</v>
      </c>
      <c r="BW95" s="6">
        <v>6.9999999999999999E-4</v>
      </c>
      <c r="BX95" s="7">
        <v>8.0000000000000004E-4</v>
      </c>
      <c r="BY95" s="7">
        <v>8.9999999999999998E-4</v>
      </c>
      <c r="BZ95" s="7">
        <v>8.9999999999999998E-4</v>
      </c>
      <c r="CA95" s="7">
        <v>1E-3</v>
      </c>
      <c r="CB95" s="7">
        <v>1E-3</v>
      </c>
      <c r="CC95" s="7">
        <v>1E-3</v>
      </c>
      <c r="CD95" s="7">
        <v>1E-3</v>
      </c>
      <c r="CE95" s="7">
        <v>1E-3</v>
      </c>
      <c r="CF95" s="7">
        <v>1E-3</v>
      </c>
      <c r="CG95" s="7">
        <v>8.9999999999999998E-4</v>
      </c>
      <c r="CH95" s="7">
        <v>8.9999999999999998E-4</v>
      </c>
      <c r="CI95" s="7">
        <v>8.9999999999999998E-4</v>
      </c>
      <c r="CJ95" s="7">
        <v>8.0000000000000004E-4</v>
      </c>
      <c r="CK95" s="7">
        <v>6.9999999999999999E-4</v>
      </c>
      <c r="CL95" s="7">
        <v>5.9999999999999995E-4</v>
      </c>
      <c r="CM95" s="7">
        <v>5.0000000000000001E-4</v>
      </c>
      <c r="CN95" s="7">
        <v>4.0000000000000002E-4</v>
      </c>
      <c r="CO95" s="7">
        <v>5.0000000000000001E-4</v>
      </c>
      <c r="CP95" s="7">
        <v>5.0000000000000001E-4</v>
      </c>
      <c r="CQ95" s="7">
        <v>5.9999999999999995E-4</v>
      </c>
    </row>
    <row r="96" spans="1:95" x14ac:dyDescent="0.35">
      <c r="A96" s="11">
        <v>113</v>
      </c>
      <c r="B96" s="12">
        <f t="shared" si="1"/>
        <v>6.9999999999999999E-4</v>
      </c>
      <c r="H96" s="5">
        <v>113</v>
      </c>
      <c r="I96" s="6">
        <v>-1.9E-3</v>
      </c>
      <c r="J96" s="6">
        <v>-1.8E-3</v>
      </c>
      <c r="K96" s="6">
        <v>-1.6000000000000001E-3</v>
      </c>
      <c r="L96" s="6">
        <v>-1.5E-3</v>
      </c>
      <c r="M96" s="6">
        <v>-1.4E-3</v>
      </c>
      <c r="N96" s="6">
        <v>-1.1999999999999999E-3</v>
      </c>
      <c r="O96" s="6">
        <v>-1.1000000000000001E-3</v>
      </c>
      <c r="P96" s="6">
        <v>-8.9999999999999998E-4</v>
      </c>
      <c r="Q96" s="6">
        <v>-6.9999999999999999E-4</v>
      </c>
      <c r="R96" s="6">
        <v>-5.9999999999999995E-4</v>
      </c>
      <c r="S96" s="6">
        <v>-4.0000000000000002E-4</v>
      </c>
      <c r="T96" s="6">
        <v>-2.0000000000000001E-4</v>
      </c>
      <c r="U96" s="6">
        <v>0</v>
      </c>
      <c r="V96" s="6">
        <v>2.0000000000000001E-4</v>
      </c>
      <c r="W96" s="6">
        <v>4.0000000000000002E-4</v>
      </c>
      <c r="X96" s="6">
        <v>5.0000000000000001E-4</v>
      </c>
      <c r="Y96" s="6">
        <v>6.9999999999999999E-4</v>
      </c>
      <c r="Z96" s="6">
        <v>8.9999999999999998E-4</v>
      </c>
      <c r="AA96" s="6">
        <v>1E-3</v>
      </c>
      <c r="AB96" s="6">
        <v>1.1000000000000001E-3</v>
      </c>
      <c r="AC96" s="6">
        <v>1.1999999999999999E-3</v>
      </c>
      <c r="AD96" s="6">
        <v>1.2999999999999999E-3</v>
      </c>
      <c r="AE96" s="6">
        <v>1.2999999999999999E-3</v>
      </c>
      <c r="AF96" s="6">
        <v>1.2999999999999999E-3</v>
      </c>
      <c r="AG96" s="6">
        <v>1.2999999999999999E-3</v>
      </c>
      <c r="AH96" s="6">
        <v>1.2999999999999999E-3</v>
      </c>
      <c r="AI96" s="6">
        <v>1.1999999999999999E-3</v>
      </c>
      <c r="AJ96" s="6">
        <v>1.1000000000000001E-3</v>
      </c>
      <c r="AK96" s="6">
        <v>1E-3</v>
      </c>
      <c r="AL96" s="6">
        <v>8.0000000000000004E-4</v>
      </c>
      <c r="AM96" s="6">
        <v>6.9999999999999999E-4</v>
      </c>
      <c r="AN96" s="6">
        <v>5.0000000000000001E-4</v>
      </c>
      <c r="AO96" s="6">
        <v>2.9999999999999997E-4</v>
      </c>
      <c r="AP96" s="6">
        <v>1E-4</v>
      </c>
      <c r="AQ96" s="6">
        <v>-1E-4</v>
      </c>
      <c r="AR96" s="6">
        <v>-2.0000000000000001E-4</v>
      </c>
      <c r="AS96" s="6">
        <v>-4.0000000000000002E-4</v>
      </c>
      <c r="AT96" s="6">
        <v>-5.0000000000000001E-4</v>
      </c>
      <c r="AU96" s="6">
        <v>-6.9999999999999999E-4</v>
      </c>
      <c r="AV96" s="6">
        <v>-8.0000000000000004E-4</v>
      </c>
      <c r="AW96" s="6">
        <v>-8.9999999999999998E-4</v>
      </c>
      <c r="AX96" s="6">
        <v>-8.9999999999999998E-4</v>
      </c>
      <c r="AY96" s="6">
        <v>-8.9999999999999998E-4</v>
      </c>
      <c r="AZ96" s="6">
        <v>-8.9999999999999998E-4</v>
      </c>
      <c r="BA96" s="6">
        <v>-8.9999999999999998E-4</v>
      </c>
      <c r="BB96" s="6">
        <v>-8.0000000000000004E-4</v>
      </c>
      <c r="BC96" s="6">
        <v>-8.0000000000000004E-4</v>
      </c>
      <c r="BD96" s="6">
        <v>-6.9999999999999999E-4</v>
      </c>
      <c r="BE96" s="6">
        <v>-5.0000000000000001E-4</v>
      </c>
      <c r="BF96" s="6">
        <v>-4.0000000000000002E-4</v>
      </c>
      <c r="BG96" s="6">
        <v>-2.0000000000000001E-4</v>
      </c>
      <c r="BH96" s="6">
        <v>-1E-4</v>
      </c>
      <c r="BI96" s="6">
        <v>1E-4</v>
      </c>
      <c r="BJ96" s="6">
        <v>2.0000000000000001E-4</v>
      </c>
      <c r="BK96" s="6">
        <v>4.0000000000000002E-4</v>
      </c>
      <c r="BL96" s="6">
        <v>5.0000000000000001E-4</v>
      </c>
      <c r="BM96" s="6">
        <v>5.9999999999999995E-4</v>
      </c>
      <c r="BN96" s="6">
        <v>6.9999999999999999E-4</v>
      </c>
      <c r="BO96" s="6">
        <v>6.9999999999999999E-4</v>
      </c>
      <c r="BP96" s="6">
        <v>6.9999999999999999E-4</v>
      </c>
      <c r="BQ96" s="6">
        <v>6.9999999999999999E-4</v>
      </c>
      <c r="BR96" s="6">
        <v>6.9999999999999999E-4</v>
      </c>
      <c r="BS96" s="6">
        <v>6.9999999999999999E-4</v>
      </c>
      <c r="BT96" s="6">
        <v>5.9999999999999995E-4</v>
      </c>
      <c r="BU96" s="6">
        <v>5.9999999999999995E-4</v>
      </c>
      <c r="BV96" s="6">
        <v>5.0000000000000001E-4</v>
      </c>
      <c r="BW96" s="6">
        <v>5.0000000000000001E-4</v>
      </c>
      <c r="BX96" s="7">
        <v>5.9999999999999995E-4</v>
      </c>
      <c r="BY96" s="7">
        <v>6.9999999999999999E-4</v>
      </c>
      <c r="BZ96" s="7">
        <v>6.9999999999999999E-4</v>
      </c>
      <c r="CA96" s="7">
        <v>6.9999999999999999E-4</v>
      </c>
      <c r="CB96" s="7">
        <v>6.9999999999999999E-4</v>
      </c>
      <c r="CC96" s="7">
        <v>6.9999999999999999E-4</v>
      </c>
      <c r="CD96" s="7">
        <v>6.9999999999999999E-4</v>
      </c>
      <c r="CE96" s="7">
        <v>6.9999999999999999E-4</v>
      </c>
      <c r="CF96" s="7">
        <v>6.9999999999999999E-4</v>
      </c>
      <c r="CG96" s="7">
        <v>6.9999999999999999E-4</v>
      </c>
      <c r="CH96" s="7">
        <v>6.9999999999999999E-4</v>
      </c>
      <c r="CI96" s="7">
        <v>6.9999999999999999E-4</v>
      </c>
      <c r="CJ96" s="7">
        <v>6.9999999999999999E-4</v>
      </c>
      <c r="CK96" s="7">
        <v>5.9999999999999995E-4</v>
      </c>
      <c r="CL96" s="7">
        <v>5.0000000000000001E-4</v>
      </c>
      <c r="CM96" s="7">
        <v>4.0000000000000002E-4</v>
      </c>
      <c r="CN96" s="7">
        <v>2.9999999999999997E-4</v>
      </c>
      <c r="CO96" s="7">
        <v>2.9999999999999997E-4</v>
      </c>
      <c r="CP96" s="7">
        <v>2.9999999999999997E-4</v>
      </c>
      <c r="CQ96" s="7">
        <v>4.0000000000000002E-4</v>
      </c>
    </row>
    <row r="97" spans="1:95" x14ac:dyDescent="0.35">
      <c r="A97" s="11">
        <v>114</v>
      </c>
      <c r="B97" s="12">
        <f t="shared" si="1"/>
        <v>2.9999999999999997E-4</v>
      </c>
      <c r="H97" s="5">
        <v>114</v>
      </c>
      <c r="I97" s="6">
        <v>-1E-3</v>
      </c>
      <c r="J97" s="6">
        <v>-8.9999999999999998E-4</v>
      </c>
      <c r="K97" s="6">
        <v>-8.0000000000000004E-4</v>
      </c>
      <c r="L97" s="6">
        <v>-8.0000000000000004E-4</v>
      </c>
      <c r="M97" s="6">
        <v>-6.9999999999999999E-4</v>
      </c>
      <c r="N97" s="6">
        <v>-5.9999999999999995E-4</v>
      </c>
      <c r="O97" s="6">
        <v>-5.0000000000000001E-4</v>
      </c>
      <c r="P97" s="6">
        <v>-4.0000000000000002E-4</v>
      </c>
      <c r="Q97" s="6">
        <v>-4.0000000000000002E-4</v>
      </c>
      <c r="R97" s="6">
        <v>-2.9999999999999997E-4</v>
      </c>
      <c r="S97" s="6">
        <v>-2.0000000000000001E-4</v>
      </c>
      <c r="T97" s="6">
        <v>-1E-4</v>
      </c>
      <c r="U97" s="6">
        <v>0</v>
      </c>
      <c r="V97" s="6">
        <v>1E-4</v>
      </c>
      <c r="W97" s="6">
        <v>2.0000000000000001E-4</v>
      </c>
      <c r="X97" s="6">
        <v>2.9999999999999997E-4</v>
      </c>
      <c r="Y97" s="6">
        <v>4.0000000000000002E-4</v>
      </c>
      <c r="Z97" s="6">
        <v>4.0000000000000002E-4</v>
      </c>
      <c r="AA97" s="6">
        <v>5.0000000000000001E-4</v>
      </c>
      <c r="AB97" s="6">
        <v>5.9999999999999995E-4</v>
      </c>
      <c r="AC97" s="6">
        <v>5.9999999999999995E-4</v>
      </c>
      <c r="AD97" s="6">
        <v>5.9999999999999995E-4</v>
      </c>
      <c r="AE97" s="6">
        <v>6.9999999999999999E-4</v>
      </c>
      <c r="AF97" s="6">
        <v>6.9999999999999999E-4</v>
      </c>
      <c r="AG97" s="6">
        <v>6.9999999999999999E-4</v>
      </c>
      <c r="AH97" s="6">
        <v>5.9999999999999995E-4</v>
      </c>
      <c r="AI97" s="6">
        <v>5.9999999999999995E-4</v>
      </c>
      <c r="AJ97" s="6">
        <v>5.0000000000000001E-4</v>
      </c>
      <c r="AK97" s="6">
        <v>5.0000000000000001E-4</v>
      </c>
      <c r="AL97" s="6">
        <v>4.0000000000000002E-4</v>
      </c>
      <c r="AM97" s="6">
        <v>2.9999999999999997E-4</v>
      </c>
      <c r="AN97" s="6">
        <v>2.0000000000000001E-4</v>
      </c>
      <c r="AO97" s="6">
        <v>2.0000000000000001E-4</v>
      </c>
      <c r="AP97" s="6">
        <v>1E-4</v>
      </c>
      <c r="AQ97" s="6">
        <v>0</v>
      </c>
      <c r="AR97" s="6">
        <v>-1E-4</v>
      </c>
      <c r="AS97" s="6">
        <v>-2.0000000000000001E-4</v>
      </c>
      <c r="AT97" s="6">
        <v>-2.9999999999999997E-4</v>
      </c>
      <c r="AU97" s="6">
        <v>-2.9999999999999997E-4</v>
      </c>
      <c r="AV97" s="6">
        <v>-4.0000000000000002E-4</v>
      </c>
      <c r="AW97" s="6">
        <v>-4.0000000000000002E-4</v>
      </c>
      <c r="AX97" s="6">
        <v>-5.0000000000000001E-4</v>
      </c>
      <c r="AY97" s="6">
        <v>-5.0000000000000001E-4</v>
      </c>
      <c r="AZ97" s="6">
        <v>-5.0000000000000001E-4</v>
      </c>
      <c r="BA97" s="6">
        <v>-5.0000000000000001E-4</v>
      </c>
      <c r="BB97" s="6">
        <v>-4.0000000000000002E-4</v>
      </c>
      <c r="BC97" s="6">
        <v>-4.0000000000000002E-4</v>
      </c>
      <c r="BD97" s="6">
        <v>-2.9999999999999997E-4</v>
      </c>
      <c r="BE97" s="6">
        <v>-2.9999999999999997E-4</v>
      </c>
      <c r="BF97" s="6">
        <v>-2.0000000000000001E-4</v>
      </c>
      <c r="BG97" s="6">
        <v>-1E-4</v>
      </c>
      <c r="BH97" s="6">
        <v>0</v>
      </c>
      <c r="BI97" s="6">
        <v>0</v>
      </c>
      <c r="BJ97" s="6">
        <v>1E-4</v>
      </c>
      <c r="BK97" s="6">
        <v>2.0000000000000001E-4</v>
      </c>
      <c r="BL97" s="6">
        <v>2.0000000000000001E-4</v>
      </c>
      <c r="BM97" s="6">
        <v>2.9999999999999997E-4</v>
      </c>
      <c r="BN97" s="6">
        <v>2.9999999999999997E-4</v>
      </c>
      <c r="BO97" s="6">
        <v>2.9999999999999997E-4</v>
      </c>
      <c r="BP97" s="6">
        <v>4.0000000000000002E-4</v>
      </c>
      <c r="BQ97" s="6">
        <v>4.0000000000000002E-4</v>
      </c>
      <c r="BR97" s="6">
        <v>2.9999999999999997E-4</v>
      </c>
      <c r="BS97" s="6">
        <v>2.9999999999999997E-4</v>
      </c>
      <c r="BT97" s="6">
        <v>2.9999999999999997E-4</v>
      </c>
      <c r="BU97" s="6">
        <v>2.9999999999999997E-4</v>
      </c>
      <c r="BV97" s="6">
        <v>2.9999999999999997E-4</v>
      </c>
      <c r="BW97" s="6">
        <v>2.0000000000000001E-4</v>
      </c>
      <c r="BX97" s="7">
        <v>2.9999999999999997E-4</v>
      </c>
      <c r="BY97" s="7">
        <v>4.0000000000000002E-4</v>
      </c>
      <c r="BZ97" s="7">
        <v>5.0000000000000001E-4</v>
      </c>
      <c r="CA97" s="7">
        <v>5.0000000000000001E-4</v>
      </c>
      <c r="CB97" s="7">
        <v>5.0000000000000001E-4</v>
      </c>
      <c r="CC97" s="7">
        <v>5.0000000000000001E-4</v>
      </c>
      <c r="CD97" s="7">
        <v>5.0000000000000001E-4</v>
      </c>
      <c r="CE97" s="7">
        <v>5.0000000000000001E-4</v>
      </c>
      <c r="CF97" s="7">
        <v>5.0000000000000001E-4</v>
      </c>
      <c r="CG97" s="7">
        <v>5.0000000000000001E-4</v>
      </c>
      <c r="CH97" s="7">
        <v>5.0000000000000001E-4</v>
      </c>
      <c r="CI97" s="7">
        <v>5.0000000000000001E-4</v>
      </c>
      <c r="CJ97" s="7">
        <v>5.0000000000000001E-4</v>
      </c>
      <c r="CK97" s="7">
        <v>5.0000000000000001E-4</v>
      </c>
      <c r="CL97" s="7">
        <v>4.0000000000000002E-4</v>
      </c>
      <c r="CM97" s="7">
        <v>2.9999999999999997E-4</v>
      </c>
      <c r="CN97" s="7">
        <v>2.0000000000000001E-4</v>
      </c>
      <c r="CO97" s="7">
        <v>2.0000000000000001E-4</v>
      </c>
      <c r="CP97" s="7">
        <v>1E-4</v>
      </c>
      <c r="CQ97" s="7">
        <v>2.0000000000000001E-4</v>
      </c>
    </row>
    <row r="98" spans="1:95" x14ac:dyDescent="0.35">
      <c r="A98" s="11">
        <v>115</v>
      </c>
      <c r="B98" s="12">
        <f t="shared" si="1"/>
        <v>0</v>
      </c>
      <c r="H98" s="5">
        <v>115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7">
        <v>1E-4</v>
      </c>
      <c r="BY98" s="7">
        <v>2.0000000000000001E-4</v>
      </c>
      <c r="BZ98" s="7">
        <v>2.0000000000000001E-4</v>
      </c>
      <c r="CA98" s="7">
        <v>2.9999999999999997E-4</v>
      </c>
      <c r="CB98" s="7">
        <v>2.9999999999999997E-4</v>
      </c>
      <c r="CC98" s="7">
        <v>2.9999999999999997E-4</v>
      </c>
      <c r="CD98" s="7">
        <v>2.9999999999999997E-4</v>
      </c>
      <c r="CE98" s="7">
        <v>2.9999999999999997E-4</v>
      </c>
      <c r="CF98" s="7">
        <v>2.9999999999999997E-4</v>
      </c>
      <c r="CG98" s="7">
        <v>2.9999999999999997E-4</v>
      </c>
      <c r="CH98" s="7">
        <v>2.9999999999999997E-4</v>
      </c>
      <c r="CI98" s="7">
        <v>2.9999999999999997E-4</v>
      </c>
      <c r="CJ98" s="7">
        <v>2.9999999999999997E-4</v>
      </c>
      <c r="CK98" s="7">
        <v>2.9999999999999997E-4</v>
      </c>
      <c r="CL98" s="7">
        <v>2.9999999999999997E-4</v>
      </c>
      <c r="CM98" s="7">
        <v>2.0000000000000001E-4</v>
      </c>
      <c r="CN98" s="7">
        <v>1E-4</v>
      </c>
      <c r="CO98" s="7">
        <v>1E-4</v>
      </c>
      <c r="CP98" s="7">
        <v>0</v>
      </c>
      <c r="CQ98" s="7">
        <v>0</v>
      </c>
    </row>
    <row r="99" spans="1:95" x14ac:dyDescent="0.35">
      <c r="A99" s="11">
        <v>116</v>
      </c>
      <c r="B99" s="12">
        <f t="shared" si="1"/>
        <v>0</v>
      </c>
      <c r="H99" s="5">
        <v>116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7">
        <v>0</v>
      </c>
      <c r="BY99" s="7">
        <v>1E-4</v>
      </c>
      <c r="BZ99" s="7">
        <v>1E-4</v>
      </c>
      <c r="CA99" s="7">
        <v>2.0000000000000001E-4</v>
      </c>
      <c r="CB99" s="7">
        <v>2.0000000000000001E-4</v>
      </c>
      <c r="CC99" s="7">
        <v>2.0000000000000001E-4</v>
      </c>
      <c r="CD99" s="7">
        <v>2.0000000000000001E-4</v>
      </c>
      <c r="CE99" s="7">
        <v>2.0000000000000001E-4</v>
      </c>
      <c r="CF99" s="7">
        <v>2.0000000000000001E-4</v>
      </c>
      <c r="CG99" s="7">
        <v>2.0000000000000001E-4</v>
      </c>
      <c r="CH99" s="7">
        <v>2.0000000000000001E-4</v>
      </c>
      <c r="CI99" s="7">
        <v>2.0000000000000001E-4</v>
      </c>
      <c r="CJ99" s="7">
        <v>2.0000000000000001E-4</v>
      </c>
      <c r="CK99" s="7">
        <v>2.0000000000000001E-4</v>
      </c>
      <c r="CL99" s="7">
        <v>2.0000000000000001E-4</v>
      </c>
      <c r="CM99" s="7">
        <v>2.0000000000000001E-4</v>
      </c>
      <c r="CN99" s="7">
        <v>1E-4</v>
      </c>
      <c r="CO99" s="7">
        <v>1E-4</v>
      </c>
      <c r="CP99" s="7">
        <v>0</v>
      </c>
      <c r="CQ99" s="7">
        <v>0</v>
      </c>
    </row>
    <row r="100" spans="1:95" x14ac:dyDescent="0.35">
      <c r="A100" s="11">
        <v>117</v>
      </c>
      <c r="B100" s="12">
        <f t="shared" si="1"/>
        <v>0</v>
      </c>
      <c r="H100" s="5">
        <v>117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7">
        <v>0</v>
      </c>
      <c r="BY100" s="7">
        <v>0</v>
      </c>
      <c r="BZ100" s="7">
        <v>1E-4</v>
      </c>
      <c r="CA100" s="7">
        <v>1E-4</v>
      </c>
      <c r="CB100" s="7">
        <v>1E-4</v>
      </c>
      <c r="CC100" s="7">
        <v>1E-4</v>
      </c>
      <c r="CD100" s="7">
        <v>1E-4</v>
      </c>
      <c r="CE100" s="7">
        <v>1E-4</v>
      </c>
      <c r="CF100" s="7">
        <v>1E-4</v>
      </c>
      <c r="CG100" s="7">
        <v>1E-4</v>
      </c>
      <c r="CH100" s="7">
        <v>1E-4</v>
      </c>
      <c r="CI100" s="7">
        <v>1E-4</v>
      </c>
      <c r="CJ100" s="7">
        <v>1E-4</v>
      </c>
      <c r="CK100" s="7">
        <v>1E-4</v>
      </c>
      <c r="CL100" s="7">
        <v>1E-4</v>
      </c>
      <c r="CM100" s="7">
        <v>1E-4</v>
      </c>
      <c r="CN100" s="7">
        <v>1E-4</v>
      </c>
      <c r="CO100" s="7">
        <v>1E-4</v>
      </c>
      <c r="CP100" s="7">
        <v>0</v>
      </c>
      <c r="CQ100" s="7">
        <v>0</v>
      </c>
    </row>
    <row r="101" spans="1:95" x14ac:dyDescent="0.35">
      <c r="A101" s="11">
        <v>118</v>
      </c>
      <c r="B101" s="12">
        <f t="shared" si="1"/>
        <v>0</v>
      </c>
      <c r="H101" s="5">
        <v>118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1E-4</v>
      </c>
      <c r="CD101" s="7">
        <v>1E-4</v>
      </c>
      <c r="CE101" s="7">
        <v>1E-4</v>
      </c>
      <c r="CF101" s="7">
        <v>1E-4</v>
      </c>
      <c r="CG101" s="7">
        <v>1E-4</v>
      </c>
      <c r="CH101" s="7">
        <v>1E-4</v>
      </c>
      <c r="CI101" s="7">
        <v>1E-4</v>
      </c>
      <c r="CJ101" s="7">
        <v>1E-4</v>
      </c>
      <c r="CK101" s="7">
        <v>1E-4</v>
      </c>
      <c r="CL101" s="7">
        <v>1E-4</v>
      </c>
      <c r="CM101" s="7">
        <v>1E-4</v>
      </c>
      <c r="CN101" s="7">
        <v>1E-4</v>
      </c>
      <c r="CO101" s="7">
        <v>1E-4</v>
      </c>
      <c r="CP101" s="7">
        <v>0</v>
      </c>
      <c r="CQ101" s="7">
        <v>0</v>
      </c>
    </row>
    <row r="102" spans="1:95" x14ac:dyDescent="0.35">
      <c r="A102" s="11">
        <v>119</v>
      </c>
      <c r="B102" s="12">
        <f t="shared" si="1"/>
        <v>0</v>
      </c>
      <c r="H102" s="5">
        <v>119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</row>
    <row r="103" spans="1:95" x14ac:dyDescent="0.35">
      <c r="A103" s="11">
        <v>120</v>
      </c>
      <c r="B103" s="12">
        <f t="shared" si="1"/>
        <v>0</v>
      </c>
      <c r="H103" s="5">
        <v>120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0562-6EE6-4B23-AED2-A69CD157769E}">
  <dimension ref="A1:CQ103"/>
  <sheetViews>
    <sheetView zoomScale="70" zoomScaleNormal="70" workbookViewId="0"/>
  </sheetViews>
  <sheetFormatPr defaultRowHeight="14.5" x14ac:dyDescent="0.35"/>
  <sheetData>
    <row r="1" spans="1:95" ht="18.5" x14ac:dyDescent="0.45">
      <c r="A1" s="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95" ht="16" x14ac:dyDescent="0.4">
      <c r="A2" s="1" t="s">
        <v>58</v>
      </c>
      <c r="B2" s="1">
        <f>Mortality_Table_Year</f>
        <v>2012</v>
      </c>
      <c r="H2" s="4"/>
      <c r="I2" s="4">
        <v>1951</v>
      </c>
      <c r="J2" s="4">
        <v>1952</v>
      </c>
      <c r="K2" s="4">
        <v>1953</v>
      </c>
      <c r="L2" s="4">
        <v>1954</v>
      </c>
      <c r="M2" s="4">
        <v>1955</v>
      </c>
      <c r="N2" s="4">
        <v>1956</v>
      </c>
      <c r="O2" s="4">
        <v>1957</v>
      </c>
      <c r="P2" s="4">
        <v>1958</v>
      </c>
      <c r="Q2" s="4">
        <v>1959</v>
      </c>
      <c r="R2" s="4">
        <v>1960</v>
      </c>
      <c r="S2" s="4">
        <v>1961</v>
      </c>
      <c r="T2" s="4">
        <v>1962</v>
      </c>
      <c r="U2" s="4">
        <v>1963</v>
      </c>
      <c r="V2" s="4">
        <v>1964</v>
      </c>
      <c r="W2" s="4">
        <v>1965</v>
      </c>
      <c r="X2" s="4">
        <v>1966</v>
      </c>
      <c r="Y2" s="4">
        <v>1967</v>
      </c>
      <c r="Z2" s="4">
        <v>1968</v>
      </c>
      <c r="AA2" s="4">
        <v>1969</v>
      </c>
      <c r="AB2" s="4">
        <v>1970</v>
      </c>
      <c r="AC2" s="4">
        <v>1971</v>
      </c>
      <c r="AD2" s="4">
        <v>1972</v>
      </c>
      <c r="AE2" s="4">
        <v>1973</v>
      </c>
      <c r="AF2" s="4">
        <v>1974</v>
      </c>
      <c r="AG2" s="4">
        <v>1975</v>
      </c>
      <c r="AH2" s="4">
        <v>1976</v>
      </c>
      <c r="AI2" s="4">
        <v>1977</v>
      </c>
      <c r="AJ2" s="4">
        <v>1978</v>
      </c>
      <c r="AK2" s="4">
        <v>1979</v>
      </c>
      <c r="AL2" s="4">
        <v>1980</v>
      </c>
      <c r="AM2" s="4">
        <v>1981</v>
      </c>
      <c r="AN2" s="4">
        <v>1982</v>
      </c>
      <c r="AO2" s="4">
        <v>1983</v>
      </c>
      <c r="AP2" s="4">
        <v>1984</v>
      </c>
      <c r="AQ2" s="4">
        <v>1985</v>
      </c>
      <c r="AR2" s="4">
        <v>1986</v>
      </c>
      <c r="AS2" s="4">
        <v>1987</v>
      </c>
      <c r="AT2" s="4">
        <v>1988</v>
      </c>
      <c r="AU2" s="4">
        <v>1989</v>
      </c>
      <c r="AV2" s="4">
        <v>1990</v>
      </c>
      <c r="AW2" s="4">
        <v>1991</v>
      </c>
      <c r="AX2" s="4">
        <v>1992</v>
      </c>
      <c r="AY2" s="4">
        <v>1993</v>
      </c>
      <c r="AZ2" s="4">
        <v>1994</v>
      </c>
      <c r="BA2" s="4">
        <v>1995</v>
      </c>
      <c r="BB2" s="4">
        <v>1996</v>
      </c>
      <c r="BC2" s="4">
        <v>1997</v>
      </c>
      <c r="BD2" s="4">
        <v>1998</v>
      </c>
      <c r="BE2" s="4">
        <v>1999</v>
      </c>
      <c r="BF2" s="4">
        <v>2000</v>
      </c>
      <c r="BG2" s="4">
        <v>2001</v>
      </c>
      <c r="BH2" s="4">
        <v>2002</v>
      </c>
      <c r="BI2" s="4">
        <v>2003</v>
      </c>
      <c r="BJ2" s="4">
        <v>2004</v>
      </c>
      <c r="BK2" s="4">
        <v>2005</v>
      </c>
      <c r="BL2" s="4">
        <v>2006</v>
      </c>
      <c r="BM2" s="4">
        <v>2007</v>
      </c>
      <c r="BN2" s="4">
        <v>2008</v>
      </c>
      <c r="BO2" s="4">
        <f>BN2+1</f>
        <v>2009</v>
      </c>
      <c r="BP2" s="4">
        <v>2010</v>
      </c>
      <c r="BQ2" s="4">
        <v>2011</v>
      </c>
      <c r="BR2" s="4">
        <v>2012</v>
      </c>
      <c r="BS2" s="4">
        <v>2013</v>
      </c>
      <c r="BT2" s="4">
        <v>2014</v>
      </c>
      <c r="BU2" s="4">
        <v>2015</v>
      </c>
      <c r="BV2" s="4">
        <v>2016</v>
      </c>
      <c r="BW2" s="4">
        <v>2017</v>
      </c>
      <c r="BX2" s="4">
        <v>2018</v>
      </c>
      <c r="BY2" s="4">
        <v>2019</v>
      </c>
      <c r="BZ2" s="4">
        <v>2020</v>
      </c>
      <c r="CA2" s="4">
        <v>2021</v>
      </c>
      <c r="CB2" s="4">
        <v>2022</v>
      </c>
      <c r="CC2" s="4">
        <v>2023</v>
      </c>
      <c r="CD2" s="4">
        <v>2024</v>
      </c>
      <c r="CE2" s="4">
        <v>2025</v>
      </c>
      <c r="CF2" s="4">
        <v>2026</v>
      </c>
      <c r="CG2" s="4">
        <v>2027</v>
      </c>
      <c r="CH2" s="4">
        <v>2028</v>
      </c>
      <c r="CI2" s="4">
        <v>2029</v>
      </c>
      <c r="CJ2" s="4">
        <v>2030</v>
      </c>
      <c r="CK2" s="4">
        <v>2031</v>
      </c>
      <c r="CL2" s="4">
        <v>2032</v>
      </c>
      <c r="CM2" s="4">
        <v>2033</v>
      </c>
      <c r="CN2" s="4">
        <v>2034</v>
      </c>
      <c r="CO2" s="4">
        <v>2035</v>
      </c>
      <c r="CP2" s="4">
        <v>2036</v>
      </c>
      <c r="CQ2" s="4" t="s">
        <v>59</v>
      </c>
    </row>
    <row r="3" spans="1:95" x14ac:dyDescent="0.35">
      <c r="A3" s="5" t="s">
        <v>60</v>
      </c>
      <c r="B3">
        <f>HLOOKUP($B$2,$H$2:$CQ$103,2,FALSE)</f>
        <v>9.1999999999999998E-3</v>
      </c>
      <c r="H3" s="5" t="s">
        <v>60</v>
      </c>
      <c r="I3" s="8">
        <v>6.6699999999999995E-2</v>
      </c>
      <c r="J3" s="8">
        <v>6.0199999999999997E-2</v>
      </c>
      <c r="K3" s="8">
        <v>5.3699999999999998E-2</v>
      </c>
      <c r="L3" s="8">
        <v>4.6800000000000001E-2</v>
      </c>
      <c r="M3" s="8">
        <v>3.9800000000000002E-2</v>
      </c>
      <c r="N3" s="8">
        <v>3.3099999999999997E-2</v>
      </c>
      <c r="O3" s="8">
        <v>2.69E-2</v>
      </c>
      <c r="P3" s="8">
        <v>2.0899999999999998E-2</v>
      </c>
      <c r="Q3" s="8">
        <v>1.49E-2</v>
      </c>
      <c r="R3" s="8">
        <v>8.8000000000000005E-3</v>
      </c>
      <c r="S3" s="8">
        <v>2.5000000000000001E-3</v>
      </c>
      <c r="T3" s="8">
        <v>-3.5000000000000001E-3</v>
      </c>
      <c r="U3" s="8">
        <v>-8.8999999999999999E-3</v>
      </c>
      <c r="V3" s="8">
        <v>-1.3100000000000001E-2</v>
      </c>
      <c r="W3" s="8">
        <v>-1.6E-2</v>
      </c>
      <c r="X3" s="8">
        <v>-1.7299999999999999E-2</v>
      </c>
      <c r="Y3" s="8">
        <v>-1.6500000000000001E-2</v>
      </c>
      <c r="Z3" s="8">
        <v>-1.35E-2</v>
      </c>
      <c r="AA3" s="8">
        <v>-8.3999999999999995E-3</v>
      </c>
      <c r="AB3" s="8">
        <v>-1.9E-3</v>
      </c>
      <c r="AC3" s="8">
        <v>5.1000000000000004E-3</v>
      </c>
      <c r="AD3" s="8">
        <v>1.15E-2</v>
      </c>
      <c r="AE3" s="8">
        <v>1.67E-2</v>
      </c>
      <c r="AF3" s="8">
        <v>1.9800000000000002E-2</v>
      </c>
      <c r="AG3" s="8">
        <v>2.1000000000000001E-2</v>
      </c>
      <c r="AH3" s="8">
        <v>2.0899999999999998E-2</v>
      </c>
      <c r="AI3" s="8">
        <v>2.07E-2</v>
      </c>
      <c r="AJ3" s="8">
        <v>2.1499999999999998E-2</v>
      </c>
      <c r="AK3" s="8">
        <v>2.3099999999999999E-2</v>
      </c>
      <c r="AL3" s="8">
        <v>2.47E-2</v>
      </c>
      <c r="AM3" s="8">
        <v>2.5100000000000001E-2</v>
      </c>
      <c r="AN3" s="8">
        <v>2.3599999999999999E-2</v>
      </c>
      <c r="AO3" s="8">
        <v>0.02</v>
      </c>
      <c r="AP3" s="8">
        <v>1.52E-2</v>
      </c>
      <c r="AQ3" s="8">
        <v>1.0500000000000001E-2</v>
      </c>
      <c r="AR3" s="8">
        <v>7.0000000000000001E-3</v>
      </c>
      <c r="AS3" s="8">
        <v>5.4999999999999997E-3</v>
      </c>
      <c r="AT3" s="8">
        <v>5.7999999999999996E-3</v>
      </c>
      <c r="AU3" s="8">
        <v>7.4000000000000003E-3</v>
      </c>
      <c r="AV3" s="8">
        <v>9.5999999999999992E-3</v>
      </c>
      <c r="AW3" s="8">
        <v>1.17E-2</v>
      </c>
      <c r="AX3" s="8">
        <v>1.3599999999999999E-2</v>
      </c>
      <c r="AY3" s="8">
        <v>1.4800000000000001E-2</v>
      </c>
      <c r="AZ3" s="8">
        <v>1.54E-2</v>
      </c>
      <c r="BA3" s="8">
        <v>1.52E-2</v>
      </c>
      <c r="BB3" s="8">
        <v>1.41E-2</v>
      </c>
      <c r="BC3" s="8">
        <v>1.18E-2</v>
      </c>
      <c r="BD3" s="8">
        <v>8.6999999999999994E-3</v>
      </c>
      <c r="BE3" s="8">
        <v>5.0000000000000001E-3</v>
      </c>
      <c r="BF3" s="8">
        <v>1.6999999999999999E-3</v>
      </c>
      <c r="BG3" s="8">
        <v>-5.0000000000000001E-4</v>
      </c>
      <c r="BH3" s="8">
        <v>-8.0000000000000004E-4</v>
      </c>
      <c r="BI3" s="8">
        <v>1.4E-3</v>
      </c>
      <c r="BJ3" s="8">
        <v>6.1000000000000004E-3</v>
      </c>
      <c r="BK3" s="8">
        <v>1.24E-2</v>
      </c>
      <c r="BL3" s="8">
        <v>1.9199999999999998E-2</v>
      </c>
      <c r="BM3" s="8">
        <v>2.5100000000000001E-2</v>
      </c>
      <c r="BN3" s="8">
        <v>2.86E-2</v>
      </c>
      <c r="BO3" s="8">
        <v>2.86E-2</v>
      </c>
      <c r="BP3" s="8">
        <v>2.5000000000000001E-2</v>
      </c>
      <c r="BQ3" s="8">
        <v>1.8200000000000001E-2</v>
      </c>
      <c r="BR3" s="8">
        <v>9.1999999999999998E-3</v>
      </c>
      <c r="BS3" s="8">
        <v>-2.9999999999999997E-4</v>
      </c>
      <c r="BT3" s="8">
        <v>-8.8000000000000005E-3</v>
      </c>
      <c r="BU3" s="8">
        <v>-1.46E-2</v>
      </c>
      <c r="BV3" s="8">
        <v>-1.67E-2</v>
      </c>
      <c r="BW3" s="8">
        <v>-1.54E-2</v>
      </c>
      <c r="BX3" s="7">
        <v>-1.49E-2</v>
      </c>
      <c r="BY3" s="7">
        <v>-1.35E-2</v>
      </c>
      <c r="BZ3" s="7">
        <v>-1.14E-2</v>
      </c>
      <c r="CA3" s="7">
        <v>-8.8000000000000005E-3</v>
      </c>
      <c r="CB3" s="7">
        <v>-5.8999999999999999E-3</v>
      </c>
      <c r="CC3" s="7">
        <v>-2.8999999999999998E-3</v>
      </c>
      <c r="CD3" s="7">
        <v>0</v>
      </c>
      <c r="CE3" s="7">
        <v>2.5999999999999999E-3</v>
      </c>
      <c r="CF3" s="7">
        <v>4.7999999999999996E-3</v>
      </c>
      <c r="CG3" s="7">
        <v>6.3E-3</v>
      </c>
      <c r="CH3" s="7">
        <v>7.4000000000000003E-3</v>
      </c>
      <c r="CI3" s="7">
        <v>8.3999999999999995E-3</v>
      </c>
      <c r="CJ3" s="7">
        <v>9.4000000000000004E-3</v>
      </c>
      <c r="CK3" s="7">
        <v>1.04E-2</v>
      </c>
      <c r="CL3" s="7">
        <v>1.12E-2</v>
      </c>
      <c r="CM3" s="7">
        <v>1.2E-2</v>
      </c>
      <c r="CN3" s="7">
        <v>1.26E-2</v>
      </c>
      <c r="CO3" s="7">
        <v>1.3100000000000001E-2</v>
      </c>
      <c r="CP3" s="7">
        <v>1.34E-2</v>
      </c>
      <c r="CQ3" s="7">
        <v>1.35E-2</v>
      </c>
    </row>
    <row r="4" spans="1:95" x14ac:dyDescent="0.35">
      <c r="A4" s="5">
        <v>21</v>
      </c>
      <c r="B4">
        <f>HLOOKUP($B$2,$H$2:$CQ$103,A4-18,FALSE)</f>
        <v>5.3E-3</v>
      </c>
      <c r="H4" s="5">
        <v>21</v>
      </c>
      <c r="I4" s="8">
        <v>6.9099999999999995E-2</v>
      </c>
      <c r="J4" s="8">
        <v>6.1800000000000001E-2</v>
      </c>
      <c r="K4" s="8">
        <v>5.4399999999999997E-2</v>
      </c>
      <c r="L4" s="8">
        <v>4.6800000000000001E-2</v>
      </c>
      <c r="M4" s="8">
        <v>3.9300000000000002E-2</v>
      </c>
      <c r="N4" s="8">
        <v>3.2199999999999999E-2</v>
      </c>
      <c r="O4" s="8">
        <v>2.5700000000000001E-2</v>
      </c>
      <c r="P4" s="8">
        <v>1.9599999999999999E-2</v>
      </c>
      <c r="Q4" s="8">
        <v>1.37E-2</v>
      </c>
      <c r="R4" s="8">
        <v>7.9000000000000008E-3</v>
      </c>
      <c r="S4" s="8">
        <v>2.3E-3</v>
      </c>
      <c r="T4" s="8">
        <v>-3.0000000000000001E-3</v>
      </c>
      <c r="U4" s="8">
        <v>-7.4999999999999997E-3</v>
      </c>
      <c r="V4" s="8">
        <v>-1.11E-2</v>
      </c>
      <c r="W4" s="8">
        <v>-1.34E-2</v>
      </c>
      <c r="X4" s="8">
        <v>-1.43E-2</v>
      </c>
      <c r="Y4" s="8">
        <v>-1.35E-2</v>
      </c>
      <c r="Z4" s="8">
        <v>-1.0699999999999999E-2</v>
      </c>
      <c r="AA4" s="8">
        <v>-6.1000000000000004E-3</v>
      </c>
      <c r="AB4" s="8">
        <v>-2.0000000000000001E-4</v>
      </c>
      <c r="AC4" s="8">
        <v>6.3E-3</v>
      </c>
      <c r="AD4" s="8">
        <v>1.23E-2</v>
      </c>
      <c r="AE4" s="8">
        <v>1.7100000000000001E-2</v>
      </c>
      <c r="AF4" s="8">
        <v>2.01E-2</v>
      </c>
      <c r="AG4" s="8">
        <v>2.12E-2</v>
      </c>
      <c r="AH4" s="8">
        <v>2.12E-2</v>
      </c>
      <c r="AI4" s="8">
        <v>2.1000000000000001E-2</v>
      </c>
      <c r="AJ4" s="8">
        <v>2.1499999999999998E-2</v>
      </c>
      <c r="AK4" s="8">
        <v>2.29E-2</v>
      </c>
      <c r="AL4" s="8">
        <v>2.4299999999999999E-2</v>
      </c>
      <c r="AM4" s="8">
        <v>2.47E-2</v>
      </c>
      <c r="AN4" s="8">
        <v>2.3400000000000001E-2</v>
      </c>
      <c r="AO4" s="8">
        <v>2.01E-2</v>
      </c>
      <c r="AP4" s="8">
        <v>1.5599999999999999E-2</v>
      </c>
      <c r="AQ4" s="8">
        <v>1.11E-2</v>
      </c>
      <c r="AR4" s="8">
        <v>7.6E-3</v>
      </c>
      <c r="AS4" s="8">
        <v>5.8999999999999999E-3</v>
      </c>
      <c r="AT4" s="8">
        <v>6.0000000000000001E-3</v>
      </c>
      <c r="AU4" s="8">
        <v>7.4000000000000003E-3</v>
      </c>
      <c r="AV4" s="8">
        <v>9.4000000000000004E-3</v>
      </c>
      <c r="AW4" s="8">
        <v>1.1599999999999999E-2</v>
      </c>
      <c r="AX4" s="8">
        <v>1.3599999999999999E-2</v>
      </c>
      <c r="AY4" s="8">
        <v>1.5100000000000001E-2</v>
      </c>
      <c r="AZ4" s="8">
        <v>1.6E-2</v>
      </c>
      <c r="BA4" s="8">
        <v>1.6E-2</v>
      </c>
      <c r="BB4" s="8">
        <v>1.47E-2</v>
      </c>
      <c r="BC4" s="8">
        <v>1.2200000000000001E-2</v>
      </c>
      <c r="BD4" s="8">
        <v>8.5000000000000006E-3</v>
      </c>
      <c r="BE4" s="8">
        <v>4.1999999999999997E-3</v>
      </c>
      <c r="BF4" s="8">
        <v>2.0000000000000001E-4</v>
      </c>
      <c r="BG4" s="8">
        <v>-2.5999999999999999E-3</v>
      </c>
      <c r="BH4" s="8">
        <v>-3.5999999999999999E-3</v>
      </c>
      <c r="BI4" s="8">
        <v>-2.0999999999999999E-3</v>
      </c>
      <c r="BJ4" s="8">
        <v>1.9E-3</v>
      </c>
      <c r="BK4" s="8">
        <v>7.4000000000000003E-3</v>
      </c>
      <c r="BL4" s="8">
        <v>1.35E-2</v>
      </c>
      <c r="BM4" s="8">
        <v>1.89E-2</v>
      </c>
      <c r="BN4" s="8">
        <v>2.23E-2</v>
      </c>
      <c r="BO4" s="8">
        <v>2.2499999999999999E-2</v>
      </c>
      <c r="BP4" s="8">
        <v>1.9400000000000001E-2</v>
      </c>
      <c r="BQ4" s="8">
        <v>1.34E-2</v>
      </c>
      <c r="BR4" s="8">
        <v>5.3E-3</v>
      </c>
      <c r="BS4" s="8">
        <v>-3.5000000000000001E-3</v>
      </c>
      <c r="BT4" s="8">
        <v>-1.12E-2</v>
      </c>
      <c r="BU4" s="8">
        <v>-1.6500000000000001E-2</v>
      </c>
      <c r="BV4" s="8">
        <v>-1.8200000000000001E-2</v>
      </c>
      <c r="BW4" s="8">
        <v>-1.66E-2</v>
      </c>
      <c r="BX4" s="7">
        <v>-1.55E-2</v>
      </c>
      <c r="BY4" s="7">
        <v>-1.4E-2</v>
      </c>
      <c r="BZ4" s="7">
        <v>-1.1900000000000001E-2</v>
      </c>
      <c r="CA4" s="7">
        <v>-9.1999999999999998E-3</v>
      </c>
      <c r="CB4" s="7">
        <v>-6.1999999999999998E-3</v>
      </c>
      <c r="CC4" s="7">
        <v>-3.0999999999999999E-3</v>
      </c>
      <c r="CD4" s="7">
        <v>-1E-4</v>
      </c>
      <c r="CE4" s="7">
        <v>2.5999999999999999E-3</v>
      </c>
      <c r="CF4" s="7">
        <v>4.7999999999999996E-3</v>
      </c>
      <c r="CG4" s="7">
        <v>6.3E-3</v>
      </c>
      <c r="CH4" s="7">
        <v>7.4000000000000003E-3</v>
      </c>
      <c r="CI4" s="7">
        <v>8.3999999999999995E-3</v>
      </c>
      <c r="CJ4" s="7">
        <v>9.4000000000000004E-3</v>
      </c>
      <c r="CK4" s="7">
        <v>1.04E-2</v>
      </c>
      <c r="CL4" s="7">
        <v>1.12E-2</v>
      </c>
      <c r="CM4" s="7">
        <v>1.2E-2</v>
      </c>
      <c r="CN4" s="7">
        <v>1.26E-2</v>
      </c>
      <c r="CO4" s="7">
        <v>1.3100000000000001E-2</v>
      </c>
      <c r="CP4" s="7">
        <v>1.34E-2</v>
      </c>
      <c r="CQ4" s="7">
        <v>1.35E-2</v>
      </c>
    </row>
    <row r="5" spans="1:95" x14ac:dyDescent="0.35">
      <c r="A5" s="5">
        <v>22</v>
      </c>
      <c r="B5">
        <f t="shared" ref="B5:B68" si="0">HLOOKUP($B$2,$H$2:$CQ$103,A5-18,FALSE)</f>
        <v>1.4E-3</v>
      </c>
      <c r="H5" s="5">
        <v>22</v>
      </c>
      <c r="I5" s="8">
        <v>7.0999999999999994E-2</v>
      </c>
      <c r="J5" s="8">
        <v>6.3100000000000003E-2</v>
      </c>
      <c r="K5" s="8">
        <v>5.5100000000000003E-2</v>
      </c>
      <c r="L5" s="8">
        <v>4.6800000000000001E-2</v>
      </c>
      <c r="M5" s="8">
        <v>3.8800000000000001E-2</v>
      </c>
      <c r="N5" s="8">
        <v>3.1300000000000001E-2</v>
      </c>
      <c r="O5" s="8">
        <v>2.4400000000000002E-2</v>
      </c>
      <c r="P5" s="8">
        <v>1.8200000000000001E-2</v>
      </c>
      <c r="Q5" s="8">
        <v>1.2500000000000001E-2</v>
      </c>
      <c r="R5" s="8">
        <v>7.1000000000000004E-3</v>
      </c>
      <c r="S5" s="8">
        <v>2.2000000000000001E-3</v>
      </c>
      <c r="T5" s="8">
        <v>-2.3E-3</v>
      </c>
      <c r="U5" s="8">
        <v>-6.0000000000000001E-3</v>
      </c>
      <c r="V5" s="8">
        <v>-8.8000000000000005E-3</v>
      </c>
      <c r="W5" s="8">
        <v>-1.0500000000000001E-2</v>
      </c>
      <c r="X5" s="8">
        <v>-1.11E-2</v>
      </c>
      <c r="Y5" s="8">
        <v>-1.03E-2</v>
      </c>
      <c r="Z5" s="8">
        <v>-7.9000000000000008E-3</v>
      </c>
      <c r="AA5" s="8">
        <v>-3.7000000000000002E-3</v>
      </c>
      <c r="AB5" s="8">
        <v>1.8E-3</v>
      </c>
      <c r="AC5" s="8">
        <v>7.7999999999999996E-3</v>
      </c>
      <c r="AD5" s="8">
        <v>1.35E-2</v>
      </c>
      <c r="AE5" s="8">
        <v>1.7999999999999999E-2</v>
      </c>
      <c r="AF5" s="8">
        <v>2.0899999999999998E-2</v>
      </c>
      <c r="AG5" s="8">
        <v>2.1999999999999999E-2</v>
      </c>
      <c r="AH5" s="8">
        <v>2.1899999999999999E-2</v>
      </c>
      <c r="AI5" s="8">
        <v>2.1499999999999998E-2</v>
      </c>
      <c r="AJ5" s="8">
        <v>2.1700000000000001E-2</v>
      </c>
      <c r="AK5" s="8">
        <v>2.2700000000000001E-2</v>
      </c>
      <c r="AL5" s="8">
        <v>2.3699999999999999E-2</v>
      </c>
      <c r="AM5" s="8">
        <v>2.4E-2</v>
      </c>
      <c r="AN5" s="8">
        <v>2.2800000000000001E-2</v>
      </c>
      <c r="AO5" s="8">
        <v>1.9699999999999999E-2</v>
      </c>
      <c r="AP5" s="8">
        <v>1.54E-2</v>
      </c>
      <c r="AQ5" s="8">
        <v>1.09E-2</v>
      </c>
      <c r="AR5" s="8">
        <v>7.3000000000000001E-3</v>
      </c>
      <c r="AS5" s="8">
        <v>5.4000000000000003E-3</v>
      </c>
      <c r="AT5" s="8">
        <v>5.3E-3</v>
      </c>
      <c r="AU5" s="8">
        <v>6.7000000000000002E-3</v>
      </c>
      <c r="AV5" s="8">
        <v>8.8000000000000005E-3</v>
      </c>
      <c r="AW5" s="8">
        <v>1.11E-2</v>
      </c>
      <c r="AX5" s="8">
        <v>1.34E-2</v>
      </c>
      <c r="AY5" s="8">
        <v>1.5299999999999999E-2</v>
      </c>
      <c r="AZ5" s="8">
        <v>1.67E-2</v>
      </c>
      <c r="BA5" s="8">
        <v>1.7100000000000001E-2</v>
      </c>
      <c r="BB5" s="8">
        <v>1.6E-2</v>
      </c>
      <c r="BC5" s="8">
        <v>1.3299999999999999E-2</v>
      </c>
      <c r="BD5" s="8">
        <v>9.2999999999999992E-3</v>
      </c>
      <c r="BE5" s="8">
        <v>4.4000000000000003E-3</v>
      </c>
      <c r="BF5" s="8">
        <v>-4.0000000000000002E-4</v>
      </c>
      <c r="BG5" s="8">
        <v>-3.8999999999999998E-3</v>
      </c>
      <c r="BH5" s="8">
        <v>-5.5999999999999999E-3</v>
      </c>
      <c r="BI5" s="8">
        <v>-4.8999999999999998E-3</v>
      </c>
      <c r="BJ5" s="8">
        <v>-1.8E-3</v>
      </c>
      <c r="BK5" s="8">
        <v>2.8999999999999998E-3</v>
      </c>
      <c r="BL5" s="8">
        <v>8.3000000000000001E-3</v>
      </c>
      <c r="BM5" s="8">
        <v>1.32E-2</v>
      </c>
      <c r="BN5" s="8">
        <v>1.6400000000000001E-2</v>
      </c>
      <c r="BO5" s="8">
        <v>1.6799999999999999E-2</v>
      </c>
      <c r="BP5" s="8">
        <v>1.4200000000000001E-2</v>
      </c>
      <c r="BQ5" s="8">
        <v>8.8000000000000005E-3</v>
      </c>
      <c r="BR5" s="8">
        <v>1.4E-3</v>
      </c>
      <c r="BS5" s="8">
        <v>-6.6E-3</v>
      </c>
      <c r="BT5" s="8">
        <v>-1.38E-2</v>
      </c>
      <c r="BU5" s="8">
        <v>-1.8599999999999998E-2</v>
      </c>
      <c r="BV5" s="8">
        <v>-0.02</v>
      </c>
      <c r="BW5" s="8">
        <v>-1.8100000000000002E-2</v>
      </c>
      <c r="BX5" s="7">
        <v>-1.6799999999999999E-2</v>
      </c>
      <c r="BY5" s="7">
        <v>-1.47E-2</v>
      </c>
      <c r="BZ5" s="7">
        <v>-1.24E-2</v>
      </c>
      <c r="CA5" s="7">
        <v>-9.7000000000000003E-3</v>
      </c>
      <c r="CB5" s="7">
        <v>-6.6E-3</v>
      </c>
      <c r="CC5" s="7">
        <v>-3.3999999999999998E-3</v>
      </c>
      <c r="CD5" s="7">
        <v>-2.9999999999999997E-4</v>
      </c>
      <c r="CE5" s="7">
        <v>2.5000000000000001E-3</v>
      </c>
      <c r="CF5" s="7">
        <v>4.7999999999999996E-3</v>
      </c>
      <c r="CG5" s="7">
        <v>6.3E-3</v>
      </c>
      <c r="CH5" s="7">
        <v>7.4000000000000003E-3</v>
      </c>
      <c r="CI5" s="7">
        <v>8.3999999999999995E-3</v>
      </c>
      <c r="CJ5" s="7">
        <v>9.4000000000000004E-3</v>
      </c>
      <c r="CK5" s="7">
        <v>1.04E-2</v>
      </c>
      <c r="CL5" s="7">
        <v>1.12E-2</v>
      </c>
      <c r="CM5" s="7">
        <v>1.2E-2</v>
      </c>
      <c r="CN5" s="7">
        <v>1.26E-2</v>
      </c>
      <c r="CO5" s="7">
        <v>1.3100000000000001E-2</v>
      </c>
      <c r="CP5" s="7">
        <v>1.34E-2</v>
      </c>
      <c r="CQ5" s="7">
        <v>1.35E-2</v>
      </c>
    </row>
    <row r="6" spans="1:95" x14ac:dyDescent="0.35">
      <c r="A6" s="5">
        <v>23</v>
      </c>
      <c r="B6">
        <f t="shared" si="0"/>
        <v>-2.3E-3</v>
      </c>
      <c r="H6" s="5">
        <v>23</v>
      </c>
      <c r="I6" s="8">
        <v>7.2400000000000006E-2</v>
      </c>
      <c r="J6" s="8">
        <v>6.4100000000000004E-2</v>
      </c>
      <c r="K6" s="8">
        <v>5.5599999999999997E-2</v>
      </c>
      <c r="L6" s="8">
        <v>4.6899999999999997E-2</v>
      </c>
      <c r="M6" s="8">
        <v>3.8300000000000001E-2</v>
      </c>
      <c r="N6" s="8">
        <v>3.0300000000000001E-2</v>
      </c>
      <c r="O6" s="8">
        <v>2.3199999999999998E-2</v>
      </c>
      <c r="P6" s="8">
        <v>1.6899999999999998E-2</v>
      </c>
      <c r="Q6" s="8">
        <v>1.1299999999999999E-2</v>
      </c>
      <c r="R6" s="8">
        <v>6.4000000000000003E-3</v>
      </c>
      <c r="S6" s="8">
        <v>2.0999999999999999E-3</v>
      </c>
      <c r="T6" s="8">
        <v>-1.6000000000000001E-3</v>
      </c>
      <c r="U6" s="8">
        <v>-4.4999999999999997E-3</v>
      </c>
      <c r="V6" s="8">
        <v>-6.4999999999999997E-3</v>
      </c>
      <c r="W6" s="8">
        <v>-7.7000000000000002E-3</v>
      </c>
      <c r="X6" s="8">
        <v>-8.0999999999999996E-3</v>
      </c>
      <c r="Y6" s="8">
        <v>-7.3000000000000001E-3</v>
      </c>
      <c r="Z6" s="8">
        <v>-5.0000000000000001E-3</v>
      </c>
      <c r="AA6" s="8">
        <v>-1.1999999999999999E-3</v>
      </c>
      <c r="AB6" s="8">
        <v>3.8999999999999998E-3</v>
      </c>
      <c r="AC6" s="8">
        <v>9.5999999999999992E-3</v>
      </c>
      <c r="AD6" s="8">
        <v>1.4999999999999999E-2</v>
      </c>
      <c r="AE6" s="8">
        <v>1.9400000000000001E-2</v>
      </c>
      <c r="AF6" s="8">
        <v>2.2200000000000001E-2</v>
      </c>
      <c r="AG6" s="8">
        <v>2.3199999999999998E-2</v>
      </c>
      <c r="AH6" s="8">
        <v>2.3E-2</v>
      </c>
      <c r="AI6" s="8">
        <v>2.23E-2</v>
      </c>
      <c r="AJ6" s="8">
        <v>2.1999999999999999E-2</v>
      </c>
      <c r="AK6" s="8">
        <v>2.2499999999999999E-2</v>
      </c>
      <c r="AL6" s="8">
        <v>2.3099999999999999E-2</v>
      </c>
      <c r="AM6" s="8">
        <v>2.3099999999999999E-2</v>
      </c>
      <c r="AN6" s="8">
        <v>2.18E-2</v>
      </c>
      <c r="AO6" s="8">
        <v>1.8800000000000001E-2</v>
      </c>
      <c r="AP6" s="8">
        <v>1.4500000000000001E-2</v>
      </c>
      <c r="AQ6" s="8">
        <v>9.9000000000000008E-3</v>
      </c>
      <c r="AR6" s="8">
        <v>6.1000000000000004E-3</v>
      </c>
      <c r="AS6" s="8">
        <v>4.1000000000000003E-3</v>
      </c>
      <c r="AT6" s="8">
        <v>4.0000000000000001E-3</v>
      </c>
      <c r="AU6" s="8">
        <v>5.4000000000000003E-3</v>
      </c>
      <c r="AV6" s="8">
        <v>7.7000000000000002E-3</v>
      </c>
      <c r="AW6" s="8">
        <v>1.03E-2</v>
      </c>
      <c r="AX6" s="8">
        <v>1.2999999999999999E-2</v>
      </c>
      <c r="AY6" s="8">
        <v>1.54E-2</v>
      </c>
      <c r="AZ6" s="8">
        <v>1.7399999999999999E-2</v>
      </c>
      <c r="BA6" s="8">
        <v>1.83E-2</v>
      </c>
      <c r="BB6" s="8">
        <v>1.77E-2</v>
      </c>
      <c r="BC6" s="8">
        <v>1.5100000000000001E-2</v>
      </c>
      <c r="BD6" s="8">
        <v>1.09E-2</v>
      </c>
      <c r="BE6" s="8">
        <v>5.4000000000000003E-3</v>
      </c>
      <c r="BF6" s="8">
        <v>0</v>
      </c>
      <c r="BG6" s="8">
        <v>-4.4000000000000003E-3</v>
      </c>
      <c r="BH6" s="8">
        <v>-6.7999999999999996E-3</v>
      </c>
      <c r="BI6" s="8">
        <v>-6.8999999999999999E-3</v>
      </c>
      <c r="BJ6" s="8">
        <v>-4.7000000000000002E-3</v>
      </c>
      <c r="BK6" s="8">
        <v>-8.9999999999999998E-4</v>
      </c>
      <c r="BL6" s="8">
        <v>3.7000000000000002E-3</v>
      </c>
      <c r="BM6" s="8">
        <v>8.0999999999999996E-3</v>
      </c>
      <c r="BN6" s="8">
        <v>1.11E-2</v>
      </c>
      <c r="BO6" s="8">
        <v>1.1599999999999999E-2</v>
      </c>
      <c r="BP6" s="8">
        <v>9.4000000000000004E-3</v>
      </c>
      <c r="BQ6" s="8">
        <v>4.4999999999999997E-3</v>
      </c>
      <c r="BR6" s="8">
        <v>-2.3E-3</v>
      </c>
      <c r="BS6" s="8">
        <v>-9.7000000000000003E-3</v>
      </c>
      <c r="BT6" s="8">
        <v>-1.6500000000000001E-2</v>
      </c>
      <c r="BU6" s="8">
        <v>-2.0899999999999998E-2</v>
      </c>
      <c r="BV6" s="8">
        <v>-2.1999999999999999E-2</v>
      </c>
      <c r="BW6" s="8">
        <v>-1.9800000000000002E-2</v>
      </c>
      <c r="BX6" s="7">
        <v>-1.84E-2</v>
      </c>
      <c r="BY6" s="7">
        <v>-1.61E-2</v>
      </c>
      <c r="BZ6" s="7">
        <v>-1.3100000000000001E-2</v>
      </c>
      <c r="CA6" s="7">
        <v>-1.0200000000000001E-2</v>
      </c>
      <c r="CB6" s="7">
        <v>-7.0000000000000001E-3</v>
      </c>
      <c r="CC6" s="7">
        <v>-3.7000000000000002E-3</v>
      </c>
      <c r="CD6" s="7">
        <v>-5.0000000000000001E-4</v>
      </c>
      <c r="CE6" s="7">
        <v>2.3999999999999998E-3</v>
      </c>
      <c r="CF6" s="7">
        <v>4.7000000000000002E-3</v>
      </c>
      <c r="CG6" s="7">
        <v>6.3E-3</v>
      </c>
      <c r="CH6" s="7">
        <v>7.4000000000000003E-3</v>
      </c>
      <c r="CI6" s="7">
        <v>8.3999999999999995E-3</v>
      </c>
      <c r="CJ6" s="7">
        <v>9.4000000000000004E-3</v>
      </c>
      <c r="CK6" s="7">
        <v>1.04E-2</v>
      </c>
      <c r="CL6" s="7">
        <v>1.12E-2</v>
      </c>
      <c r="CM6" s="7">
        <v>1.2E-2</v>
      </c>
      <c r="CN6" s="7">
        <v>1.26E-2</v>
      </c>
      <c r="CO6" s="7">
        <v>1.3100000000000001E-2</v>
      </c>
      <c r="CP6" s="7">
        <v>1.34E-2</v>
      </c>
      <c r="CQ6" s="7">
        <v>1.35E-2</v>
      </c>
    </row>
    <row r="7" spans="1:95" x14ac:dyDescent="0.35">
      <c r="A7" s="5">
        <v>24</v>
      </c>
      <c r="B7">
        <f t="shared" si="0"/>
        <v>-5.7000000000000002E-3</v>
      </c>
      <c r="H7" s="5">
        <v>24</v>
      </c>
      <c r="I7" s="8">
        <v>7.3200000000000001E-2</v>
      </c>
      <c r="J7" s="8">
        <v>6.4600000000000005E-2</v>
      </c>
      <c r="K7" s="8">
        <v>5.5800000000000002E-2</v>
      </c>
      <c r="L7" s="8">
        <v>4.6800000000000001E-2</v>
      </c>
      <c r="M7" s="8">
        <v>3.78E-2</v>
      </c>
      <c r="N7" s="8">
        <v>2.9399999999999999E-2</v>
      </c>
      <c r="O7" s="8">
        <v>2.1999999999999999E-2</v>
      </c>
      <c r="P7" s="8">
        <v>1.5599999999999999E-2</v>
      </c>
      <c r="Q7" s="8">
        <v>1.0200000000000001E-2</v>
      </c>
      <c r="R7" s="8">
        <v>5.7000000000000002E-3</v>
      </c>
      <c r="S7" s="8">
        <v>2E-3</v>
      </c>
      <c r="T7" s="8">
        <v>-8.9999999999999998E-4</v>
      </c>
      <c r="U7" s="8">
        <v>-3.0000000000000001E-3</v>
      </c>
      <c r="V7" s="8">
        <v>-4.4000000000000003E-3</v>
      </c>
      <c r="W7" s="8">
        <v>-5.1999999999999998E-3</v>
      </c>
      <c r="X7" s="8">
        <v>-5.1999999999999998E-3</v>
      </c>
      <c r="Y7" s="8">
        <v>-4.4000000000000003E-3</v>
      </c>
      <c r="Z7" s="8">
        <v>-2.3E-3</v>
      </c>
      <c r="AA7" s="8">
        <v>1.2999999999999999E-3</v>
      </c>
      <c r="AB7" s="8">
        <v>6.1999999999999998E-3</v>
      </c>
      <c r="AC7" s="8">
        <v>1.17E-2</v>
      </c>
      <c r="AD7" s="8">
        <v>1.6899999999999998E-2</v>
      </c>
      <c r="AE7" s="8">
        <v>2.12E-2</v>
      </c>
      <c r="AF7" s="8">
        <v>2.3900000000000001E-2</v>
      </c>
      <c r="AG7" s="8">
        <v>2.4799999999999999E-2</v>
      </c>
      <c r="AH7" s="8">
        <v>2.4400000000000002E-2</v>
      </c>
      <c r="AI7" s="8">
        <v>2.3400000000000001E-2</v>
      </c>
      <c r="AJ7" s="8">
        <v>2.2599999999999999E-2</v>
      </c>
      <c r="AK7" s="8">
        <v>2.24E-2</v>
      </c>
      <c r="AL7" s="8">
        <v>2.2499999999999999E-2</v>
      </c>
      <c r="AM7" s="8">
        <v>2.2100000000000002E-2</v>
      </c>
      <c r="AN7" s="8">
        <v>2.0500000000000001E-2</v>
      </c>
      <c r="AO7" s="8">
        <v>1.7299999999999999E-2</v>
      </c>
      <c r="AP7" s="8">
        <v>1.29E-2</v>
      </c>
      <c r="AQ7" s="8">
        <v>8.0999999999999996E-3</v>
      </c>
      <c r="AR7" s="8">
        <v>4.1000000000000003E-3</v>
      </c>
      <c r="AS7" s="8">
        <v>1.9E-3</v>
      </c>
      <c r="AT7" s="8">
        <v>1.9E-3</v>
      </c>
      <c r="AU7" s="8">
        <v>3.7000000000000002E-3</v>
      </c>
      <c r="AV7" s="8">
        <v>6.3E-3</v>
      </c>
      <c r="AW7" s="8">
        <v>9.2999999999999992E-3</v>
      </c>
      <c r="AX7" s="8">
        <v>1.23E-2</v>
      </c>
      <c r="AY7" s="8">
        <v>1.5299999999999999E-2</v>
      </c>
      <c r="AZ7" s="8">
        <v>1.7899999999999999E-2</v>
      </c>
      <c r="BA7" s="8">
        <v>1.9599999999999999E-2</v>
      </c>
      <c r="BB7" s="8">
        <v>1.9699999999999999E-2</v>
      </c>
      <c r="BC7" s="8">
        <v>1.7500000000000002E-2</v>
      </c>
      <c r="BD7" s="8">
        <v>1.3100000000000001E-2</v>
      </c>
      <c r="BE7" s="8">
        <v>7.3000000000000001E-3</v>
      </c>
      <c r="BF7" s="8">
        <v>1.1999999999999999E-3</v>
      </c>
      <c r="BG7" s="8">
        <v>-4.0000000000000001E-3</v>
      </c>
      <c r="BH7" s="8">
        <v>-7.1999999999999998E-3</v>
      </c>
      <c r="BI7" s="8">
        <v>-8.0999999999999996E-3</v>
      </c>
      <c r="BJ7" s="8">
        <v>-6.7999999999999996E-3</v>
      </c>
      <c r="BK7" s="8">
        <v>-4.0000000000000001E-3</v>
      </c>
      <c r="BL7" s="8">
        <v>-2.0000000000000001E-4</v>
      </c>
      <c r="BM7" s="8">
        <v>3.7000000000000002E-3</v>
      </c>
      <c r="BN7" s="8">
        <v>6.4000000000000003E-3</v>
      </c>
      <c r="BO7" s="8">
        <v>7.0000000000000001E-3</v>
      </c>
      <c r="BP7" s="8">
        <v>5.1000000000000004E-3</v>
      </c>
      <c r="BQ7" s="8">
        <v>5.9999999999999995E-4</v>
      </c>
      <c r="BR7" s="8">
        <v>-5.7000000000000002E-3</v>
      </c>
      <c r="BS7" s="8">
        <v>-1.2800000000000001E-2</v>
      </c>
      <c r="BT7" s="8">
        <v>-1.9199999999999998E-2</v>
      </c>
      <c r="BU7" s="8">
        <v>-2.3400000000000001E-2</v>
      </c>
      <c r="BV7" s="8">
        <v>-2.4199999999999999E-2</v>
      </c>
      <c r="BW7" s="8">
        <v>-2.1700000000000001E-2</v>
      </c>
      <c r="BX7" s="7">
        <v>-2.01E-2</v>
      </c>
      <c r="BY7" s="7">
        <v>-1.7600000000000001E-2</v>
      </c>
      <c r="BZ7" s="7">
        <v>-1.44E-2</v>
      </c>
      <c r="CA7" s="7">
        <v>-1.0800000000000001E-2</v>
      </c>
      <c r="CB7" s="7">
        <v>-7.4999999999999997E-3</v>
      </c>
      <c r="CC7" s="7">
        <v>-4.0000000000000001E-3</v>
      </c>
      <c r="CD7" s="7">
        <v>-6.9999999999999999E-4</v>
      </c>
      <c r="CE7" s="7">
        <v>2.3E-3</v>
      </c>
      <c r="CF7" s="7">
        <v>4.7000000000000002E-3</v>
      </c>
      <c r="CG7" s="7">
        <v>6.3E-3</v>
      </c>
      <c r="CH7" s="7">
        <v>7.4000000000000003E-3</v>
      </c>
      <c r="CI7" s="7">
        <v>8.3999999999999995E-3</v>
      </c>
      <c r="CJ7" s="7">
        <v>9.4000000000000004E-3</v>
      </c>
      <c r="CK7" s="7">
        <v>1.04E-2</v>
      </c>
      <c r="CL7" s="7">
        <v>1.12E-2</v>
      </c>
      <c r="CM7" s="7">
        <v>1.2E-2</v>
      </c>
      <c r="CN7" s="7">
        <v>1.26E-2</v>
      </c>
      <c r="CO7" s="7">
        <v>1.3100000000000001E-2</v>
      </c>
      <c r="CP7" s="7">
        <v>1.34E-2</v>
      </c>
      <c r="CQ7" s="7">
        <v>1.35E-2</v>
      </c>
    </row>
    <row r="8" spans="1:95" x14ac:dyDescent="0.35">
      <c r="A8" s="5">
        <v>25</v>
      </c>
      <c r="B8">
        <f t="shared" si="0"/>
        <v>-8.8999999999999999E-3</v>
      </c>
      <c r="H8" s="5">
        <v>25</v>
      </c>
      <c r="I8" s="8">
        <v>7.3400000000000007E-2</v>
      </c>
      <c r="J8" s="8">
        <v>6.4799999999999996E-2</v>
      </c>
      <c r="K8" s="8">
        <v>5.5800000000000002E-2</v>
      </c>
      <c r="L8" s="8">
        <v>4.6600000000000003E-2</v>
      </c>
      <c r="M8" s="8">
        <v>3.73E-2</v>
      </c>
      <c r="N8" s="8">
        <v>2.8500000000000001E-2</v>
      </c>
      <c r="O8" s="8">
        <v>2.0799999999999999E-2</v>
      </c>
      <c r="P8" s="8">
        <v>1.44E-2</v>
      </c>
      <c r="Q8" s="8">
        <v>9.1000000000000004E-3</v>
      </c>
      <c r="R8" s="8">
        <v>5.0000000000000001E-3</v>
      </c>
      <c r="S8" s="8">
        <v>1.9E-3</v>
      </c>
      <c r="T8" s="8">
        <v>-4.0000000000000002E-4</v>
      </c>
      <c r="U8" s="8">
        <v>-1.8E-3</v>
      </c>
      <c r="V8" s="8">
        <v>-2.5999999999999999E-3</v>
      </c>
      <c r="W8" s="8">
        <v>-2.8999999999999998E-3</v>
      </c>
      <c r="X8" s="8">
        <v>-2.8E-3</v>
      </c>
      <c r="Y8" s="8">
        <v>-1.8E-3</v>
      </c>
      <c r="Z8" s="8">
        <v>2.9999999999999997E-4</v>
      </c>
      <c r="AA8" s="8">
        <v>3.7000000000000002E-3</v>
      </c>
      <c r="AB8" s="8">
        <v>8.3999999999999995E-3</v>
      </c>
      <c r="AC8" s="8">
        <v>1.38E-2</v>
      </c>
      <c r="AD8" s="8">
        <v>1.9099999999999999E-2</v>
      </c>
      <c r="AE8" s="8">
        <v>2.3300000000000001E-2</v>
      </c>
      <c r="AF8" s="8">
        <v>2.5899999999999999E-2</v>
      </c>
      <c r="AG8" s="8">
        <v>2.6800000000000001E-2</v>
      </c>
      <c r="AH8" s="8">
        <v>2.6200000000000001E-2</v>
      </c>
      <c r="AI8" s="8">
        <v>2.4799999999999999E-2</v>
      </c>
      <c r="AJ8" s="8">
        <v>2.35E-2</v>
      </c>
      <c r="AK8" s="8">
        <v>2.2599999999999999E-2</v>
      </c>
      <c r="AL8" s="8">
        <v>2.1999999999999999E-2</v>
      </c>
      <c r="AM8" s="8">
        <v>2.1000000000000001E-2</v>
      </c>
      <c r="AN8" s="8">
        <v>1.9E-2</v>
      </c>
      <c r="AO8" s="8">
        <v>1.55E-2</v>
      </c>
      <c r="AP8" s="8">
        <v>1.0800000000000001E-2</v>
      </c>
      <c r="AQ8" s="8">
        <v>5.7000000000000002E-3</v>
      </c>
      <c r="AR8" s="8">
        <v>1.4E-3</v>
      </c>
      <c r="AS8" s="8">
        <v>-8.0000000000000004E-4</v>
      </c>
      <c r="AT8" s="8">
        <v>-5.9999999999999995E-4</v>
      </c>
      <c r="AU8" s="8">
        <v>1.5E-3</v>
      </c>
      <c r="AV8" s="8">
        <v>4.5999999999999999E-3</v>
      </c>
      <c r="AW8" s="8">
        <v>8.0000000000000002E-3</v>
      </c>
      <c r="AX8" s="8">
        <v>1.14E-2</v>
      </c>
      <c r="AY8" s="8">
        <v>1.49E-2</v>
      </c>
      <c r="AZ8" s="8">
        <v>1.8200000000000001E-2</v>
      </c>
      <c r="BA8" s="8">
        <v>2.0799999999999999E-2</v>
      </c>
      <c r="BB8" s="8">
        <v>2.1600000000000001E-2</v>
      </c>
      <c r="BC8" s="8">
        <v>0.02</v>
      </c>
      <c r="BD8" s="8">
        <v>1.5800000000000002E-2</v>
      </c>
      <c r="BE8" s="8">
        <v>9.7000000000000003E-3</v>
      </c>
      <c r="BF8" s="8">
        <v>3.0999999999999999E-3</v>
      </c>
      <c r="BG8" s="8">
        <v>-2.8E-3</v>
      </c>
      <c r="BH8" s="8">
        <v>-6.7000000000000002E-3</v>
      </c>
      <c r="BI8" s="8">
        <v>-8.5000000000000006E-3</v>
      </c>
      <c r="BJ8" s="8">
        <v>-8.0999999999999996E-3</v>
      </c>
      <c r="BK8" s="8">
        <v>-6.1000000000000004E-3</v>
      </c>
      <c r="BL8" s="8">
        <v>-3.0999999999999999E-3</v>
      </c>
      <c r="BM8" s="8">
        <v>2.0000000000000001E-4</v>
      </c>
      <c r="BN8" s="8">
        <v>2.5999999999999999E-3</v>
      </c>
      <c r="BO8" s="8">
        <v>3.2000000000000002E-3</v>
      </c>
      <c r="BP8" s="8">
        <v>1.4E-3</v>
      </c>
      <c r="BQ8" s="8">
        <v>-2.8E-3</v>
      </c>
      <c r="BR8" s="8">
        <v>-8.8999999999999999E-3</v>
      </c>
      <c r="BS8" s="8">
        <v>-1.5800000000000002E-2</v>
      </c>
      <c r="BT8" s="8">
        <v>-2.1899999999999999E-2</v>
      </c>
      <c r="BU8" s="8">
        <v>-2.5899999999999999E-2</v>
      </c>
      <c r="BV8" s="8">
        <v>-2.6599999999999999E-2</v>
      </c>
      <c r="BW8" s="8">
        <v>-2.3800000000000002E-2</v>
      </c>
      <c r="BX8" s="7">
        <v>-2.2100000000000002E-2</v>
      </c>
      <c r="BY8" s="7">
        <v>-1.9400000000000001E-2</v>
      </c>
      <c r="BZ8" s="7">
        <v>-1.6E-2</v>
      </c>
      <c r="CA8" s="7">
        <v>-1.21E-2</v>
      </c>
      <c r="CB8" s="7">
        <v>-8.0000000000000002E-3</v>
      </c>
      <c r="CC8" s="7">
        <v>-4.4000000000000003E-3</v>
      </c>
      <c r="CD8" s="7">
        <v>-8.9999999999999998E-4</v>
      </c>
      <c r="CE8" s="7">
        <v>2.2000000000000001E-3</v>
      </c>
      <c r="CF8" s="7">
        <v>4.7000000000000002E-3</v>
      </c>
      <c r="CG8" s="7">
        <v>6.3E-3</v>
      </c>
      <c r="CH8" s="7">
        <v>7.4000000000000003E-3</v>
      </c>
      <c r="CI8" s="7">
        <v>8.3999999999999995E-3</v>
      </c>
      <c r="CJ8" s="7">
        <v>9.4000000000000004E-3</v>
      </c>
      <c r="CK8" s="7">
        <v>1.04E-2</v>
      </c>
      <c r="CL8" s="7">
        <v>1.12E-2</v>
      </c>
      <c r="CM8" s="7">
        <v>1.2E-2</v>
      </c>
      <c r="CN8" s="7">
        <v>1.26E-2</v>
      </c>
      <c r="CO8" s="7">
        <v>1.3100000000000001E-2</v>
      </c>
      <c r="CP8" s="7">
        <v>1.34E-2</v>
      </c>
      <c r="CQ8" s="7">
        <v>1.35E-2</v>
      </c>
    </row>
    <row r="9" spans="1:95" x14ac:dyDescent="0.35">
      <c r="A9" s="5">
        <v>26</v>
      </c>
      <c r="B9">
        <f t="shared" si="0"/>
        <v>-1.18E-2</v>
      </c>
      <c r="H9" s="5">
        <v>26</v>
      </c>
      <c r="I9" s="8">
        <v>7.3200000000000001E-2</v>
      </c>
      <c r="J9" s="8">
        <v>6.4500000000000002E-2</v>
      </c>
      <c r="K9" s="8">
        <v>5.5500000000000001E-2</v>
      </c>
      <c r="L9" s="8">
        <v>4.6100000000000002E-2</v>
      </c>
      <c r="M9" s="8">
        <v>3.6600000000000001E-2</v>
      </c>
      <c r="N9" s="8">
        <v>2.75E-2</v>
      </c>
      <c r="O9" s="8">
        <v>1.9599999999999999E-2</v>
      </c>
      <c r="P9" s="8">
        <v>1.32E-2</v>
      </c>
      <c r="Q9" s="8">
        <v>8.2000000000000007E-3</v>
      </c>
      <c r="R9" s="8">
        <v>4.4000000000000003E-3</v>
      </c>
      <c r="S9" s="8">
        <v>1.8E-3</v>
      </c>
      <c r="T9" s="8">
        <v>0</v>
      </c>
      <c r="U9" s="8">
        <v>-8.9999999999999998E-4</v>
      </c>
      <c r="V9" s="8">
        <v>-1.2999999999999999E-3</v>
      </c>
      <c r="W9" s="8">
        <v>-1.1999999999999999E-3</v>
      </c>
      <c r="X9" s="8">
        <v>-8.0000000000000004E-4</v>
      </c>
      <c r="Y9" s="8">
        <v>4.0000000000000002E-4</v>
      </c>
      <c r="Z9" s="8">
        <v>2.5999999999999999E-3</v>
      </c>
      <c r="AA9" s="8">
        <v>6.0000000000000001E-3</v>
      </c>
      <c r="AB9" s="8">
        <v>1.06E-2</v>
      </c>
      <c r="AC9" s="8">
        <v>1.6E-2</v>
      </c>
      <c r="AD9" s="8">
        <v>2.1299999999999999E-2</v>
      </c>
      <c r="AE9" s="8">
        <v>2.5600000000000001E-2</v>
      </c>
      <c r="AF9" s="8">
        <v>2.8299999999999999E-2</v>
      </c>
      <c r="AG9" s="8">
        <v>2.9100000000000001E-2</v>
      </c>
      <c r="AH9" s="8">
        <v>2.8400000000000002E-2</v>
      </c>
      <c r="AI9" s="8">
        <v>2.6599999999999999E-2</v>
      </c>
      <c r="AJ9" s="8">
        <v>2.47E-2</v>
      </c>
      <c r="AK9" s="8">
        <v>2.3099999999999999E-2</v>
      </c>
      <c r="AL9" s="8">
        <v>2.1600000000000001E-2</v>
      </c>
      <c r="AM9" s="8">
        <v>1.9900000000000001E-2</v>
      </c>
      <c r="AN9" s="8">
        <v>1.7399999999999999E-2</v>
      </c>
      <c r="AO9" s="8">
        <v>1.34E-2</v>
      </c>
      <c r="AP9" s="8">
        <v>8.2000000000000007E-3</v>
      </c>
      <c r="AQ9" s="8">
        <v>2.8E-3</v>
      </c>
      <c r="AR9" s="8">
        <v>-1.6000000000000001E-3</v>
      </c>
      <c r="AS9" s="8">
        <v>-3.8E-3</v>
      </c>
      <c r="AT9" s="8">
        <v>-3.3999999999999998E-3</v>
      </c>
      <c r="AU9" s="8">
        <v>-8.9999999999999998E-4</v>
      </c>
      <c r="AV9" s="8">
        <v>2.5999999999999999E-3</v>
      </c>
      <c r="AW9" s="8">
        <v>6.4000000000000003E-3</v>
      </c>
      <c r="AX9" s="8">
        <v>1.0200000000000001E-2</v>
      </c>
      <c r="AY9" s="8">
        <v>1.4200000000000001E-2</v>
      </c>
      <c r="AZ9" s="8">
        <v>1.8200000000000001E-2</v>
      </c>
      <c r="BA9" s="8">
        <v>2.1600000000000001E-2</v>
      </c>
      <c r="BB9" s="8">
        <v>2.3400000000000001E-2</v>
      </c>
      <c r="BC9" s="8">
        <v>2.2499999999999999E-2</v>
      </c>
      <c r="BD9" s="8">
        <v>1.8599999999999998E-2</v>
      </c>
      <c r="BE9" s="8">
        <v>1.2500000000000001E-2</v>
      </c>
      <c r="BF9" s="8">
        <v>5.4999999999999997E-3</v>
      </c>
      <c r="BG9" s="8">
        <v>-8.9999999999999998E-4</v>
      </c>
      <c r="BH9" s="8">
        <v>-5.4999999999999997E-3</v>
      </c>
      <c r="BI9" s="8">
        <v>-8.0000000000000002E-3</v>
      </c>
      <c r="BJ9" s="8">
        <v>-8.5000000000000006E-3</v>
      </c>
      <c r="BK9" s="8">
        <v>-7.3000000000000001E-3</v>
      </c>
      <c r="BL9" s="8">
        <v>-5.1000000000000004E-3</v>
      </c>
      <c r="BM9" s="8">
        <v>-2.3999999999999998E-3</v>
      </c>
      <c r="BN9" s="8">
        <v>-4.0000000000000002E-4</v>
      </c>
      <c r="BO9" s="8">
        <v>0</v>
      </c>
      <c r="BP9" s="8">
        <v>-1.6999999999999999E-3</v>
      </c>
      <c r="BQ9" s="8">
        <v>-5.7999999999999996E-3</v>
      </c>
      <c r="BR9" s="8">
        <v>-1.18E-2</v>
      </c>
      <c r="BS9" s="8">
        <v>-1.8499999999999999E-2</v>
      </c>
      <c r="BT9" s="8">
        <v>-2.46E-2</v>
      </c>
      <c r="BU9" s="8">
        <v>-2.8500000000000001E-2</v>
      </c>
      <c r="BV9" s="8">
        <v>-2.9000000000000001E-2</v>
      </c>
      <c r="BW9" s="8">
        <v>-2.6100000000000002E-2</v>
      </c>
      <c r="BX9" s="7">
        <v>-2.4199999999999999E-2</v>
      </c>
      <c r="BY9" s="7">
        <v>-2.1299999999999999E-2</v>
      </c>
      <c r="BZ9" s="7">
        <v>-1.7600000000000001E-2</v>
      </c>
      <c r="CA9" s="7">
        <v>-1.35E-2</v>
      </c>
      <c r="CB9" s="7">
        <v>-9.1000000000000004E-3</v>
      </c>
      <c r="CC9" s="7">
        <v>-4.7999999999999996E-3</v>
      </c>
      <c r="CD9" s="7">
        <v>-1.1000000000000001E-3</v>
      </c>
      <c r="CE9" s="7">
        <v>2.0999999999999999E-3</v>
      </c>
      <c r="CF9" s="7">
        <v>4.5999999999999999E-3</v>
      </c>
      <c r="CG9" s="7">
        <v>6.3E-3</v>
      </c>
      <c r="CH9" s="7">
        <v>7.4000000000000003E-3</v>
      </c>
      <c r="CI9" s="7">
        <v>8.3999999999999995E-3</v>
      </c>
      <c r="CJ9" s="7">
        <v>9.4000000000000004E-3</v>
      </c>
      <c r="CK9" s="7">
        <v>1.04E-2</v>
      </c>
      <c r="CL9" s="7">
        <v>1.12E-2</v>
      </c>
      <c r="CM9" s="7">
        <v>1.2E-2</v>
      </c>
      <c r="CN9" s="7">
        <v>1.26E-2</v>
      </c>
      <c r="CO9" s="7">
        <v>1.3100000000000001E-2</v>
      </c>
      <c r="CP9" s="7">
        <v>1.34E-2</v>
      </c>
      <c r="CQ9" s="7">
        <v>1.35E-2</v>
      </c>
    </row>
    <row r="10" spans="1:95" x14ac:dyDescent="0.35">
      <c r="A10" s="5">
        <v>27</v>
      </c>
      <c r="B10">
        <f t="shared" si="0"/>
        <v>-1.4200000000000001E-2</v>
      </c>
      <c r="H10" s="5">
        <v>27</v>
      </c>
      <c r="I10" s="8">
        <v>7.2499999999999995E-2</v>
      </c>
      <c r="J10" s="8">
        <v>6.3799999999999996E-2</v>
      </c>
      <c r="K10" s="8">
        <v>5.4800000000000001E-2</v>
      </c>
      <c r="L10" s="8">
        <v>4.5400000000000003E-2</v>
      </c>
      <c r="M10" s="8">
        <v>3.5700000000000003E-2</v>
      </c>
      <c r="N10" s="8">
        <v>2.6499999999999999E-2</v>
      </c>
      <c r="O10" s="8">
        <v>1.8599999999999998E-2</v>
      </c>
      <c r="P10" s="8">
        <v>1.2200000000000001E-2</v>
      </c>
      <c r="Q10" s="8">
        <v>7.4000000000000003E-3</v>
      </c>
      <c r="R10" s="8">
        <v>3.8999999999999998E-3</v>
      </c>
      <c r="S10" s="8">
        <v>1.6000000000000001E-3</v>
      </c>
      <c r="T10" s="8">
        <v>2.0000000000000001E-4</v>
      </c>
      <c r="U10" s="8">
        <v>-4.0000000000000002E-4</v>
      </c>
      <c r="V10" s="8">
        <v>-5.0000000000000001E-4</v>
      </c>
      <c r="W10" s="8">
        <v>-1E-4</v>
      </c>
      <c r="X10" s="8">
        <v>6.9999999999999999E-4</v>
      </c>
      <c r="Y10" s="8">
        <v>2.2000000000000001E-3</v>
      </c>
      <c r="Z10" s="8">
        <v>4.4999999999999997E-3</v>
      </c>
      <c r="AA10" s="8">
        <v>8.0999999999999996E-3</v>
      </c>
      <c r="AB10" s="8">
        <v>1.2800000000000001E-2</v>
      </c>
      <c r="AC10" s="8">
        <v>1.8200000000000001E-2</v>
      </c>
      <c r="AD10" s="8">
        <v>2.3599999999999999E-2</v>
      </c>
      <c r="AE10" s="8">
        <v>2.7900000000000001E-2</v>
      </c>
      <c r="AF10" s="8">
        <v>3.0700000000000002E-2</v>
      </c>
      <c r="AG10" s="8">
        <v>3.1699999999999999E-2</v>
      </c>
      <c r="AH10" s="8">
        <v>3.0800000000000001E-2</v>
      </c>
      <c r="AI10" s="8">
        <v>2.8799999999999999E-2</v>
      </c>
      <c r="AJ10" s="8">
        <v>2.63E-2</v>
      </c>
      <c r="AK10" s="8">
        <v>2.3900000000000001E-2</v>
      </c>
      <c r="AL10" s="8">
        <v>2.1600000000000001E-2</v>
      </c>
      <c r="AM10" s="8">
        <v>1.9099999999999999E-2</v>
      </c>
      <c r="AN10" s="8">
        <v>1.5699999999999999E-2</v>
      </c>
      <c r="AO10" s="8">
        <v>1.11E-2</v>
      </c>
      <c r="AP10" s="8">
        <v>5.4000000000000003E-3</v>
      </c>
      <c r="AQ10" s="8">
        <v>-2.9999999999999997E-4</v>
      </c>
      <c r="AR10" s="8">
        <v>-4.7999999999999996E-3</v>
      </c>
      <c r="AS10" s="8">
        <v>-6.7999999999999996E-3</v>
      </c>
      <c r="AT10" s="8">
        <v>-6.1999999999999998E-3</v>
      </c>
      <c r="AU10" s="8">
        <v>-3.3999999999999998E-3</v>
      </c>
      <c r="AV10" s="8">
        <v>5.0000000000000001E-4</v>
      </c>
      <c r="AW10" s="8">
        <v>4.5999999999999999E-3</v>
      </c>
      <c r="AX10" s="8">
        <v>8.8000000000000005E-3</v>
      </c>
      <c r="AY10" s="8">
        <v>1.32E-2</v>
      </c>
      <c r="AZ10" s="8">
        <v>1.78E-2</v>
      </c>
      <c r="BA10" s="8">
        <v>2.1999999999999999E-2</v>
      </c>
      <c r="BB10" s="8">
        <v>2.47E-2</v>
      </c>
      <c r="BC10" s="8">
        <v>2.4500000000000001E-2</v>
      </c>
      <c r="BD10" s="8">
        <v>2.12E-2</v>
      </c>
      <c r="BE10" s="8">
        <v>1.52E-2</v>
      </c>
      <c r="BF10" s="8">
        <v>8.0999999999999996E-3</v>
      </c>
      <c r="BG10" s="8">
        <v>1.4E-3</v>
      </c>
      <c r="BH10" s="8">
        <v>-3.7000000000000002E-3</v>
      </c>
      <c r="BI10" s="8">
        <v>-6.7999999999999996E-3</v>
      </c>
      <c r="BJ10" s="8">
        <v>-8.0000000000000002E-3</v>
      </c>
      <c r="BK10" s="8">
        <v>-7.4999999999999997E-3</v>
      </c>
      <c r="BL10" s="8">
        <v>-6.0000000000000001E-3</v>
      </c>
      <c r="BM10" s="8">
        <v>-4.0000000000000001E-3</v>
      </c>
      <c r="BN10" s="8">
        <v>-2.5000000000000001E-3</v>
      </c>
      <c r="BO10" s="8">
        <v>-2.3999999999999998E-3</v>
      </c>
      <c r="BP10" s="8">
        <v>-4.1999999999999997E-3</v>
      </c>
      <c r="BQ10" s="8">
        <v>-8.3000000000000001E-3</v>
      </c>
      <c r="BR10" s="8">
        <v>-1.4200000000000001E-2</v>
      </c>
      <c r="BS10" s="8">
        <v>-2.0899999999999998E-2</v>
      </c>
      <c r="BT10" s="8">
        <v>-2.7E-2</v>
      </c>
      <c r="BU10" s="8">
        <v>-3.09E-2</v>
      </c>
      <c r="BV10" s="8">
        <v>-3.15E-2</v>
      </c>
      <c r="BW10" s="8">
        <v>-2.8500000000000001E-2</v>
      </c>
      <c r="BX10" s="7">
        <v>-2.6599999999999999E-2</v>
      </c>
      <c r="BY10" s="7">
        <v>-2.3400000000000001E-2</v>
      </c>
      <c r="BZ10" s="7">
        <v>-1.95E-2</v>
      </c>
      <c r="CA10" s="7">
        <v>-1.4999999999999999E-2</v>
      </c>
      <c r="CB10" s="7">
        <v>-1.03E-2</v>
      </c>
      <c r="CC10" s="7">
        <v>-5.7000000000000002E-3</v>
      </c>
      <c r="CD10" s="7">
        <v>-1.4E-3</v>
      </c>
      <c r="CE10" s="7">
        <v>2E-3</v>
      </c>
      <c r="CF10" s="7">
        <v>4.5999999999999999E-3</v>
      </c>
      <c r="CG10" s="7">
        <v>6.3E-3</v>
      </c>
      <c r="CH10" s="7">
        <v>7.4000000000000003E-3</v>
      </c>
      <c r="CI10" s="7">
        <v>8.3999999999999995E-3</v>
      </c>
      <c r="CJ10" s="7">
        <v>9.4000000000000004E-3</v>
      </c>
      <c r="CK10" s="7">
        <v>1.04E-2</v>
      </c>
      <c r="CL10" s="7">
        <v>1.12E-2</v>
      </c>
      <c r="CM10" s="7">
        <v>1.2E-2</v>
      </c>
      <c r="CN10" s="7">
        <v>1.26E-2</v>
      </c>
      <c r="CO10" s="7">
        <v>1.3100000000000001E-2</v>
      </c>
      <c r="CP10" s="7">
        <v>1.34E-2</v>
      </c>
      <c r="CQ10" s="7">
        <v>1.35E-2</v>
      </c>
    </row>
    <row r="11" spans="1:95" x14ac:dyDescent="0.35">
      <c r="A11" s="5">
        <v>28</v>
      </c>
      <c r="B11">
        <f t="shared" si="0"/>
        <v>-1.6299999999999999E-2</v>
      </c>
      <c r="H11" s="5">
        <v>28</v>
      </c>
      <c r="I11" s="8">
        <v>7.1400000000000005E-2</v>
      </c>
      <c r="J11" s="8">
        <v>6.2700000000000006E-2</v>
      </c>
      <c r="K11" s="8">
        <v>5.3800000000000001E-2</v>
      </c>
      <c r="L11" s="8">
        <v>4.4299999999999999E-2</v>
      </c>
      <c r="M11" s="8">
        <v>3.4700000000000002E-2</v>
      </c>
      <c r="N11" s="8">
        <v>2.5499999999999998E-2</v>
      </c>
      <c r="O11" s="8">
        <v>1.7600000000000001E-2</v>
      </c>
      <c r="P11" s="8">
        <v>1.14E-2</v>
      </c>
      <c r="Q11" s="8">
        <v>6.7999999999999996E-3</v>
      </c>
      <c r="R11" s="8">
        <v>3.5999999999999999E-3</v>
      </c>
      <c r="S11" s="8">
        <v>1.4E-3</v>
      </c>
      <c r="T11" s="8">
        <v>1E-4</v>
      </c>
      <c r="U11" s="8">
        <v>-4.0000000000000002E-4</v>
      </c>
      <c r="V11" s="8">
        <v>-2.0000000000000001E-4</v>
      </c>
      <c r="W11" s="8">
        <v>5.0000000000000001E-4</v>
      </c>
      <c r="X11" s="8">
        <v>1.6000000000000001E-3</v>
      </c>
      <c r="Y11" s="8">
        <v>3.5000000000000001E-3</v>
      </c>
      <c r="Z11" s="8">
        <v>6.1999999999999998E-3</v>
      </c>
      <c r="AA11" s="8">
        <v>9.9000000000000008E-3</v>
      </c>
      <c r="AB11" s="8">
        <v>1.4800000000000001E-2</v>
      </c>
      <c r="AC11" s="8">
        <v>2.0199999999999999E-2</v>
      </c>
      <c r="AD11" s="8">
        <v>2.5700000000000001E-2</v>
      </c>
      <c r="AE11" s="8">
        <v>3.0300000000000001E-2</v>
      </c>
      <c r="AF11" s="8">
        <v>3.3300000000000003E-2</v>
      </c>
      <c r="AG11" s="8">
        <v>3.4299999999999997E-2</v>
      </c>
      <c r="AH11" s="8">
        <v>3.3399999999999999E-2</v>
      </c>
      <c r="AI11" s="8">
        <v>3.1199999999999999E-2</v>
      </c>
      <c r="AJ11" s="8">
        <v>2.8199999999999999E-2</v>
      </c>
      <c r="AK11" s="8">
        <v>2.5100000000000001E-2</v>
      </c>
      <c r="AL11" s="8">
        <v>2.1899999999999999E-2</v>
      </c>
      <c r="AM11" s="8">
        <v>1.84E-2</v>
      </c>
      <c r="AN11" s="8">
        <v>1.4200000000000001E-2</v>
      </c>
      <c r="AO11" s="8">
        <v>8.8000000000000005E-3</v>
      </c>
      <c r="AP11" s="8">
        <v>2.7000000000000001E-3</v>
      </c>
      <c r="AQ11" s="8">
        <v>-3.3E-3</v>
      </c>
      <c r="AR11" s="8">
        <v>-7.7000000000000002E-3</v>
      </c>
      <c r="AS11" s="8">
        <v>-9.7000000000000003E-3</v>
      </c>
      <c r="AT11" s="8">
        <v>-8.8000000000000005E-3</v>
      </c>
      <c r="AU11" s="8">
        <v>-5.7999999999999996E-3</v>
      </c>
      <c r="AV11" s="8">
        <v>-1.8E-3</v>
      </c>
      <c r="AW11" s="8">
        <v>2.5999999999999999E-3</v>
      </c>
      <c r="AX11" s="8">
        <v>7.0000000000000001E-3</v>
      </c>
      <c r="AY11" s="8">
        <v>1.18E-2</v>
      </c>
      <c r="AZ11" s="8">
        <v>1.6899999999999998E-2</v>
      </c>
      <c r="BA11" s="8">
        <v>2.1899999999999999E-2</v>
      </c>
      <c r="BB11" s="8">
        <v>2.53E-2</v>
      </c>
      <c r="BC11" s="8">
        <v>2.5999999999999999E-2</v>
      </c>
      <c r="BD11" s="8">
        <v>2.3300000000000001E-2</v>
      </c>
      <c r="BE11" s="8">
        <v>1.78E-2</v>
      </c>
      <c r="BF11" s="8">
        <v>1.0800000000000001E-2</v>
      </c>
      <c r="BG11" s="8">
        <v>4.1000000000000003E-3</v>
      </c>
      <c r="BH11" s="8">
        <v>-1.2999999999999999E-3</v>
      </c>
      <c r="BI11" s="8">
        <v>-4.8999999999999998E-3</v>
      </c>
      <c r="BJ11" s="8">
        <v>-6.7000000000000002E-3</v>
      </c>
      <c r="BK11" s="8">
        <v>-6.8999999999999999E-3</v>
      </c>
      <c r="BL11" s="8">
        <v>-6.1000000000000004E-3</v>
      </c>
      <c r="BM11" s="8">
        <v>-4.7000000000000002E-3</v>
      </c>
      <c r="BN11" s="8">
        <v>-3.8E-3</v>
      </c>
      <c r="BO11" s="8">
        <v>-4.1000000000000003E-3</v>
      </c>
      <c r="BP11" s="8">
        <v>-6.1999999999999998E-3</v>
      </c>
      <c r="BQ11" s="8">
        <v>-1.04E-2</v>
      </c>
      <c r="BR11" s="8">
        <v>-1.6299999999999999E-2</v>
      </c>
      <c r="BS11" s="8">
        <v>-2.3E-2</v>
      </c>
      <c r="BT11" s="8">
        <v>-2.92E-2</v>
      </c>
      <c r="BU11" s="8">
        <v>-3.32E-2</v>
      </c>
      <c r="BV11" s="8">
        <v>-3.39E-2</v>
      </c>
      <c r="BW11" s="8">
        <v>-3.1E-2</v>
      </c>
      <c r="BX11" s="7">
        <v>-2.9000000000000001E-2</v>
      </c>
      <c r="BY11" s="7">
        <v>-2.5700000000000001E-2</v>
      </c>
      <c r="BZ11" s="7">
        <v>-2.1499999999999998E-2</v>
      </c>
      <c r="CA11" s="7">
        <v>-1.67E-2</v>
      </c>
      <c r="CB11" s="7">
        <v>-1.17E-2</v>
      </c>
      <c r="CC11" s="7">
        <v>-6.7000000000000002E-3</v>
      </c>
      <c r="CD11" s="7">
        <v>-2.0999999999999999E-3</v>
      </c>
      <c r="CE11" s="7">
        <v>1.8E-3</v>
      </c>
      <c r="CF11" s="7">
        <v>4.5999999999999999E-3</v>
      </c>
      <c r="CG11" s="7">
        <v>6.3E-3</v>
      </c>
      <c r="CH11" s="7">
        <v>7.4000000000000003E-3</v>
      </c>
      <c r="CI11" s="7">
        <v>8.3999999999999995E-3</v>
      </c>
      <c r="CJ11" s="7">
        <v>9.4000000000000004E-3</v>
      </c>
      <c r="CK11" s="7">
        <v>1.04E-2</v>
      </c>
      <c r="CL11" s="7">
        <v>1.12E-2</v>
      </c>
      <c r="CM11" s="7">
        <v>1.2E-2</v>
      </c>
      <c r="CN11" s="7">
        <v>1.26E-2</v>
      </c>
      <c r="CO11" s="7">
        <v>1.3100000000000001E-2</v>
      </c>
      <c r="CP11" s="7">
        <v>1.34E-2</v>
      </c>
      <c r="CQ11" s="7">
        <v>1.35E-2</v>
      </c>
    </row>
    <row r="12" spans="1:95" x14ac:dyDescent="0.35">
      <c r="A12" s="5">
        <v>29</v>
      </c>
      <c r="B12">
        <f t="shared" si="0"/>
        <v>-1.7899999999999999E-2</v>
      </c>
      <c r="H12" s="5">
        <v>29</v>
      </c>
      <c r="I12" s="8">
        <v>7.0099999999999996E-2</v>
      </c>
      <c r="J12" s="8">
        <v>6.1400000000000003E-2</v>
      </c>
      <c r="K12" s="8">
        <v>5.2499999999999998E-2</v>
      </c>
      <c r="L12" s="8">
        <v>4.3099999999999999E-2</v>
      </c>
      <c r="M12" s="8">
        <v>3.3500000000000002E-2</v>
      </c>
      <c r="N12" s="8">
        <v>2.4500000000000001E-2</v>
      </c>
      <c r="O12" s="8">
        <v>1.6799999999999999E-2</v>
      </c>
      <c r="P12" s="8">
        <v>1.0800000000000001E-2</v>
      </c>
      <c r="Q12" s="8">
        <v>6.4000000000000003E-3</v>
      </c>
      <c r="R12" s="8">
        <v>3.3E-3</v>
      </c>
      <c r="S12" s="8">
        <v>1.1999999999999999E-3</v>
      </c>
      <c r="T12" s="8">
        <v>-1E-4</v>
      </c>
      <c r="U12" s="8">
        <v>-6.9999999999999999E-4</v>
      </c>
      <c r="V12" s="8">
        <v>-4.0000000000000002E-4</v>
      </c>
      <c r="W12" s="8">
        <v>5.0000000000000001E-4</v>
      </c>
      <c r="X12" s="8">
        <v>2.0999999999999999E-3</v>
      </c>
      <c r="Y12" s="8">
        <v>4.4000000000000003E-3</v>
      </c>
      <c r="Z12" s="8">
        <v>7.4000000000000003E-3</v>
      </c>
      <c r="AA12" s="8">
        <v>1.15E-2</v>
      </c>
      <c r="AB12" s="8">
        <v>1.6500000000000001E-2</v>
      </c>
      <c r="AC12" s="8">
        <v>2.2100000000000002E-2</v>
      </c>
      <c r="AD12" s="8">
        <v>2.7699999999999999E-2</v>
      </c>
      <c r="AE12" s="8">
        <v>3.2500000000000001E-2</v>
      </c>
      <c r="AF12" s="8">
        <v>3.5700000000000003E-2</v>
      </c>
      <c r="AG12" s="8">
        <v>3.6900000000000002E-2</v>
      </c>
      <c r="AH12" s="8">
        <v>3.61E-2</v>
      </c>
      <c r="AI12" s="8">
        <v>3.3700000000000001E-2</v>
      </c>
      <c r="AJ12" s="8">
        <v>3.0300000000000001E-2</v>
      </c>
      <c r="AK12" s="8">
        <v>2.6499999999999999E-2</v>
      </c>
      <c r="AL12" s="8">
        <v>2.2499999999999999E-2</v>
      </c>
      <c r="AM12" s="8">
        <v>1.8100000000000002E-2</v>
      </c>
      <c r="AN12" s="8">
        <v>1.2999999999999999E-2</v>
      </c>
      <c r="AO12" s="8">
        <v>6.8999999999999999E-3</v>
      </c>
      <c r="AP12" s="8">
        <v>2.9999999999999997E-4</v>
      </c>
      <c r="AQ12" s="8">
        <v>-5.7999999999999996E-3</v>
      </c>
      <c r="AR12" s="8">
        <v>-1.0200000000000001E-2</v>
      </c>
      <c r="AS12" s="8">
        <v>-1.2E-2</v>
      </c>
      <c r="AT12" s="8">
        <v>-1.11E-2</v>
      </c>
      <c r="AU12" s="8">
        <v>-8.0999999999999996E-3</v>
      </c>
      <c r="AV12" s="8">
        <v>-4.0000000000000001E-3</v>
      </c>
      <c r="AW12" s="8">
        <v>5.0000000000000001E-4</v>
      </c>
      <c r="AX12" s="8">
        <v>5.1000000000000004E-3</v>
      </c>
      <c r="AY12" s="8">
        <v>0.01</v>
      </c>
      <c r="AZ12" s="8">
        <v>1.5599999999999999E-2</v>
      </c>
      <c r="BA12" s="8">
        <v>2.1100000000000001E-2</v>
      </c>
      <c r="BB12" s="8">
        <v>2.53E-2</v>
      </c>
      <c r="BC12" s="8">
        <v>2.6700000000000002E-2</v>
      </c>
      <c r="BD12" s="8">
        <v>2.47E-2</v>
      </c>
      <c r="BE12" s="8">
        <v>1.9800000000000002E-2</v>
      </c>
      <c r="BF12" s="8">
        <v>1.3299999999999999E-2</v>
      </c>
      <c r="BG12" s="8">
        <v>6.7000000000000002E-3</v>
      </c>
      <c r="BH12" s="8">
        <v>1.2999999999999999E-3</v>
      </c>
      <c r="BI12" s="8">
        <v>-2.5999999999999999E-3</v>
      </c>
      <c r="BJ12" s="8">
        <v>-4.7000000000000002E-3</v>
      </c>
      <c r="BK12" s="8">
        <v>-5.4000000000000003E-3</v>
      </c>
      <c r="BL12" s="8">
        <v>-5.1000000000000004E-3</v>
      </c>
      <c r="BM12" s="8">
        <v>-4.4000000000000003E-3</v>
      </c>
      <c r="BN12" s="8">
        <v>-4.1999999999999997E-3</v>
      </c>
      <c r="BO12" s="8">
        <v>-5.1000000000000004E-3</v>
      </c>
      <c r="BP12" s="8">
        <v>-7.6E-3</v>
      </c>
      <c r="BQ12" s="8">
        <v>-1.2E-2</v>
      </c>
      <c r="BR12" s="8">
        <v>-1.7899999999999999E-2</v>
      </c>
      <c r="BS12" s="8">
        <v>-2.47E-2</v>
      </c>
      <c r="BT12" s="8">
        <v>-3.1E-2</v>
      </c>
      <c r="BU12" s="8">
        <v>-3.5200000000000002E-2</v>
      </c>
      <c r="BV12" s="8">
        <v>-3.61E-2</v>
      </c>
      <c r="BW12" s="8">
        <v>-3.3399999999999999E-2</v>
      </c>
      <c r="BX12" s="7">
        <v>-3.1399999999999997E-2</v>
      </c>
      <c r="BY12" s="7">
        <v>-2.7900000000000001E-2</v>
      </c>
      <c r="BZ12" s="7">
        <v>-2.35E-2</v>
      </c>
      <c r="CA12" s="7">
        <v>-1.84E-2</v>
      </c>
      <c r="CB12" s="7">
        <v>-1.3100000000000001E-2</v>
      </c>
      <c r="CC12" s="7">
        <v>-7.7999999999999996E-3</v>
      </c>
      <c r="CD12" s="7">
        <v>-2.8999999999999998E-3</v>
      </c>
      <c r="CE12" s="7">
        <v>1.2999999999999999E-3</v>
      </c>
      <c r="CF12" s="7">
        <v>4.4999999999999997E-3</v>
      </c>
      <c r="CG12" s="7">
        <v>6.3E-3</v>
      </c>
      <c r="CH12" s="7">
        <v>7.4000000000000003E-3</v>
      </c>
      <c r="CI12" s="7">
        <v>8.3999999999999995E-3</v>
      </c>
      <c r="CJ12" s="7">
        <v>9.4000000000000004E-3</v>
      </c>
      <c r="CK12" s="7">
        <v>1.04E-2</v>
      </c>
      <c r="CL12" s="7">
        <v>1.12E-2</v>
      </c>
      <c r="CM12" s="7">
        <v>1.2E-2</v>
      </c>
      <c r="CN12" s="7">
        <v>1.26E-2</v>
      </c>
      <c r="CO12" s="7">
        <v>1.3100000000000001E-2</v>
      </c>
      <c r="CP12" s="7">
        <v>1.34E-2</v>
      </c>
      <c r="CQ12" s="7">
        <v>1.35E-2</v>
      </c>
    </row>
    <row r="13" spans="1:95" x14ac:dyDescent="0.35">
      <c r="A13" s="5">
        <v>30</v>
      </c>
      <c r="B13">
        <f t="shared" si="0"/>
        <v>-1.9099999999999999E-2</v>
      </c>
      <c r="H13" s="5">
        <v>30</v>
      </c>
      <c r="I13" s="8">
        <v>6.8400000000000002E-2</v>
      </c>
      <c r="J13" s="8">
        <v>5.9799999999999999E-2</v>
      </c>
      <c r="K13" s="8">
        <v>5.0999999999999997E-2</v>
      </c>
      <c r="L13" s="8">
        <v>4.1799999999999997E-2</v>
      </c>
      <c r="M13" s="8">
        <v>3.2399999999999998E-2</v>
      </c>
      <c r="N13" s="8">
        <v>2.3699999999999999E-2</v>
      </c>
      <c r="O13" s="8">
        <v>1.6199999999999999E-2</v>
      </c>
      <c r="P13" s="8">
        <v>1.04E-2</v>
      </c>
      <c r="Q13" s="8">
        <v>6.1000000000000004E-3</v>
      </c>
      <c r="R13" s="8">
        <v>3.0000000000000001E-3</v>
      </c>
      <c r="S13" s="8">
        <v>8.0000000000000004E-4</v>
      </c>
      <c r="T13" s="8">
        <v>-5.9999999999999995E-4</v>
      </c>
      <c r="U13" s="8">
        <v>-1.2999999999999999E-3</v>
      </c>
      <c r="V13" s="8">
        <v>-1E-3</v>
      </c>
      <c r="W13" s="8">
        <v>1E-4</v>
      </c>
      <c r="X13" s="8">
        <v>2E-3</v>
      </c>
      <c r="Y13" s="8">
        <v>4.7999999999999996E-3</v>
      </c>
      <c r="Z13" s="8">
        <v>8.3000000000000001E-3</v>
      </c>
      <c r="AA13" s="8">
        <v>1.26E-2</v>
      </c>
      <c r="AB13" s="8">
        <v>1.7899999999999999E-2</v>
      </c>
      <c r="AC13" s="8">
        <v>2.3699999999999999E-2</v>
      </c>
      <c r="AD13" s="8">
        <v>2.9499999999999998E-2</v>
      </c>
      <c r="AE13" s="8">
        <v>3.4500000000000003E-2</v>
      </c>
      <c r="AF13" s="8">
        <v>3.7999999999999999E-2</v>
      </c>
      <c r="AG13" s="8">
        <v>3.9399999999999998E-2</v>
      </c>
      <c r="AH13" s="8">
        <v>3.8699999999999998E-2</v>
      </c>
      <c r="AI13" s="8">
        <v>3.6200000000000003E-2</v>
      </c>
      <c r="AJ13" s="8">
        <v>3.2500000000000001E-2</v>
      </c>
      <c r="AK13" s="8">
        <v>2.8199999999999999E-2</v>
      </c>
      <c r="AL13" s="8">
        <v>2.3400000000000001E-2</v>
      </c>
      <c r="AM13" s="8">
        <v>1.8200000000000001E-2</v>
      </c>
      <c r="AN13" s="8">
        <v>1.23E-2</v>
      </c>
      <c r="AO13" s="8">
        <v>5.5999999999999999E-3</v>
      </c>
      <c r="AP13" s="8">
        <v>-1.4E-3</v>
      </c>
      <c r="AQ13" s="8">
        <v>-7.7000000000000002E-3</v>
      </c>
      <c r="AR13" s="8">
        <v>-1.21E-2</v>
      </c>
      <c r="AS13" s="8">
        <v>-1.38E-2</v>
      </c>
      <c r="AT13" s="8">
        <v>-1.29E-2</v>
      </c>
      <c r="AU13" s="8">
        <v>-1.01E-2</v>
      </c>
      <c r="AV13" s="8">
        <v>-6.1999999999999998E-3</v>
      </c>
      <c r="AW13" s="8">
        <v>-1.8E-3</v>
      </c>
      <c r="AX13" s="8">
        <v>2.8999999999999998E-3</v>
      </c>
      <c r="AY13" s="8">
        <v>8.0000000000000002E-3</v>
      </c>
      <c r="AZ13" s="8">
        <v>1.38E-2</v>
      </c>
      <c r="BA13" s="8">
        <v>1.9800000000000002E-2</v>
      </c>
      <c r="BB13" s="8">
        <v>2.4500000000000001E-2</v>
      </c>
      <c r="BC13" s="8">
        <v>2.6599999999999999E-2</v>
      </c>
      <c r="BD13" s="8">
        <v>2.53E-2</v>
      </c>
      <c r="BE13" s="8">
        <v>2.12E-2</v>
      </c>
      <c r="BF13" s="8">
        <v>1.5299999999999999E-2</v>
      </c>
      <c r="BG13" s="8">
        <v>9.1000000000000004E-3</v>
      </c>
      <c r="BH13" s="8">
        <v>3.8999999999999998E-3</v>
      </c>
      <c r="BI13" s="8">
        <v>1E-4</v>
      </c>
      <c r="BJ13" s="8">
        <v>-2.2000000000000001E-3</v>
      </c>
      <c r="BK13" s="8">
        <v>-3.3E-3</v>
      </c>
      <c r="BL13" s="8">
        <v>-3.3999999999999998E-3</v>
      </c>
      <c r="BM13" s="8">
        <v>-3.3E-3</v>
      </c>
      <c r="BN13" s="8">
        <v>-3.8E-3</v>
      </c>
      <c r="BO13" s="8">
        <v>-5.4000000000000003E-3</v>
      </c>
      <c r="BP13" s="8">
        <v>-8.3999999999999995E-3</v>
      </c>
      <c r="BQ13" s="8">
        <v>-1.2999999999999999E-2</v>
      </c>
      <c r="BR13" s="8">
        <v>-1.9099999999999999E-2</v>
      </c>
      <c r="BS13" s="8">
        <v>-2.5899999999999999E-2</v>
      </c>
      <c r="BT13" s="8">
        <v>-3.2300000000000002E-2</v>
      </c>
      <c r="BU13" s="8">
        <v>-3.6799999999999999E-2</v>
      </c>
      <c r="BV13" s="8">
        <v>-3.7900000000000003E-2</v>
      </c>
      <c r="BW13" s="8">
        <v>-3.5499999999999997E-2</v>
      </c>
      <c r="BX13" s="7">
        <v>-3.3599999999999998E-2</v>
      </c>
      <c r="BY13" s="7">
        <v>-3.0099999999999998E-2</v>
      </c>
      <c r="BZ13" s="7">
        <v>-2.5399999999999999E-2</v>
      </c>
      <c r="CA13" s="7">
        <v>-2.01E-2</v>
      </c>
      <c r="CB13" s="7">
        <v>-1.4500000000000001E-2</v>
      </c>
      <c r="CC13" s="7">
        <v>-8.8999999999999999E-3</v>
      </c>
      <c r="CD13" s="7">
        <v>-3.7000000000000002E-3</v>
      </c>
      <c r="CE13" s="7">
        <v>6.9999999999999999E-4</v>
      </c>
      <c r="CF13" s="7">
        <v>4.1999999999999997E-3</v>
      </c>
      <c r="CG13" s="7">
        <v>6.3E-3</v>
      </c>
      <c r="CH13" s="7">
        <v>7.4000000000000003E-3</v>
      </c>
      <c r="CI13" s="7">
        <v>8.3999999999999995E-3</v>
      </c>
      <c r="CJ13" s="7">
        <v>9.4000000000000004E-3</v>
      </c>
      <c r="CK13" s="7">
        <v>1.04E-2</v>
      </c>
      <c r="CL13" s="7">
        <v>1.12E-2</v>
      </c>
      <c r="CM13" s="7">
        <v>1.2E-2</v>
      </c>
      <c r="CN13" s="7">
        <v>1.26E-2</v>
      </c>
      <c r="CO13" s="7">
        <v>1.3100000000000001E-2</v>
      </c>
      <c r="CP13" s="7">
        <v>1.34E-2</v>
      </c>
      <c r="CQ13" s="7">
        <v>1.35E-2</v>
      </c>
    </row>
    <row r="14" spans="1:95" x14ac:dyDescent="0.35">
      <c r="A14" s="5">
        <v>31</v>
      </c>
      <c r="B14">
        <f t="shared" si="0"/>
        <v>-1.9699999999999999E-2</v>
      </c>
      <c r="H14" s="5">
        <v>31</v>
      </c>
      <c r="I14" s="8">
        <v>6.6500000000000004E-2</v>
      </c>
      <c r="J14" s="8">
        <v>5.8099999999999999E-2</v>
      </c>
      <c r="K14" s="8">
        <v>4.9399999999999999E-2</v>
      </c>
      <c r="L14" s="8">
        <v>4.0500000000000001E-2</v>
      </c>
      <c r="M14" s="8">
        <v>3.1399999999999997E-2</v>
      </c>
      <c r="N14" s="8">
        <v>2.3E-2</v>
      </c>
      <c r="O14" s="8">
        <v>1.5800000000000002E-2</v>
      </c>
      <c r="P14" s="8">
        <v>1.01E-2</v>
      </c>
      <c r="Q14" s="8">
        <v>5.8999999999999999E-3</v>
      </c>
      <c r="R14" s="8">
        <v>2.8E-3</v>
      </c>
      <c r="S14" s="8">
        <v>4.0000000000000002E-4</v>
      </c>
      <c r="T14" s="8">
        <v>-1.1999999999999999E-3</v>
      </c>
      <c r="U14" s="8">
        <v>-2E-3</v>
      </c>
      <c r="V14" s="8">
        <v>-1.9E-3</v>
      </c>
      <c r="W14" s="8">
        <v>-5.9999999999999995E-4</v>
      </c>
      <c r="X14" s="8">
        <v>1.6999999999999999E-3</v>
      </c>
      <c r="Y14" s="8">
        <v>4.7999999999999996E-3</v>
      </c>
      <c r="Z14" s="8">
        <v>8.6E-3</v>
      </c>
      <c r="AA14" s="8">
        <v>1.34E-2</v>
      </c>
      <c r="AB14" s="8">
        <v>1.89E-2</v>
      </c>
      <c r="AC14" s="8">
        <v>2.4899999999999999E-2</v>
      </c>
      <c r="AD14" s="8">
        <v>3.09E-2</v>
      </c>
      <c r="AE14" s="8">
        <v>3.6200000000000003E-2</v>
      </c>
      <c r="AF14" s="8">
        <v>0.04</v>
      </c>
      <c r="AG14" s="8">
        <v>4.1599999999999998E-2</v>
      </c>
      <c r="AH14" s="8">
        <v>4.1000000000000002E-2</v>
      </c>
      <c r="AI14" s="8">
        <v>3.8600000000000002E-2</v>
      </c>
      <c r="AJ14" s="8">
        <v>3.4700000000000002E-2</v>
      </c>
      <c r="AK14" s="8">
        <v>2.9899999999999999E-2</v>
      </c>
      <c r="AL14" s="8">
        <v>2.46E-2</v>
      </c>
      <c r="AM14" s="8">
        <v>1.8700000000000001E-2</v>
      </c>
      <c r="AN14" s="8">
        <v>1.2200000000000001E-2</v>
      </c>
      <c r="AO14" s="8">
        <v>5.0000000000000001E-3</v>
      </c>
      <c r="AP14" s="8">
        <v>-2.3999999999999998E-3</v>
      </c>
      <c r="AQ14" s="8">
        <v>-8.6999999999999994E-3</v>
      </c>
      <c r="AR14" s="8">
        <v>-1.3100000000000001E-2</v>
      </c>
      <c r="AS14" s="8">
        <v>-1.49E-2</v>
      </c>
      <c r="AT14" s="8">
        <v>-1.4200000000000001E-2</v>
      </c>
      <c r="AU14" s="8">
        <v>-1.18E-2</v>
      </c>
      <c r="AV14" s="8">
        <v>-8.2000000000000007E-3</v>
      </c>
      <c r="AW14" s="8">
        <v>-4.0000000000000001E-3</v>
      </c>
      <c r="AX14" s="8">
        <v>5.0000000000000001E-4</v>
      </c>
      <c r="AY14" s="8">
        <v>5.7000000000000002E-3</v>
      </c>
      <c r="AZ14" s="8">
        <v>1.1599999999999999E-2</v>
      </c>
      <c r="BA14" s="8">
        <v>1.7899999999999999E-2</v>
      </c>
      <c r="BB14" s="8">
        <v>2.3099999999999999E-2</v>
      </c>
      <c r="BC14" s="8">
        <v>2.5700000000000001E-2</v>
      </c>
      <c r="BD14" s="8">
        <v>2.5100000000000001E-2</v>
      </c>
      <c r="BE14" s="8">
        <v>2.1700000000000001E-2</v>
      </c>
      <c r="BF14" s="8">
        <v>1.6500000000000001E-2</v>
      </c>
      <c r="BG14" s="8">
        <v>1.11E-2</v>
      </c>
      <c r="BH14" s="8">
        <v>6.4000000000000003E-3</v>
      </c>
      <c r="BI14" s="8">
        <v>2.8999999999999998E-3</v>
      </c>
      <c r="BJ14" s="8">
        <v>6.9999999999999999E-4</v>
      </c>
      <c r="BK14" s="8">
        <v>-5.0000000000000001E-4</v>
      </c>
      <c r="BL14" s="8">
        <v>-1E-3</v>
      </c>
      <c r="BM14" s="8">
        <v>-1.4E-3</v>
      </c>
      <c r="BN14" s="8">
        <v>-2.5999999999999999E-3</v>
      </c>
      <c r="BO14" s="8">
        <v>-4.8999999999999998E-3</v>
      </c>
      <c r="BP14" s="8">
        <v>-8.5000000000000006E-3</v>
      </c>
      <c r="BQ14" s="8">
        <v>-1.35E-2</v>
      </c>
      <c r="BR14" s="8">
        <v>-1.9699999999999999E-2</v>
      </c>
      <c r="BS14" s="8">
        <v>-2.6599999999999999E-2</v>
      </c>
      <c r="BT14" s="8">
        <v>-3.32E-2</v>
      </c>
      <c r="BU14" s="8">
        <v>-3.78E-2</v>
      </c>
      <c r="BV14" s="8">
        <v>-3.9100000000000003E-2</v>
      </c>
      <c r="BW14" s="8">
        <v>-3.7199999999999997E-2</v>
      </c>
      <c r="BX14" s="7">
        <v>-3.5400000000000001E-2</v>
      </c>
      <c r="BY14" s="7">
        <v>-3.2000000000000001E-2</v>
      </c>
      <c r="BZ14" s="7">
        <v>-2.7300000000000001E-2</v>
      </c>
      <c r="CA14" s="7">
        <v>-2.1700000000000001E-2</v>
      </c>
      <c r="CB14" s="7">
        <v>-1.5900000000000001E-2</v>
      </c>
      <c r="CC14" s="7">
        <v>-0.01</v>
      </c>
      <c r="CD14" s="7">
        <v>-4.5999999999999999E-3</v>
      </c>
      <c r="CE14" s="7">
        <v>1E-4</v>
      </c>
      <c r="CF14" s="7">
        <v>3.7000000000000002E-3</v>
      </c>
      <c r="CG14" s="7">
        <v>6.0000000000000001E-3</v>
      </c>
      <c r="CH14" s="7">
        <v>7.4000000000000003E-3</v>
      </c>
      <c r="CI14" s="7">
        <v>8.3999999999999995E-3</v>
      </c>
      <c r="CJ14" s="7">
        <v>9.4000000000000004E-3</v>
      </c>
      <c r="CK14" s="7">
        <v>1.04E-2</v>
      </c>
      <c r="CL14" s="7">
        <v>1.12E-2</v>
      </c>
      <c r="CM14" s="7">
        <v>1.2E-2</v>
      </c>
      <c r="CN14" s="7">
        <v>1.26E-2</v>
      </c>
      <c r="CO14" s="7">
        <v>1.3100000000000001E-2</v>
      </c>
      <c r="CP14" s="7">
        <v>1.34E-2</v>
      </c>
      <c r="CQ14" s="7">
        <v>1.35E-2</v>
      </c>
    </row>
    <row r="15" spans="1:95" x14ac:dyDescent="0.35">
      <c r="A15" s="5">
        <v>32</v>
      </c>
      <c r="B15">
        <f t="shared" si="0"/>
        <v>-1.9699999999999999E-2</v>
      </c>
      <c r="H15" s="5">
        <v>32</v>
      </c>
      <c r="I15" s="8">
        <v>6.4299999999999996E-2</v>
      </c>
      <c r="J15" s="8">
        <v>5.62E-2</v>
      </c>
      <c r="K15" s="8">
        <v>4.7899999999999998E-2</v>
      </c>
      <c r="L15" s="8">
        <v>3.9300000000000002E-2</v>
      </c>
      <c r="M15" s="8">
        <v>3.0700000000000002E-2</v>
      </c>
      <c r="N15" s="8">
        <v>2.2499999999999999E-2</v>
      </c>
      <c r="O15" s="8">
        <v>1.5599999999999999E-2</v>
      </c>
      <c r="P15" s="8">
        <v>1.01E-2</v>
      </c>
      <c r="Q15" s="8">
        <v>5.7999999999999996E-3</v>
      </c>
      <c r="R15" s="8">
        <v>2.5000000000000001E-3</v>
      </c>
      <c r="S15" s="8">
        <v>-1E-4</v>
      </c>
      <c r="T15" s="8">
        <v>-2E-3</v>
      </c>
      <c r="U15" s="8">
        <v>-2.8999999999999998E-3</v>
      </c>
      <c r="V15" s="8">
        <v>-2.8E-3</v>
      </c>
      <c r="W15" s="8">
        <v>-1.4E-3</v>
      </c>
      <c r="X15" s="8">
        <v>1E-3</v>
      </c>
      <c r="Y15" s="8">
        <v>4.4000000000000003E-3</v>
      </c>
      <c r="Z15" s="8">
        <v>8.6E-3</v>
      </c>
      <c r="AA15" s="8">
        <v>1.37E-2</v>
      </c>
      <c r="AB15" s="8">
        <v>1.95E-2</v>
      </c>
      <c r="AC15" s="8">
        <v>2.58E-2</v>
      </c>
      <c r="AD15" s="8">
        <v>3.2000000000000001E-2</v>
      </c>
      <c r="AE15" s="8">
        <v>3.7600000000000001E-2</v>
      </c>
      <c r="AF15" s="8">
        <v>4.1599999999999998E-2</v>
      </c>
      <c r="AG15" s="8">
        <v>4.3400000000000001E-2</v>
      </c>
      <c r="AH15" s="8">
        <v>4.2999999999999997E-2</v>
      </c>
      <c r="AI15" s="8">
        <v>4.0599999999999997E-2</v>
      </c>
      <c r="AJ15" s="8">
        <v>3.6600000000000001E-2</v>
      </c>
      <c r="AK15" s="8">
        <v>3.1600000000000003E-2</v>
      </c>
      <c r="AL15" s="8">
        <v>2.5899999999999999E-2</v>
      </c>
      <c r="AM15" s="8">
        <v>1.9699999999999999E-2</v>
      </c>
      <c r="AN15" s="8">
        <v>1.2699999999999999E-2</v>
      </c>
      <c r="AO15" s="8">
        <v>5.1999999999999998E-3</v>
      </c>
      <c r="AP15" s="8">
        <v>-2.3E-3</v>
      </c>
      <c r="AQ15" s="8">
        <v>-8.6999999999999994E-3</v>
      </c>
      <c r="AR15" s="8">
        <v>-1.3100000000000001E-2</v>
      </c>
      <c r="AS15" s="8">
        <v>-1.52E-2</v>
      </c>
      <c r="AT15" s="8">
        <v>-1.49E-2</v>
      </c>
      <c r="AU15" s="8">
        <v>-1.2999999999999999E-2</v>
      </c>
      <c r="AV15" s="8">
        <v>-9.9000000000000008E-3</v>
      </c>
      <c r="AW15" s="8">
        <v>-6.1999999999999998E-3</v>
      </c>
      <c r="AX15" s="8">
        <v>-1.9E-3</v>
      </c>
      <c r="AY15" s="8">
        <v>3.0999999999999999E-3</v>
      </c>
      <c r="AZ15" s="8">
        <v>9.1999999999999998E-3</v>
      </c>
      <c r="BA15" s="8">
        <v>1.55E-2</v>
      </c>
      <c r="BB15" s="8">
        <v>2.1000000000000001E-2</v>
      </c>
      <c r="BC15" s="8">
        <v>2.4E-2</v>
      </c>
      <c r="BD15" s="8">
        <v>2.3900000000000001E-2</v>
      </c>
      <c r="BE15" s="8">
        <v>2.1299999999999999E-2</v>
      </c>
      <c r="BF15" s="8">
        <v>1.7000000000000001E-2</v>
      </c>
      <c r="BG15" s="8">
        <v>1.24E-2</v>
      </c>
      <c r="BH15" s="8">
        <v>8.5000000000000006E-3</v>
      </c>
      <c r="BI15" s="8">
        <v>5.5999999999999999E-3</v>
      </c>
      <c r="BJ15" s="8">
        <v>3.7000000000000002E-3</v>
      </c>
      <c r="BK15" s="8">
        <v>2.5999999999999999E-3</v>
      </c>
      <c r="BL15" s="8">
        <v>2E-3</v>
      </c>
      <c r="BM15" s="8">
        <v>1.1000000000000001E-3</v>
      </c>
      <c r="BN15" s="8">
        <v>-6.9999999999999999E-4</v>
      </c>
      <c r="BO15" s="8">
        <v>-3.7000000000000002E-3</v>
      </c>
      <c r="BP15" s="8">
        <v>-7.7999999999999996E-3</v>
      </c>
      <c r="BQ15" s="8">
        <v>-1.3299999999999999E-2</v>
      </c>
      <c r="BR15" s="8">
        <v>-1.9699999999999999E-2</v>
      </c>
      <c r="BS15" s="8">
        <v>-2.6800000000000001E-2</v>
      </c>
      <c r="BT15" s="8">
        <v>-3.3399999999999999E-2</v>
      </c>
      <c r="BU15" s="8">
        <v>-3.8199999999999998E-2</v>
      </c>
      <c r="BV15" s="8">
        <v>-3.9699999999999999E-2</v>
      </c>
      <c r="BW15" s="8">
        <v>-3.8199999999999998E-2</v>
      </c>
      <c r="BX15" s="7">
        <v>-3.6799999999999999E-2</v>
      </c>
      <c r="BY15" s="7">
        <v>-3.3500000000000002E-2</v>
      </c>
      <c r="BZ15" s="7">
        <v>-2.8799999999999999E-2</v>
      </c>
      <c r="CA15" s="7">
        <v>-2.3199999999999998E-2</v>
      </c>
      <c r="CB15" s="7">
        <v>-1.7100000000000001E-2</v>
      </c>
      <c r="CC15" s="7">
        <v>-1.11E-2</v>
      </c>
      <c r="CD15" s="7">
        <v>-5.4999999999999997E-3</v>
      </c>
      <c r="CE15" s="7">
        <v>-5.9999999999999995E-4</v>
      </c>
      <c r="CF15" s="7">
        <v>3.2000000000000002E-3</v>
      </c>
      <c r="CG15" s="7">
        <v>5.5999999999999999E-3</v>
      </c>
      <c r="CH15" s="7">
        <v>7.1000000000000004E-3</v>
      </c>
      <c r="CI15" s="7">
        <v>8.3999999999999995E-3</v>
      </c>
      <c r="CJ15" s="7">
        <v>9.4000000000000004E-3</v>
      </c>
      <c r="CK15" s="7">
        <v>1.04E-2</v>
      </c>
      <c r="CL15" s="7">
        <v>1.12E-2</v>
      </c>
      <c r="CM15" s="7">
        <v>1.2E-2</v>
      </c>
      <c r="CN15" s="7">
        <v>1.26E-2</v>
      </c>
      <c r="CO15" s="7">
        <v>1.3100000000000001E-2</v>
      </c>
      <c r="CP15" s="7">
        <v>1.34E-2</v>
      </c>
      <c r="CQ15" s="7">
        <v>1.35E-2</v>
      </c>
    </row>
    <row r="16" spans="1:95" x14ac:dyDescent="0.35">
      <c r="A16" s="5">
        <v>33</v>
      </c>
      <c r="B16">
        <f t="shared" si="0"/>
        <v>-1.9199999999999998E-2</v>
      </c>
      <c r="H16" s="5">
        <v>33</v>
      </c>
      <c r="I16" s="8">
        <v>6.2E-2</v>
      </c>
      <c r="J16" s="8">
        <v>5.4300000000000001E-2</v>
      </c>
      <c r="K16" s="8">
        <v>4.6399999999999997E-2</v>
      </c>
      <c r="L16" s="8">
        <v>3.8300000000000001E-2</v>
      </c>
      <c r="M16" s="8">
        <v>3.0099999999999998E-2</v>
      </c>
      <c r="N16" s="8">
        <v>2.23E-2</v>
      </c>
      <c r="O16" s="8">
        <v>1.5599999999999999E-2</v>
      </c>
      <c r="P16" s="8">
        <v>1.0200000000000001E-2</v>
      </c>
      <c r="Q16" s="8">
        <v>5.7999999999999996E-3</v>
      </c>
      <c r="R16" s="8">
        <v>2.2000000000000001E-3</v>
      </c>
      <c r="S16" s="8">
        <v>-5.9999999999999995E-4</v>
      </c>
      <c r="T16" s="8">
        <v>-2.7000000000000001E-3</v>
      </c>
      <c r="U16" s="8">
        <v>-3.8E-3</v>
      </c>
      <c r="V16" s="8">
        <v>-3.7000000000000002E-3</v>
      </c>
      <c r="W16" s="8">
        <v>-2.3E-3</v>
      </c>
      <c r="X16" s="8">
        <v>2.0000000000000001E-4</v>
      </c>
      <c r="Y16" s="8">
        <v>3.7000000000000002E-3</v>
      </c>
      <c r="Z16" s="8">
        <v>8.0999999999999996E-3</v>
      </c>
      <c r="AA16" s="8">
        <v>1.35E-2</v>
      </c>
      <c r="AB16" s="8">
        <v>1.9699999999999999E-2</v>
      </c>
      <c r="AC16" s="8">
        <v>2.63E-2</v>
      </c>
      <c r="AD16" s="8">
        <v>3.2800000000000003E-2</v>
      </c>
      <c r="AE16" s="8">
        <v>3.85E-2</v>
      </c>
      <c r="AF16" s="8">
        <v>4.2799999999999998E-2</v>
      </c>
      <c r="AG16" s="8">
        <v>4.48E-2</v>
      </c>
      <c r="AH16" s="8">
        <v>4.4499999999999998E-2</v>
      </c>
      <c r="AI16" s="8">
        <v>4.2200000000000001E-2</v>
      </c>
      <c r="AJ16" s="8">
        <v>3.8199999999999998E-2</v>
      </c>
      <c r="AK16" s="8">
        <v>3.32E-2</v>
      </c>
      <c r="AL16" s="8">
        <v>2.7400000000000001E-2</v>
      </c>
      <c r="AM16" s="8">
        <v>2.1000000000000001E-2</v>
      </c>
      <c r="AN16" s="8">
        <v>1.3899999999999999E-2</v>
      </c>
      <c r="AO16" s="8">
        <v>6.3E-3</v>
      </c>
      <c r="AP16" s="8">
        <v>-1.1999999999999999E-3</v>
      </c>
      <c r="AQ16" s="8">
        <v>-7.7000000000000002E-3</v>
      </c>
      <c r="AR16" s="8">
        <v>-1.23E-2</v>
      </c>
      <c r="AS16" s="8">
        <v>-1.47E-2</v>
      </c>
      <c r="AT16" s="8">
        <v>-1.49E-2</v>
      </c>
      <c r="AU16" s="8">
        <v>-1.3599999999999999E-2</v>
      </c>
      <c r="AV16" s="8">
        <v>-1.12E-2</v>
      </c>
      <c r="AW16" s="8">
        <v>-8.0999999999999996E-3</v>
      </c>
      <c r="AX16" s="8">
        <v>-4.3E-3</v>
      </c>
      <c r="AY16" s="8">
        <v>5.9999999999999995E-4</v>
      </c>
      <c r="AZ16" s="8">
        <v>6.4999999999999997E-3</v>
      </c>
      <c r="BA16" s="8">
        <v>1.29E-2</v>
      </c>
      <c r="BB16" s="8">
        <v>1.84E-2</v>
      </c>
      <c r="BC16" s="8">
        <v>2.1600000000000001E-2</v>
      </c>
      <c r="BD16" s="8">
        <v>2.1999999999999999E-2</v>
      </c>
      <c r="BE16" s="8">
        <v>1.9900000000000001E-2</v>
      </c>
      <c r="BF16" s="8">
        <v>1.6500000000000001E-2</v>
      </c>
      <c r="BG16" s="8">
        <v>1.29E-2</v>
      </c>
      <c r="BH16" s="8">
        <v>0.01</v>
      </c>
      <c r="BI16" s="8">
        <v>8.0000000000000002E-3</v>
      </c>
      <c r="BJ16" s="8">
        <v>6.7000000000000002E-3</v>
      </c>
      <c r="BK16" s="8">
        <v>5.8999999999999999E-3</v>
      </c>
      <c r="BL16" s="8">
        <v>5.1999999999999998E-3</v>
      </c>
      <c r="BM16" s="8">
        <v>4.0000000000000001E-3</v>
      </c>
      <c r="BN16" s="8">
        <v>1.6999999999999999E-3</v>
      </c>
      <c r="BO16" s="8">
        <v>-1.8E-3</v>
      </c>
      <c r="BP16" s="8">
        <v>-6.4999999999999997E-3</v>
      </c>
      <c r="BQ16" s="8">
        <v>-1.2500000000000001E-2</v>
      </c>
      <c r="BR16" s="8">
        <v>-1.9199999999999998E-2</v>
      </c>
      <c r="BS16" s="8">
        <v>-2.64E-2</v>
      </c>
      <c r="BT16" s="8">
        <v>-3.3099999999999997E-2</v>
      </c>
      <c r="BU16" s="8">
        <v>-3.78E-2</v>
      </c>
      <c r="BV16" s="8">
        <v>-3.9600000000000003E-2</v>
      </c>
      <c r="BW16" s="8">
        <v>-3.85E-2</v>
      </c>
      <c r="BX16" s="7">
        <v>-3.7400000000000003E-2</v>
      </c>
      <c r="BY16" s="7">
        <v>-3.44E-2</v>
      </c>
      <c r="BZ16" s="7">
        <v>-2.9899999999999999E-2</v>
      </c>
      <c r="CA16" s="7">
        <v>-2.4299999999999999E-2</v>
      </c>
      <c r="CB16" s="7">
        <v>-1.83E-2</v>
      </c>
      <c r="CC16" s="7">
        <v>-1.21E-2</v>
      </c>
      <c r="CD16" s="7">
        <v>-6.3E-3</v>
      </c>
      <c r="CE16" s="7">
        <v>-1.2999999999999999E-3</v>
      </c>
      <c r="CF16" s="7">
        <v>2.7000000000000001E-3</v>
      </c>
      <c r="CG16" s="7">
        <v>5.1999999999999998E-3</v>
      </c>
      <c r="CH16" s="7">
        <v>6.7999999999999996E-3</v>
      </c>
      <c r="CI16" s="7">
        <v>8.2000000000000007E-3</v>
      </c>
      <c r="CJ16" s="7">
        <v>9.4000000000000004E-3</v>
      </c>
      <c r="CK16" s="7">
        <v>1.04E-2</v>
      </c>
      <c r="CL16" s="7">
        <v>1.12E-2</v>
      </c>
      <c r="CM16" s="7">
        <v>1.2E-2</v>
      </c>
      <c r="CN16" s="7">
        <v>1.26E-2</v>
      </c>
      <c r="CO16" s="7">
        <v>1.3100000000000001E-2</v>
      </c>
      <c r="CP16" s="7">
        <v>1.34E-2</v>
      </c>
      <c r="CQ16" s="7">
        <v>1.35E-2</v>
      </c>
    </row>
    <row r="17" spans="1:95" x14ac:dyDescent="0.35">
      <c r="A17" s="5">
        <v>34</v>
      </c>
      <c r="B17">
        <f t="shared" si="0"/>
        <v>-1.8100000000000002E-2</v>
      </c>
      <c r="H17" s="5">
        <v>34</v>
      </c>
      <c r="I17" s="8">
        <v>5.96E-2</v>
      </c>
      <c r="J17" s="8">
        <v>5.2400000000000002E-2</v>
      </c>
      <c r="K17" s="8">
        <v>4.5100000000000001E-2</v>
      </c>
      <c r="L17" s="8">
        <v>3.7499999999999999E-2</v>
      </c>
      <c r="M17" s="8">
        <v>2.98E-2</v>
      </c>
      <c r="N17" s="8">
        <v>2.24E-2</v>
      </c>
      <c r="O17" s="8">
        <v>1.5800000000000002E-2</v>
      </c>
      <c r="P17" s="8">
        <v>1.04E-2</v>
      </c>
      <c r="Q17" s="8">
        <v>5.7999999999999996E-3</v>
      </c>
      <c r="R17" s="8">
        <v>2E-3</v>
      </c>
      <c r="S17" s="8">
        <v>-1.1000000000000001E-3</v>
      </c>
      <c r="T17" s="8">
        <v>-3.3999999999999998E-3</v>
      </c>
      <c r="U17" s="8">
        <v>-4.5999999999999999E-3</v>
      </c>
      <c r="V17" s="8">
        <v>-4.4999999999999997E-3</v>
      </c>
      <c r="W17" s="8">
        <v>-3.2000000000000002E-3</v>
      </c>
      <c r="X17" s="8">
        <v>-6.9999999999999999E-4</v>
      </c>
      <c r="Y17" s="8">
        <v>2.8E-3</v>
      </c>
      <c r="Z17" s="8">
        <v>7.4000000000000003E-3</v>
      </c>
      <c r="AA17" s="8">
        <v>1.2999999999999999E-2</v>
      </c>
      <c r="AB17" s="8">
        <v>1.95E-2</v>
      </c>
      <c r="AC17" s="8">
        <v>2.63E-2</v>
      </c>
      <c r="AD17" s="8">
        <v>3.3099999999999997E-2</v>
      </c>
      <c r="AE17" s="8">
        <v>3.9100000000000003E-2</v>
      </c>
      <c r="AF17" s="8">
        <v>4.3400000000000001E-2</v>
      </c>
      <c r="AG17" s="8">
        <v>4.5699999999999998E-2</v>
      </c>
      <c r="AH17" s="8">
        <v>4.5499999999999999E-2</v>
      </c>
      <c r="AI17" s="8">
        <v>4.3299999999999998E-2</v>
      </c>
      <c r="AJ17" s="8">
        <v>3.95E-2</v>
      </c>
      <c r="AK17" s="8">
        <v>3.4599999999999999E-2</v>
      </c>
      <c r="AL17" s="8">
        <v>2.8899999999999999E-2</v>
      </c>
      <c r="AM17" s="8">
        <v>2.2599999999999999E-2</v>
      </c>
      <c r="AN17" s="8">
        <v>1.5599999999999999E-2</v>
      </c>
      <c r="AO17" s="8">
        <v>8.0999999999999996E-3</v>
      </c>
      <c r="AP17" s="8">
        <v>6.9999999999999999E-4</v>
      </c>
      <c r="AQ17" s="8">
        <v>-5.7999999999999996E-3</v>
      </c>
      <c r="AR17" s="8">
        <v>-1.06E-2</v>
      </c>
      <c r="AS17" s="8">
        <v>-1.34E-2</v>
      </c>
      <c r="AT17" s="8">
        <v>-1.4200000000000001E-2</v>
      </c>
      <c r="AU17" s="8">
        <v>-1.3599999999999999E-2</v>
      </c>
      <c r="AV17" s="8">
        <v>-1.21E-2</v>
      </c>
      <c r="AW17" s="8">
        <v>-9.7000000000000003E-3</v>
      </c>
      <c r="AX17" s="8">
        <v>-6.4000000000000003E-3</v>
      </c>
      <c r="AY17" s="8">
        <v>-1.9E-3</v>
      </c>
      <c r="AZ17" s="8">
        <v>3.7000000000000002E-3</v>
      </c>
      <c r="BA17" s="8">
        <v>0.01</v>
      </c>
      <c r="BB17" s="8">
        <v>1.54E-2</v>
      </c>
      <c r="BC17" s="8">
        <v>1.8700000000000001E-2</v>
      </c>
      <c r="BD17" s="8">
        <v>1.9300000000000001E-2</v>
      </c>
      <c r="BE17" s="8">
        <v>1.78E-2</v>
      </c>
      <c r="BF17" s="8">
        <v>1.52E-2</v>
      </c>
      <c r="BG17" s="8">
        <v>1.26E-2</v>
      </c>
      <c r="BH17" s="8">
        <v>1.0800000000000001E-2</v>
      </c>
      <c r="BI17" s="8">
        <v>9.7999999999999997E-3</v>
      </c>
      <c r="BJ17" s="8">
        <v>9.4000000000000004E-3</v>
      </c>
      <c r="BK17" s="8">
        <v>9.1000000000000004E-3</v>
      </c>
      <c r="BL17" s="8">
        <v>8.5000000000000006E-3</v>
      </c>
      <c r="BM17" s="8">
        <v>7.1999999999999998E-3</v>
      </c>
      <c r="BN17" s="8">
        <v>4.5999999999999999E-3</v>
      </c>
      <c r="BO17" s="8">
        <v>5.9999999999999995E-4</v>
      </c>
      <c r="BP17" s="8">
        <v>-4.5999999999999999E-3</v>
      </c>
      <c r="BQ17" s="8">
        <v>-1.0999999999999999E-2</v>
      </c>
      <c r="BR17" s="8">
        <v>-1.8100000000000002E-2</v>
      </c>
      <c r="BS17" s="8">
        <v>-2.5399999999999999E-2</v>
      </c>
      <c r="BT17" s="8">
        <v>-3.2000000000000001E-2</v>
      </c>
      <c r="BU17" s="8">
        <v>-3.6700000000000003E-2</v>
      </c>
      <c r="BV17" s="8">
        <v>-3.8600000000000002E-2</v>
      </c>
      <c r="BW17" s="8">
        <v>-3.7900000000000003E-2</v>
      </c>
      <c r="BX17" s="7">
        <v>-3.73E-2</v>
      </c>
      <c r="BY17" s="7">
        <v>-3.4599999999999999E-2</v>
      </c>
      <c r="BZ17" s="7">
        <v>-3.04E-2</v>
      </c>
      <c r="CA17" s="7">
        <v>-2.5100000000000001E-2</v>
      </c>
      <c r="CB17" s="7">
        <v>-1.9099999999999999E-2</v>
      </c>
      <c r="CC17" s="7">
        <v>-1.2999999999999999E-2</v>
      </c>
      <c r="CD17" s="7">
        <v>-7.1000000000000004E-3</v>
      </c>
      <c r="CE17" s="7">
        <v>-2E-3</v>
      </c>
      <c r="CF17" s="7">
        <v>2.0999999999999999E-3</v>
      </c>
      <c r="CG17" s="7">
        <v>4.7000000000000002E-3</v>
      </c>
      <c r="CH17" s="7">
        <v>6.4000000000000003E-3</v>
      </c>
      <c r="CI17" s="7">
        <v>7.9000000000000008E-3</v>
      </c>
      <c r="CJ17" s="7">
        <v>9.2999999999999992E-3</v>
      </c>
      <c r="CK17" s="7">
        <v>1.04E-2</v>
      </c>
      <c r="CL17" s="7">
        <v>1.12E-2</v>
      </c>
      <c r="CM17" s="7">
        <v>1.2E-2</v>
      </c>
      <c r="CN17" s="7">
        <v>1.26E-2</v>
      </c>
      <c r="CO17" s="7">
        <v>1.3100000000000001E-2</v>
      </c>
      <c r="CP17" s="7">
        <v>1.34E-2</v>
      </c>
      <c r="CQ17" s="7">
        <v>1.35E-2</v>
      </c>
    </row>
    <row r="18" spans="1:95" x14ac:dyDescent="0.35">
      <c r="A18" s="5">
        <v>35</v>
      </c>
      <c r="B18">
        <f t="shared" si="0"/>
        <v>-1.6299999999999999E-2</v>
      </c>
      <c r="H18" s="5">
        <v>35</v>
      </c>
      <c r="I18" s="8">
        <v>5.7200000000000001E-2</v>
      </c>
      <c r="J18" s="8">
        <v>5.0599999999999999E-2</v>
      </c>
      <c r="K18" s="8">
        <v>4.3900000000000002E-2</v>
      </c>
      <c r="L18" s="8">
        <v>3.6900000000000002E-2</v>
      </c>
      <c r="M18" s="8">
        <v>2.9600000000000001E-2</v>
      </c>
      <c r="N18" s="8">
        <v>2.2599999999999999E-2</v>
      </c>
      <c r="O18" s="8">
        <v>1.6199999999999999E-2</v>
      </c>
      <c r="P18" s="8">
        <v>1.0699999999999999E-2</v>
      </c>
      <c r="Q18" s="8">
        <v>6.0000000000000001E-3</v>
      </c>
      <c r="R18" s="8">
        <v>1.9E-3</v>
      </c>
      <c r="S18" s="8">
        <v>-1.5E-3</v>
      </c>
      <c r="T18" s="8">
        <v>-3.8999999999999998E-3</v>
      </c>
      <c r="U18" s="8">
        <v>-5.1999999999999998E-3</v>
      </c>
      <c r="V18" s="8">
        <v>-5.1999999999999998E-3</v>
      </c>
      <c r="W18" s="8">
        <v>-4.0000000000000001E-3</v>
      </c>
      <c r="X18" s="8">
        <v>-1.6000000000000001E-3</v>
      </c>
      <c r="Y18" s="8">
        <v>1.8E-3</v>
      </c>
      <c r="Z18" s="8">
        <v>6.4000000000000003E-3</v>
      </c>
      <c r="AA18" s="8">
        <v>1.2200000000000001E-2</v>
      </c>
      <c r="AB18" s="8">
        <v>1.89E-2</v>
      </c>
      <c r="AC18" s="8">
        <v>2.5999999999999999E-2</v>
      </c>
      <c r="AD18" s="8">
        <v>3.3000000000000002E-2</v>
      </c>
      <c r="AE18" s="8">
        <v>3.9100000000000003E-2</v>
      </c>
      <c r="AF18" s="8">
        <v>4.36E-2</v>
      </c>
      <c r="AG18" s="8">
        <v>4.5999999999999999E-2</v>
      </c>
      <c r="AH18" s="8">
        <v>4.6100000000000002E-2</v>
      </c>
      <c r="AI18" s="8">
        <v>4.41E-2</v>
      </c>
      <c r="AJ18" s="8">
        <v>4.0500000000000001E-2</v>
      </c>
      <c r="AK18" s="8">
        <v>3.5799999999999998E-2</v>
      </c>
      <c r="AL18" s="8">
        <v>3.04E-2</v>
      </c>
      <c r="AM18" s="8">
        <v>2.4299999999999999E-2</v>
      </c>
      <c r="AN18" s="8">
        <v>1.77E-2</v>
      </c>
      <c r="AO18" s="8">
        <v>1.0500000000000001E-2</v>
      </c>
      <c r="AP18" s="8">
        <v>3.3E-3</v>
      </c>
      <c r="AQ18" s="8">
        <v>-3.0999999999999999E-3</v>
      </c>
      <c r="AR18" s="8">
        <v>-8.0999999999999996E-3</v>
      </c>
      <c r="AS18" s="8">
        <v>-1.1299999999999999E-2</v>
      </c>
      <c r="AT18" s="8">
        <v>-1.2800000000000001E-2</v>
      </c>
      <c r="AU18" s="8">
        <v>-1.2999999999999999E-2</v>
      </c>
      <c r="AV18" s="8">
        <v>-1.23E-2</v>
      </c>
      <c r="AW18" s="8">
        <v>-1.0800000000000001E-2</v>
      </c>
      <c r="AX18" s="8">
        <v>-8.2000000000000007E-3</v>
      </c>
      <c r="AY18" s="8">
        <v>-4.1999999999999997E-3</v>
      </c>
      <c r="AZ18" s="8">
        <v>1E-3</v>
      </c>
      <c r="BA18" s="8">
        <v>6.8999999999999999E-3</v>
      </c>
      <c r="BB18" s="8">
        <v>1.2200000000000001E-2</v>
      </c>
      <c r="BC18" s="8">
        <v>1.5299999999999999E-2</v>
      </c>
      <c r="BD18" s="8">
        <v>1.61E-2</v>
      </c>
      <c r="BE18" s="8">
        <v>1.4999999999999999E-2</v>
      </c>
      <c r="BF18" s="8">
        <v>1.32E-2</v>
      </c>
      <c r="BG18" s="8">
        <v>1.1599999999999999E-2</v>
      </c>
      <c r="BH18" s="8">
        <v>1.09E-2</v>
      </c>
      <c r="BI18" s="8">
        <v>1.11E-2</v>
      </c>
      <c r="BJ18" s="8">
        <v>1.1599999999999999E-2</v>
      </c>
      <c r="BK18" s="8">
        <v>1.1900000000000001E-2</v>
      </c>
      <c r="BL18" s="8">
        <v>1.1599999999999999E-2</v>
      </c>
      <c r="BM18" s="8">
        <v>1.04E-2</v>
      </c>
      <c r="BN18" s="8">
        <v>7.7000000000000002E-3</v>
      </c>
      <c r="BO18" s="8">
        <v>3.5000000000000001E-3</v>
      </c>
      <c r="BP18" s="8">
        <v>-2.0999999999999999E-3</v>
      </c>
      <c r="BQ18" s="8">
        <v>-8.8999999999999999E-3</v>
      </c>
      <c r="BR18" s="8">
        <v>-1.6299999999999999E-2</v>
      </c>
      <c r="BS18" s="8">
        <v>-2.3699999999999999E-2</v>
      </c>
      <c r="BT18" s="8">
        <v>-3.0300000000000001E-2</v>
      </c>
      <c r="BU18" s="8">
        <v>-3.49E-2</v>
      </c>
      <c r="BV18" s="8">
        <v>-3.6900000000000002E-2</v>
      </c>
      <c r="BW18" s="8">
        <v>-3.6499999999999998E-2</v>
      </c>
      <c r="BX18" s="7">
        <v>-3.6299999999999999E-2</v>
      </c>
      <c r="BY18" s="7">
        <v>-3.4099999999999998E-2</v>
      </c>
      <c r="BZ18" s="7">
        <v>-3.04E-2</v>
      </c>
      <c r="CA18" s="7">
        <v>-2.5399999999999999E-2</v>
      </c>
      <c r="CB18" s="7">
        <v>-1.9699999999999999E-2</v>
      </c>
      <c r="CC18" s="7">
        <v>-1.37E-2</v>
      </c>
      <c r="CD18" s="7">
        <v>-7.9000000000000008E-3</v>
      </c>
      <c r="CE18" s="7">
        <v>-2.7000000000000001E-3</v>
      </c>
      <c r="CF18" s="7">
        <v>1.4E-3</v>
      </c>
      <c r="CG18" s="7">
        <v>4.1999999999999997E-3</v>
      </c>
      <c r="CH18" s="7">
        <v>6.0000000000000001E-3</v>
      </c>
      <c r="CI18" s="7">
        <v>7.6E-3</v>
      </c>
      <c r="CJ18" s="7">
        <v>8.9999999999999993E-3</v>
      </c>
      <c r="CK18" s="7">
        <v>1.0200000000000001E-2</v>
      </c>
      <c r="CL18" s="7">
        <v>1.12E-2</v>
      </c>
      <c r="CM18" s="7">
        <v>1.2E-2</v>
      </c>
      <c r="CN18" s="7">
        <v>1.26E-2</v>
      </c>
      <c r="CO18" s="7">
        <v>1.3100000000000001E-2</v>
      </c>
      <c r="CP18" s="7">
        <v>1.34E-2</v>
      </c>
      <c r="CQ18" s="7">
        <v>1.35E-2</v>
      </c>
    </row>
    <row r="19" spans="1:95" x14ac:dyDescent="0.35">
      <c r="A19" s="5">
        <v>36</v>
      </c>
      <c r="B19">
        <f t="shared" si="0"/>
        <v>-1.3899999999999999E-2</v>
      </c>
      <c r="H19" s="5">
        <v>36</v>
      </c>
      <c r="I19" s="8">
        <v>5.4800000000000001E-2</v>
      </c>
      <c r="J19" s="8">
        <v>4.8899999999999999E-2</v>
      </c>
      <c r="K19" s="8">
        <v>4.2799999999999998E-2</v>
      </c>
      <c r="L19" s="8">
        <v>3.6299999999999999E-2</v>
      </c>
      <c r="M19" s="8">
        <v>2.9600000000000001E-2</v>
      </c>
      <c r="N19" s="8">
        <v>2.29E-2</v>
      </c>
      <c r="O19" s="8">
        <v>1.67E-2</v>
      </c>
      <c r="P19" s="8">
        <v>1.11E-2</v>
      </c>
      <c r="Q19" s="8">
        <v>6.1999999999999998E-3</v>
      </c>
      <c r="R19" s="8">
        <v>1.8E-3</v>
      </c>
      <c r="S19" s="8">
        <v>-1.6999999999999999E-3</v>
      </c>
      <c r="T19" s="8">
        <v>-4.3E-3</v>
      </c>
      <c r="U19" s="8">
        <v>-5.5999999999999999E-3</v>
      </c>
      <c r="V19" s="8">
        <v>-5.7000000000000002E-3</v>
      </c>
      <c r="W19" s="8">
        <v>-4.5999999999999999E-3</v>
      </c>
      <c r="X19" s="8">
        <v>-2.5000000000000001E-3</v>
      </c>
      <c r="Y19" s="8">
        <v>6.9999999999999999E-4</v>
      </c>
      <c r="Z19" s="8">
        <v>5.3E-3</v>
      </c>
      <c r="AA19" s="8">
        <v>1.11E-2</v>
      </c>
      <c r="AB19" s="8">
        <v>1.7999999999999999E-2</v>
      </c>
      <c r="AC19" s="8">
        <v>2.53E-2</v>
      </c>
      <c r="AD19" s="8">
        <v>3.2399999999999998E-2</v>
      </c>
      <c r="AE19" s="8">
        <v>3.8600000000000002E-2</v>
      </c>
      <c r="AF19" s="8">
        <v>4.3299999999999998E-2</v>
      </c>
      <c r="AG19" s="8">
        <v>4.58E-2</v>
      </c>
      <c r="AH19" s="8">
        <v>4.6100000000000002E-2</v>
      </c>
      <c r="AI19" s="8">
        <v>4.4299999999999999E-2</v>
      </c>
      <c r="AJ19" s="8">
        <v>4.1099999999999998E-2</v>
      </c>
      <c r="AK19" s="8">
        <v>3.6799999999999999E-2</v>
      </c>
      <c r="AL19" s="8">
        <v>3.1800000000000002E-2</v>
      </c>
      <c r="AM19" s="8">
        <v>2.6100000000000002E-2</v>
      </c>
      <c r="AN19" s="8">
        <v>1.9900000000000001E-2</v>
      </c>
      <c r="AO19" s="8">
        <v>1.3100000000000001E-2</v>
      </c>
      <c r="AP19" s="8">
        <v>6.3E-3</v>
      </c>
      <c r="AQ19" s="8">
        <v>0</v>
      </c>
      <c r="AR19" s="8">
        <v>-5.0000000000000001E-3</v>
      </c>
      <c r="AS19" s="8">
        <v>-8.6999999999999994E-3</v>
      </c>
      <c r="AT19" s="8">
        <v>-1.0699999999999999E-2</v>
      </c>
      <c r="AU19" s="8">
        <v>-1.1599999999999999E-2</v>
      </c>
      <c r="AV19" s="8">
        <v>-1.18E-2</v>
      </c>
      <c r="AW19" s="8">
        <v>-1.12E-2</v>
      </c>
      <c r="AX19" s="8">
        <v>-9.4000000000000004E-3</v>
      </c>
      <c r="AY19" s="8">
        <v>-6.1000000000000004E-3</v>
      </c>
      <c r="AZ19" s="8">
        <v>-1.4E-3</v>
      </c>
      <c r="BA19" s="8">
        <v>4.0000000000000001E-3</v>
      </c>
      <c r="BB19" s="8">
        <v>8.8000000000000005E-3</v>
      </c>
      <c r="BC19" s="8">
        <v>1.17E-2</v>
      </c>
      <c r="BD19" s="8">
        <v>1.2500000000000001E-2</v>
      </c>
      <c r="BE19" s="8">
        <v>1.17E-2</v>
      </c>
      <c r="BF19" s="8">
        <v>1.06E-2</v>
      </c>
      <c r="BG19" s="8">
        <v>9.9000000000000008E-3</v>
      </c>
      <c r="BH19" s="8">
        <v>1.03E-2</v>
      </c>
      <c r="BI19" s="8">
        <v>1.15E-2</v>
      </c>
      <c r="BJ19" s="8">
        <v>1.2999999999999999E-2</v>
      </c>
      <c r="BK19" s="8">
        <v>1.41E-2</v>
      </c>
      <c r="BL19" s="8">
        <v>1.44E-2</v>
      </c>
      <c r="BM19" s="8">
        <v>1.34E-2</v>
      </c>
      <c r="BN19" s="8">
        <v>1.09E-2</v>
      </c>
      <c r="BO19" s="8">
        <v>6.4999999999999997E-3</v>
      </c>
      <c r="BP19" s="8">
        <v>6.9999999999999999E-4</v>
      </c>
      <c r="BQ19" s="8">
        <v>-6.1999999999999998E-3</v>
      </c>
      <c r="BR19" s="8">
        <v>-1.3899999999999999E-2</v>
      </c>
      <c r="BS19" s="8">
        <v>-2.1399999999999999E-2</v>
      </c>
      <c r="BT19" s="8">
        <v>-2.7900000000000001E-2</v>
      </c>
      <c r="BU19" s="8">
        <v>-3.2300000000000002E-2</v>
      </c>
      <c r="BV19" s="8">
        <v>-3.44E-2</v>
      </c>
      <c r="BW19" s="8">
        <v>-3.4200000000000001E-2</v>
      </c>
      <c r="BX19" s="7">
        <v>-3.4500000000000003E-2</v>
      </c>
      <c r="BY19" s="7">
        <v>-3.2899999999999999E-2</v>
      </c>
      <c r="BZ19" s="7">
        <v>-2.9600000000000001E-2</v>
      </c>
      <c r="CA19" s="7">
        <v>-2.5100000000000001E-2</v>
      </c>
      <c r="CB19" s="7">
        <v>-1.9800000000000002E-2</v>
      </c>
      <c r="CC19" s="7">
        <v>-1.41E-2</v>
      </c>
      <c r="CD19" s="7">
        <v>-8.5000000000000006E-3</v>
      </c>
      <c r="CE19" s="7">
        <v>-3.3999999999999998E-3</v>
      </c>
      <c r="CF19" s="7">
        <v>8.0000000000000004E-4</v>
      </c>
      <c r="CG19" s="7">
        <v>3.5999999999999999E-3</v>
      </c>
      <c r="CH19" s="7">
        <v>5.5999999999999999E-3</v>
      </c>
      <c r="CI19" s="7">
        <v>7.3000000000000001E-3</v>
      </c>
      <c r="CJ19" s="7">
        <v>8.8000000000000005E-3</v>
      </c>
      <c r="CK19" s="7">
        <v>1.01E-2</v>
      </c>
      <c r="CL19" s="7">
        <v>1.11E-2</v>
      </c>
      <c r="CM19" s="7">
        <v>1.2E-2</v>
      </c>
      <c r="CN19" s="7">
        <v>1.26E-2</v>
      </c>
      <c r="CO19" s="7">
        <v>1.3100000000000001E-2</v>
      </c>
      <c r="CP19" s="7">
        <v>1.34E-2</v>
      </c>
      <c r="CQ19" s="7">
        <v>1.35E-2</v>
      </c>
    </row>
    <row r="20" spans="1:95" x14ac:dyDescent="0.35">
      <c r="A20" s="5">
        <v>37</v>
      </c>
      <c r="B20">
        <f t="shared" si="0"/>
        <v>-1.0999999999999999E-2</v>
      </c>
      <c r="H20" s="5">
        <v>37</v>
      </c>
      <c r="I20" s="8">
        <v>5.2600000000000001E-2</v>
      </c>
      <c r="J20" s="8">
        <v>4.7300000000000002E-2</v>
      </c>
      <c r="K20" s="8">
        <v>4.1799999999999997E-2</v>
      </c>
      <c r="L20" s="8">
        <v>3.5900000000000001E-2</v>
      </c>
      <c r="M20" s="8">
        <v>2.9600000000000001E-2</v>
      </c>
      <c r="N20" s="8">
        <v>2.3300000000000001E-2</v>
      </c>
      <c r="O20" s="8">
        <v>1.72E-2</v>
      </c>
      <c r="P20" s="8">
        <v>1.1599999999999999E-2</v>
      </c>
      <c r="Q20" s="8">
        <v>6.4999999999999997E-3</v>
      </c>
      <c r="R20" s="8">
        <v>2E-3</v>
      </c>
      <c r="S20" s="8">
        <v>-1.8E-3</v>
      </c>
      <c r="T20" s="8">
        <v>-4.4000000000000003E-3</v>
      </c>
      <c r="U20" s="8">
        <v>-5.7999999999999996E-3</v>
      </c>
      <c r="V20" s="8">
        <v>-6.0000000000000001E-3</v>
      </c>
      <c r="W20" s="8">
        <v>-5.1000000000000004E-3</v>
      </c>
      <c r="X20" s="8">
        <v>-3.2000000000000002E-3</v>
      </c>
      <c r="Y20" s="8">
        <v>-2.0000000000000001E-4</v>
      </c>
      <c r="Z20" s="8">
        <v>4.1999999999999997E-3</v>
      </c>
      <c r="AA20" s="8">
        <v>0.01</v>
      </c>
      <c r="AB20" s="8">
        <v>1.6899999999999998E-2</v>
      </c>
      <c r="AC20" s="8">
        <v>2.4299999999999999E-2</v>
      </c>
      <c r="AD20" s="8">
        <v>3.15E-2</v>
      </c>
      <c r="AE20" s="8">
        <v>3.7699999999999997E-2</v>
      </c>
      <c r="AF20" s="8">
        <v>4.2500000000000003E-2</v>
      </c>
      <c r="AG20" s="8">
        <v>4.5199999999999997E-2</v>
      </c>
      <c r="AH20" s="8">
        <v>4.5699999999999998E-2</v>
      </c>
      <c r="AI20" s="8">
        <v>4.4299999999999999E-2</v>
      </c>
      <c r="AJ20" s="8">
        <v>4.1399999999999999E-2</v>
      </c>
      <c r="AK20" s="8">
        <v>3.7499999999999999E-2</v>
      </c>
      <c r="AL20" s="8">
        <v>3.3000000000000002E-2</v>
      </c>
      <c r="AM20" s="8">
        <v>2.7799999999999998E-2</v>
      </c>
      <c r="AN20" s="8">
        <v>2.1999999999999999E-2</v>
      </c>
      <c r="AO20" s="8">
        <v>1.5699999999999999E-2</v>
      </c>
      <c r="AP20" s="8">
        <v>9.2999999999999992E-3</v>
      </c>
      <c r="AQ20" s="8">
        <v>3.3999999999999998E-3</v>
      </c>
      <c r="AR20" s="8">
        <v>-1.6000000000000001E-3</v>
      </c>
      <c r="AS20" s="8">
        <v>-5.4999999999999997E-3</v>
      </c>
      <c r="AT20" s="8">
        <v>-8.0000000000000002E-3</v>
      </c>
      <c r="AU20" s="8">
        <v>-9.5999999999999992E-3</v>
      </c>
      <c r="AV20" s="8">
        <v>-1.0699999999999999E-2</v>
      </c>
      <c r="AW20" s="8">
        <v>-1.09E-2</v>
      </c>
      <c r="AX20" s="8">
        <v>-0.01</v>
      </c>
      <c r="AY20" s="8">
        <v>-7.4999999999999997E-3</v>
      </c>
      <c r="AZ20" s="8">
        <v>-3.5000000000000001E-3</v>
      </c>
      <c r="BA20" s="8">
        <v>1.1999999999999999E-3</v>
      </c>
      <c r="BB20" s="8">
        <v>5.4999999999999997E-3</v>
      </c>
      <c r="BC20" s="8">
        <v>8.0999999999999996E-3</v>
      </c>
      <c r="BD20" s="8">
        <v>8.8000000000000005E-3</v>
      </c>
      <c r="BE20" s="8">
        <v>8.2000000000000007E-3</v>
      </c>
      <c r="BF20" s="8">
        <v>7.4999999999999997E-3</v>
      </c>
      <c r="BG20" s="8">
        <v>7.6E-3</v>
      </c>
      <c r="BH20" s="8">
        <v>8.8999999999999999E-3</v>
      </c>
      <c r="BI20" s="8">
        <v>1.12E-2</v>
      </c>
      <c r="BJ20" s="8">
        <v>1.37E-2</v>
      </c>
      <c r="BK20" s="8">
        <v>1.5599999999999999E-2</v>
      </c>
      <c r="BL20" s="8">
        <v>1.6500000000000001E-2</v>
      </c>
      <c r="BM20" s="8">
        <v>1.61E-2</v>
      </c>
      <c r="BN20" s="8">
        <v>1.38E-2</v>
      </c>
      <c r="BO20" s="8">
        <v>9.5999999999999992E-3</v>
      </c>
      <c r="BP20" s="8">
        <v>3.8E-3</v>
      </c>
      <c r="BQ20" s="8">
        <v>-3.2000000000000002E-3</v>
      </c>
      <c r="BR20" s="8">
        <v>-1.0999999999999999E-2</v>
      </c>
      <c r="BS20" s="8">
        <v>-1.8499999999999999E-2</v>
      </c>
      <c r="BT20" s="8">
        <v>-2.4799999999999999E-2</v>
      </c>
      <c r="BU20" s="8">
        <v>-2.92E-2</v>
      </c>
      <c r="BV20" s="8">
        <v>-3.1300000000000001E-2</v>
      </c>
      <c r="BW20" s="8">
        <v>-3.1300000000000001E-2</v>
      </c>
      <c r="BX20" s="7">
        <v>-3.1899999999999998E-2</v>
      </c>
      <c r="BY20" s="7">
        <v>-3.0800000000000001E-2</v>
      </c>
      <c r="BZ20" s="7">
        <v>-2.8199999999999999E-2</v>
      </c>
      <c r="CA20" s="7">
        <v>-2.4299999999999999E-2</v>
      </c>
      <c r="CB20" s="7">
        <v>-1.95E-2</v>
      </c>
      <c r="CC20" s="7">
        <v>-1.4200000000000001E-2</v>
      </c>
      <c r="CD20" s="7">
        <v>-8.8999999999999999E-3</v>
      </c>
      <c r="CE20" s="7">
        <v>-4.0000000000000001E-3</v>
      </c>
      <c r="CF20" s="7">
        <v>1E-4</v>
      </c>
      <c r="CG20" s="7">
        <v>3.0000000000000001E-3</v>
      </c>
      <c r="CH20" s="7">
        <v>5.1000000000000004E-3</v>
      </c>
      <c r="CI20" s="7">
        <v>6.8999999999999999E-3</v>
      </c>
      <c r="CJ20" s="7">
        <v>8.5000000000000006E-3</v>
      </c>
      <c r="CK20" s="7">
        <v>9.9000000000000008E-3</v>
      </c>
      <c r="CL20" s="7">
        <v>1.0999999999999999E-2</v>
      </c>
      <c r="CM20" s="7">
        <v>1.1900000000000001E-2</v>
      </c>
      <c r="CN20" s="7">
        <v>1.26E-2</v>
      </c>
      <c r="CO20" s="7">
        <v>1.3100000000000001E-2</v>
      </c>
      <c r="CP20" s="7">
        <v>1.34E-2</v>
      </c>
      <c r="CQ20" s="7">
        <v>1.35E-2</v>
      </c>
    </row>
    <row r="21" spans="1:95" x14ac:dyDescent="0.35">
      <c r="A21" s="5">
        <v>38</v>
      </c>
      <c r="B21">
        <f t="shared" si="0"/>
        <v>-7.7000000000000002E-3</v>
      </c>
      <c r="H21" s="5">
        <v>38</v>
      </c>
      <c r="I21" s="8">
        <v>5.0599999999999999E-2</v>
      </c>
      <c r="J21" s="8">
        <v>4.58E-2</v>
      </c>
      <c r="K21" s="8">
        <v>4.0800000000000003E-2</v>
      </c>
      <c r="L21" s="8">
        <v>3.5400000000000001E-2</v>
      </c>
      <c r="M21" s="8">
        <v>2.9499999999999998E-2</v>
      </c>
      <c r="N21" s="8">
        <v>2.35E-2</v>
      </c>
      <c r="O21" s="8">
        <v>1.7600000000000001E-2</v>
      </c>
      <c r="P21" s="8">
        <v>1.2E-2</v>
      </c>
      <c r="Q21" s="8">
        <v>6.7999999999999996E-3</v>
      </c>
      <c r="R21" s="8">
        <v>2.2000000000000001E-3</v>
      </c>
      <c r="S21" s="8">
        <v>-1.6000000000000001E-3</v>
      </c>
      <c r="T21" s="8">
        <v>-4.3E-3</v>
      </c>
      <c r="U21" s="8">
        <v>-5.8999999999999999E-3</v>
      </c>
      <c r="V21" s="8">
        <v>-6.1999999999999998E-3</v>
      </c>
      <c r="W21" s="8">
        <v>-5.4999999999999997E-3</v>
      </c>
      <c r="X21" s="8">
        <v>-3.8E-3</v>
      </c>
      <c r="Y21" s="8">
        <v>-1E-3</v>
      </c>
      <c r="Z21" s="8">
        <v>3.2000000000000002E-3</v>
      </c>
      <c r="AA21" s="8">
        <v>8.8999999999999999E-3</v>
      </c>
      <c r="AB21" s="8">
        <v>1.5699999999999999E-2</v>
      </c>
      <c r="AC21" s="8">
        <v>2.3099999999999999E-2</v>
      </c>
      <c r="AD21" s="8">
        <v>3.0200000000000001E-2</v>
      </c>
      <c r="AE21" s="8">
        <v>3.6499999999999998E-2</v>
      </c>
      <c r="AF21" s="8">
        <v>4.1300000000000003E-2</v>
      </c>
      <c r="AG21" s="8">
        <v>4.41E-2</v>
      </c>
      <c r="AH21" s="8">
        <v>4.4900000000000002E-2</v>
      </c>
      <c r="AI21" s="8">
        <v>4.3900000000000002E-2</v>
      </c>
      <c r="AJ21" s="8">
        <v>4.1399999999999999E-2</v>
      </c>
      <c r="AK21" s="8">
        <v>3.8100000000000002E-2</v>
      </c>
      <c r="AL21" s="8">
        <v>3.4000000000000002E-2</v>
      </c>
      <c r="AM21" s="8">
        <v>2.92E-2</v>
      </c>
      <c r="AN21" s="8">
        <v>2.4E-2</v>
      </c>
      <c r="AO21" s="8">
        <v>1.8200000000000001E-2</v>
      </c>
      <c r="AP21" s="8">
        <v>1.23E-2</v>
      </c>
      <c r="AQ21" s="8">
        <v>6.7999999999999996E-3</v>
      </c>
      <c r="AR21" s="8">
        <v>2E-3</v>
      </c>
      <c r="AS21" s="8">
        <v>-1.9E-3</v>
      </c>
      <c r="AT21" s="8">
        <v>-4.8999999999999998E-3</v>
      </c>
      <c r="AU21" s="8">
        <v>-7.1000000000000004E-3</v>
      </c>
      <c r="AV21" s="8">
        <v>-8.8999999999999999E-3</v>
      </c>
      <c r="AW21" s="8">
        <v>-9.9000000000000008E-3</v>
      </c>
      <c r="AX21" s="8">
        <v>-9.7999999999999997E-3</v>
      </c>
      <c r="AY21" s="8">
        <v>-8.2000000000000007E-3</v>
      </c>
      <c r="AZ21" s="8">
        <v>-5.1000000000000004E-3</v>
      </c>
      <c r="BA21" s="8">
        <v>-1.1999999999999999E-3</v>
      </c>
      <c r="BB21" s="8">
        <v>2.3999999999999998E-3</v>
      </c>
      <c r="BC21" s="8">
        <v>4.5999999999999999E-3</v>
      </c>
      <c r="BD21" s="8">
        <v>5.1000000000000004E-3</v>
      </c>
      <c r="BE21" s="8">
        <v>4.7000000000000002E-3</v>
      </c>
      <c r="BF21" s="8">
        <v>4.3E-3</v>
      </c>
      <c r="BG21" s="8">
        <v>4.8999999999999998E-3</v>
      </c>
      <c r="BH21" s="8">
        <v>7.0000000000000001E-3</v>
      </c>
      <c r="BI21" s="8">
        <v>1.01E-2</v>
      </c>
      <c r="BJ21" s="8">
        <v>1.35E-2</v>
      </c>
      <c r="BK21" s="8">
        <v>1.6299999999999999E-2</v>
      </c>
      <c r="BL21" s="8">
        <v>1.7999999999999999E-2</v>
      </c>
      <c r="BM21" s="8">
        <v>1.8200000000000001E-2</v>
      </c>
      <c r="BN21" s="8">
        <v>1.6400000000000001E-2</v>
      </c>
      <c r="BO21" s="8">
        <v>1.26E-2</v>
      </c>
      <c r="BP21" s="8">
        <v>7.0000000000000001E-3</v>
      </c>
      <c r="BQ21" s="8">
        <v>0</v>
      </c>
      <c r="BR21" s="8">
        <v>-7.7000000000000002E-3</v>
      </c>
      <c r="BS21" s="8">
        <v>-1.5100000000000001E-2</v>
      </c>
      <c r="BT21" s="8">
        <v>-2.1299999999999999E-2</v>
      </c>
      <c r="BU21" s="8">
        <v>-2.5499999999999998E-2</v>
      </c>
      <c r="BV21" s="8">
        <v>-2.75E-2</v>
      </c>
      <c r="BW21" s="8">
        <v>-2.7699999999999999E-2</v>
      </c>
      <c r="BX21" s="7">
        <v>-2.87E-2</v>
      </c>
      <c r="BY21" s="7">
        <v>-2.81E-2</v>
      </c>
      <c r="BZ21" s="7">
        <v>-2.6100000000000002E-2</v>
      </c>
      <c r="CA21" s="7">
        <v>-2.29E-2</v>
      </c>
      <c r="CB21" s="7">
        <v>-1.8700000000000001E-2</v>
      </c>
      <c r="CC21" s="7">
        <v>-1.4E-2</v>
      </c>
      <c r="CD21" s="7">
        <v>-9.1000000000000004E-3</v>
      </c>
      <c r="CE21" s="7">
        <v>-4.4999999999999997E-3</v>
      </c>
      <c r="CF21" s="7">
        <v>-5.9999999999999995E-4</v>
      </c>
      <c r="CG21" s="7">
        <v>2.3999999999999998E-3</v>
      </c>
      <c r="CH21" s="7">
        <v>4.5999999999999999E-3</v>
      </c>
      <c r="CI21" s="7">
        <v>6.4999999999999997E-3</v>
      </c>
      <c r="CJ21" s="7">
        <v>8.2000000000000007E-3</v>
      </c>
      <c r="CK21" s="7">
        <v>9.7000000000000003E-3</v>
      </c>
      <c r="CL21" s="7">
        <v>1.09E-2</v>
      </c>
      <c r="CM21" s="7">
        <v>1.1900000000000001E-2</v>
      </c>
      <c r="CN21" s="7">
        <v>1.26E-2</v>
      </c>
      <c r="CO21" s="7">
        <v>1.3100000000000001E-2</v>
      </c>
      <c r="CP21" s="7">
        <v>1.34E-2</v>
      </c>
      <c r="CQ21" s="7">
        <v>1.35E-2</v>
      </c>
    </row>
    <row r="22" spans="1:95" x14ac:dyDescent="0.35">
      <c r="A22" s="5">
        <v>39</v>
      </c>
      <c r="B22">
        <f t="shared" si="0"/>
        <v>-4.1999999999999997E-3</v>
      </c>
      <c r="H22" s="5">
        <v>39</v>
      </c>
      <c r="I22" s="8">
        <v>4.8899999999999999E-2</v>
      </c>
      <c r="J22" s="8">
        <v>4.4400000000000002E-2</v>
      </c>
      <c r="K22" s="8">
        <v>3.9800000000000002E-2</v>
      </c>
      <c r="L22" s="8">
        <v>3.4799999999999998E-2</v>
      </c>
      <c r="M22" s="8">
        <v>2.93E-2</v>
      </c>
      <c r="N22" s="8">
        <v>2.3599999999999999E-2</v>
      </c>
      <c r="O22" s="8">
        <v>1.7899999999999999E-2</v>
      </c>
      <c r="P22" s="8">
        <v>1.24E-2</v>
      </c>
      <c r="Q22" s="8">
        <v>7.1999999999999998E-3</v>
      </c>
      <c r="R22" s="8">
        <v>2.5999999999999999E-3</v>
      </c>
      <c r="S22" s="8">
        <v>-1.1999999999999999E-3</v>
      </c>
      <c r="T22" s="8">
        <v>-4.0000000000000001E-3</v>
      </c>
      <c r="U22" s="8">
        <v>-5.7000000000000002E-3</v>
      </c>
      <c r="V22" s="8">
        <v>-6.1999999999999998E-3</v>
      </c>
      <c r="W22" s="8">
        <v>-5.7999999999999996E-3</v>
      </c>
      <c r="X22" s="8">
        <v>-4.3E-3</v>
      </c>
      <c r="Y22" s="8">
        <v>-1.6000000000000001E-3</v>
      </c>
      <c r="Z22" s="8">
        <v>2.3999999999999998E-3</v>
      </c>
      <c r="AA22" s="8">
        <v>7.9000000000000008E-3</v>
      </c>
      <c r="AB22" s="8">
        <v>1.4500000000000001E-2</v>
      </c>
      <c r="AC22" s="8">
        <v>2.1700000000000001E-2</v>
      </c>
      <c r="AD22" s="8">
        <v>2.87E-2</v>
      </c>
      <c r="AE22" s="8">
        <v>3.5000000000000003E-2</v>
      </c>
      <c r="AF22" s="8">
        <v>3.9800000000000002E-2</v>
      </c>
      <c r="AG22" s="8">
        <v>4.2799999999999998E-2</v>
      </c>
      <c r="AH22" s="8">
        <v>4.3799999999999999E-2</v>
      </c>
      <c r="AI22" s="8">
        <v>4.3200000000000002E-2</v>
      </c>
      <c r="AJ22" s="8">
        <v>4.1200000000000001E-2</v>
      </c>
      <c r="AK22" s="8">
        <v>3.8300000000000001E-2</v>
      </c>
      <c r="AL22" s="8">
        <v>3.4599999999999999E-2</v>
      </c>
      <c r="AM22" s="8">
        <v>3.04E-2</v>
      </c>
      <c r="AN22" s="8">
        <v>2.5600000000000001E-2</v>
      </c>
      <c r="AO22" s="8">
        <v>2.0299999999999999E-2</v>
      </c>
      <c r="AP22" s="8">
        <v>1.4999999999999999E-2</v>
      </c>
      <c r="AQ22" s="8">
        <v>0.01</v>
      </c>
      <c r="AR22" s="8">
        <v>5.4999999999999997E-3</v>
      </c>
      <c r="AS22" s="8">
        <v>1.6999999999999999E-3</v>
      </c>
      <c r="AT22" s="8">
        <v>-1.5E-3</v>
      </c>
      <c r="AU22" s="8">
        <v>-4.1999999999999997E-3</v>
      </c>
      <c r="AV22" s="8">
        <v>-6.4999999999999997E-3</v>
      </c>
      <c r="AW22" s="8">
        <v>-8.3000000000000001E-3</v>
      </c>
      <c r="AX22" s="8">
        <v>-8.9999999999999993E-3</v>
      </c>
      <c r="AY22" s="8">
        <v>-8.3000000000000001E-3</v>
      </c>
      <c r="AZ22" s="8">
        <v>-6.1000000000000004E-3</v>
      </c>
      <c r="BA22" s="8">
        <v>-3.0000000000000001E-3</v>
      </c>
      <c r="BB22" s="8">
        <v>-1E-4</v>
      </c>
      <c r="BC22" s="8">
        <v>1.5E-3</v>
      </c>
      <c r="BD22" s="8">
        <v>1.8E-3</v>
      </c>
      <c r="BE22" s="8">
        <v>1.2999999999999999E-3</v>
      </c>
      <c r="BF22" s="8">
        <v>1E-3</v>
      </c>
      <c r="BG22" s="8">
        <v>2E-3</v>
      </c>
      <c r="BH22" s="8">
        <v>4.4999999999999997E-3</v>
      </c>
      <c r="BI22" s="8">
        <v>8.3000000000000001E-3</v>
      </c>
      <c r="BJ22" s="8">
        <v>1.2500000000000001E-2</v>
      </c>
      <c r="BK22" s="8">
        <v>1.61E-2</v>
      </c>
      <c r="BL22" s="8">
        <v>1.8599999999999998E-2</v>
      </c>
      <c r="BM22" s="8">
        <v>1.95E-2</v>
      </c>
      <c r="BN22" s="8">
        <v>1.84E-2</v>
      </c>
      <c r="BO22" s="8">
        <v>1.5100000000000001E-2</v>
      </c>
      <c r="BP22" s="8">
        <v>9.9000000000000008E-3</v>
      </c>
      <c r="BQ22" s="8">
        <v>3.2000000000000002E-3</v>
      </c>
      <c r="BR22" s="8">
        <v>-4.1999999999999997E-3</v>
      </c>
      <c r="BS22" s="8">
        <v>-1.14E-2</v>
      </c>
      <c r="BT22" s="8">
        <v>-1.7399999999999999E-2</v>
      </c>
      <c r="BU22" s="8">
        <v>-2.1399999999999999E-2</v>
      </c>
      <c r="BV22" s="8">
        <v>-2.3400000000000001E-2</v>
      </c>
      <c r="BW22" s="8">
        <v>-2.3599999999999999E-2</v>
      </c>
      <c r="BX22" s="7">
        <v>-2.5000000000000001E-2</v>
      </c>
      <c r="BY22" s="7">
        <v>-2.4899999999999999E-2</v>
      </c>
      <c r="BZ22" s="7">
        <v>-2.35E-2</v>
      </c>
      <c r="CA22" s="7">
        <v>-2.0899999999999998E-2</v>
      </c>
      <c r="CB22" s="7">
        <v>-1.7500000000000002E-2</v>
      </c>
      <c r="CC22" s="7">
        <v>-1.34E-2</v>
      </c>
      <c r="CD22" s="7">
        <v>-9.1000000000000004E-3</v>
      </c>
      <c r="CE22" s="7">
        <v>-4.7999999999999996E-3</v>
      </c>
      <c r="CF22" s="7">
        <v>-1.1000000000000001E-3</v>
      </c>
      <c r="CG22" s="7">
        <v>1.8E-3</v>
      </c>
      <c r="CH22" s="7">
        <v>4.0000000000000001E-3</v>
      </c>
      <c r="CI22" s="7">
        <v>6.1000000000000004E-3</v>
      </c>
      <c r="CJ22" s="7">
        <v>7.9000000000000008E-3</v>
      </c>
      <c r="CK22" s="7">
        <v>9.4999999999999998E-3</v>
      </c>
      <c r="CL22" s="7">
        <v>1.0800000000000001E-2</v>
      </c>
      <c r="CM22" s="7">
        <v>1.18E-2</v>
      </c>
      <c r="CN22" s="7">
        <v>1.2500000000000001E-2</v>
      </c>
      <c r="CO22" s="7">
        <v>1.3100000000000001E-2</v>
      </c>
      <c r="CP22" s="7">
        <v>1.34E-2</v>
      </c>
      <c r="CQ22" s="7">
        <v>1.35E-2</v>
      </c>
    </row>
    <row r="23" spans="1:95" x14ac:dyDescent="0.35">
      <c r="A23" s="5">
        <v>40</v>
      </c>
      <c r="B23">
        <f t="shared" si="0"/>
        <v>-6.9999999999999999E-4</v>
      </c>
      <c r="H23" s="5">
        <v>40</v>
      </c>
      <c r="I23" s="8">
        <v>4.7500000000000001E-2</v>
      </c>
      <c r="J23" s="8">
        <v>4.3299999999999998E-2</v>
      </c>
      <c r="K23" s="8">
        <v>3.8899999999999997E-2</v>
      </c>
      <c r="L23" s="8">
        <v>3.4099999999999998E-2</v>
      </c>
      <c r="M23" s="8">
        <v>2.9000000000000001E-2</v>
      </c>
      <c r="N23" s="8">
        <v>2.35E-2</v>
      </c>
      <c r="O23" s="8">
        <v>1.7999999999999999E-2</v>
      </c>
      <c r="P23" s="8">
        <v>1.2699999999999999E-2</v>
      </c>
      <c r="Q23" s="8">
        <v>7.6E-3</v>
      </c>
      <c r="R23" s="8">
        <v>3.0000000000000001E-3</v>
      </c>
      <c r="S23" s="8">
        <v>-8.0000000000000004E-4</v>
      </c>
      <c r="T23" s="8">
        <v>-3.5999999999999999E-3</v>
      </c>
      <c r="U23" s="8">
        <v>-5.4000000000000003E-3</v>
      </c>
      <c r="V23" s="8">
        <v>-6.1999999999999998E-3</v>
      </c>
      <c r="W23" s="8">
        <v>-5.8999999999999999E-3</v>
      </c>
      <c r="X23" s="8">
        <v>-4.4999999999999997E-3</v>
      </c>
      <c r="Y23" s="8">
        <v>-2.0999999999999999E-3</v>
      </c>
      <c r="Z23" s="8">
        <v>1.8E-3</v>
      </c>
      <c r="AA23" s="8">
        <v>7.0000000000000001E-3</v>
      </c>
      <c r="AB23" s="8">
        <v>1.34E-2</v>
      </c>
      <c r="AC23" s="8">
        <v>2.0400000000000001E-2</v>
      </c>
      <c r="AD23" s="8">
        <v>2.7199999999999998E-2</v>
      </c>
      <c r="AE23" s="8">
        <v>3.3399999999999999E-2</v>
      </c>
      <c r="AF23" s="8">
        <v>3.8199999999999998E-2</v>
      </c>
      <c r="AG23" s="8">
        <v>4.1300000000000003E-2</v>
      </c>
      <c r="AH23" s="8">
        <v>4.2599999999999999E-2</v>
      </c>
      <c r="AI23" s="8">
        <v>4.2299999999999997E-2</v>
      </c>
      <c r="AJ23" s="8">
        <v>4.07E-2</v>
      </c>
      <c r="AK23" s="8">
        <v>3.8199999999999998E-2</v>
      </c>
      <c r="AL23" s="8">
        <v>3.49E-2</v>
      </c>
      <c r="AM23" s="8">
        <v>3.1099999999999999E-2</v>
      </c>
      <c r="AN23" s="8">
        <v>2.6700000000000002E-2</v>
      </c>
      <c r="AO23" s="8">
        <v>2.1999999999999999E-2</v>
      </c>
      <c r="AP23" s="8">
        <v>1.72E-2</v>
      </c>
      <c r="AQ23" s="8">
        <v>1.2800000000000001E-2</v>
      </c>
      <c r="AR23" s="8">
        <v>8.6999999999999994E-3</v>
      </c>
      <c r="AS23" s="8">
        <v>5.1000000000000004E-3</v>
      </c>
      <c r="AT23" s="8">
        <v>1.8E-3</v>
      </c>
      <c r="AU23" s="8">
        <v>-1.1000000000000001E-3</v>
      </c>
      <c r="AV23" s="8">
        <v>-3.8E-3</v>
      </c>
      <c r="AW23" s="8">
        <v>-6.1999999999999998E-3</v>
      </c>
      <c r="AX23" s="8">
        <v>-7.6E-3</v>
      </c>
      <c r="AY23" s="8">
        <v>-7.6E-3</v>
      </c>
      <c r="AZ23" s="8">
        <v>-6.3E-3</v>
      </c>
      <c r="BA23" s="8">
        <v>-4.1000000000000003E-3</v>
      </c>
      <c r="BB23" s="8">
        <v>-2E-3</v>
      </c>
      <c r="BC23" s="8">
        <v>-8.9999999999999998E-4</v>
      </c>
      <c r="BD23" s="8">
        <v>-1.1000000000000001E-3</v>
      </c>
      <c r="BE23" s="8">
        <v>-1.8E-3</v>
      </c>
      <c r="BF23" s="8">
        <v>-2.0999999999999999E-3</v>
      </c>
      <c r="BG23" s="8">
        <v>-1E-3</v>
      </c>
      <c r="BH23" s="8">
        <v>1.8E-3</v>
      </c>
      <c r="BI23" s="8">
        <v>6.0000000000000001E-3</v>
      </c>
      <c r="BJ23" s="8">
        <v>1.0800000000000001E-2</v>
      </c>
      <c r="BK23" s="8">
        <v>1.5100000000000001E-2</v>
      </c>
      <c r="BL23" s="8">
        <v>1.84E-2</v>
      </c>
      <c r="BM23" s="8">
        <v>2.01E-2</v>
      </c>
      <c r="BN23" s="8">
        <v>1.9699999999999999E-2</v>
      </c>
      <c r="BO23" s="8">
        <v>1.7100000000000001E-2</v>
      </c>
      <c r="BP23" s="8">
        <v>1.2500000000000001E-2</v>
      </c>
      <c r="BQ23" s="8">
        <v>6.3E-3</v>
      </c>
      <c r="BR23" s="8">
        <v>-6.9999999999999999E-4</v>
      </c>
      <c r="BS23" s="8">
        <v>-7.4999999999999997E-3</v>
      </c>
      <c r="BT23" s="8">
        <v>-1.32E-2</v>
      </c>
      <c r="BU23" s="8">
        <v>-1.7000000000000001E-2</v>
      </c>
      <c r="BV23" s="8">
        <v>-1.9E-2</v>
      </c>
      <c r="BW23" s="8">
        <v>-1.9300000000000001E-2</v>
      </c>
      <c r="BX23" s="7">
        <v>-2.0799999999999999E-2</v>
      </c>
      <c r="BY23" s="7">
        <v>-2.12E-2</v>
      </c>
      <c r="BZ23" s="7">
        <v>-2.0400000000000001E-2</v>
      </c>
      <c r="CA23" s="7">
        <v>-1.8499999999999999E-2</v>
      </c>
      <c r="CB23" s="7">
        <v>-1.5800000000000002E-2</v>
      </c>
      <c r="CC23" s="7">
        <v>-1.24E-2</v>
      </c>
      <c r="CD23" s="7">
        <v>-8.6999999999999994E-3</v>
      </c>
      <c r="CE23" s="7">
        <v>-4.8999999999999998E-3</v>
      </c>
      <c r="CF23" s="7">
        <v>-1.5E-3</v>
      </c>
      <c r="CG23" s="7">
        <v>1.2999999999999999E-3</v>
      </c>
      <c r="CH23" s="7">
        <v>3.5000000000000001E-3</v>
      </c>
      <c r="CI23" s="7">
        <v>5.7000000000000002E-3</v>
      </c>
      <c r="CJ23" s="7">
        <v>7.6E-3</v>
      </c>
      <c r="CK23" s="7">
        <v>9.1999999999999998E-3</v>
      </c>
      <c r="CL23" s="7">
        <v>1.06E-2</v>
      </c>
      <c r="CM23" s="7">
        <v>1.17E-2</v>
      </c>
      <c r="CN23" s="7">
        <v>1.2500000000000001E-2</v>
      </c>
      <c r="CO23" s="7">
        <v>1.3100000000000001E-2</v>
      </c>
      <c r="CP23" s="7">
        <v>1.34E-2</v>
      </c>
      <c r="CQ23" s="7">
        <v>1.35E-2</v>
      </c>
    </row>
    <row r="24" spans="1:95" x14ac:dyDescent="0.35">
      <c r="A24" s="5">
        <v>41</v>
      </c>
      <c r="B24">
        <f t="shared" si="0"/>
        <v>2.5999999999999999E-3</v>
      </c>
      <c r="H24" s="5">
        <v>41</v>
      </c>
      <c r="I24" s="8">
        <v>4.6399999999999997E-2</v>
      </c>
      <c r="J24" s="8">
        <v>4.2200000000000001E-2</v>
      </c>
      <c r="K24" s="8">
        <v>3.7999999999999999E-2</v>
      </c>
      <c r="L24" s="8">
        <v>3.3399999999999999E-2</v>
      </c>
      <c r="M24" s="8">
        <v>2.8500000000000001E-2</v>
      </c>
      <c r="N24" s="8">
        <v>2.3199999999999998E-2</v>
      </c>
      <c r="O24" s="8">
        <v>1.7899999999999999E-2</v>
      </c>
      <c r="P24" s="8">
        <v>1.2699999999999999E-2</v>
      </c>
      <c r="Q24" s="8">
        <v>7.7999999999999996E-3</v>
      </c>
      <c r="R24" s="8">
        <v>3.3999999999999998E-3</v>
      </c>
      <c r="S24" s="8">
        <v>-2.9999999999999997E-4</v>
      </c>
      <c r="T24" s="8">
        <v>-3.2000000000000002E-3</v>
      </c>
      <c r="U24" s="8">
        <v>-5.1000000000000004E-3</v>
      </c>
      <c r="V24" s="8">
        <v>-6.0000000000000001E-3</v>
      </c>
      <c r="W24" s="8">
        <v>-5.7999999999999996E-3</v>
      </c>
      <c r="X24" s="8">
        <v>-4.5999999999999999E-3</v>
      </c>
      <c r="Y24" s="8">
        <v>-2.3E-3</v>
      </c>
      <c r="Z24" s="8">
        <v>1.4E-3</v>
      </c>
      <c r="AA24" s="8">
        <v>6.4000000000000003E-3</v>
      </c>
      <c r="AB24" s="8">
        <v>1.2500000000000001E-2</v>
      </c>
      <c r="AC24" s="8">
        <v>1.9099999999999999E-2</v>
      </c>
      <c r="AD24" s="8">
        <v>2.5700000000000001E-2</v>
      </c>
      <c r="AE24" s="8">
        <v>3.1699999999999999E-2</v>
      </c>
      <c r="AF24" s="8">
        <v>3.6499999999999998E-2</v>
      </c>
      <c r="AG24" s="8">
        <v>3.9699999999999999E-2</v>
      </c>
      <c r="AH24" s="8">
        <v>4.1200000000000001E-2</v>
      </c>
      <c r="AI24" s="8">
        <v>4.1099999999999998E-2</v>
      </c>
      <c r="AJ24" s="8">
        <v>3.9899999999999998E-2</v>
      </c>
      <c r="AK24" s="8">
        <v>3.7699999999999997E-2</v>
      </c>
      <c r="AL24" s="8">
        <v>3.4799999999999998E-2</v>
      </c>
      <c r="AM24" s="8">
        <v>3.1300000000000001E-2</v>
      </c>
      <c r="AN24" s="8">
        <v>2.7400000000000001E-2</v>
      </c>
      <c r="AO24" s="8">
        <v>2.3199999999999998E-2</v>
      </c>
      <c r="AP24" s="8">
        <v>1.9E-2</v>
      </c>
      <c r="AQ24" s="8">
        <v>1.5100000000000001E-2</v>
      </c>
      <c r="AR24" s="8">
        <v>1.15E-2</v>
      </c>
      <c r="AS24" s="8">
        <v>8.2000000000000007E-3</v>
      </c>
      <c r="AT24" s="8">
        <v>5.0000000000000001E-3</v>
      </c>
      <c r="AU24" s="8">
        <v>1.9E-3</v>
      </c>
      <c r="AV24" s="8">
        <v>-1E-3</v>
      </c>
      <c r="AW24" s="8">
        <v>-3.7000000000000002E-3</v>
      </c>
      <c r="AX24" s="8">
        <v>-5.5999999999999999E-3</v>
      </c>
      <c r="AY24" s="8">
        <v>-6.1999999999999998E-3</v>
      </c>
      <c r="AZ24" s="8">
        <v>-5.7000000000000002E-3</v>
      </c>
      <c r="BA24" s="8">
        <v>-4.3E-3</v>
      </c>
      <c r="BB24" s="8">
        <v>-3.0000000000000001E-3</v>
      </c>
      <c r="BC24" s="8">
        <v>-2.5999999999999999E-3</v>
      </c>
      <c r="BD24" s="8">
        <v>-3.2000000000000002E-3</v>
      </c>
      <c r="BE24" s="8">
        <v>-4.3E-3</v>
      </c>
      <c r="BF24" s="8">
        <v>-4.8999999999999998E-3</v>
      </c>
      <c r="BG24" s="8">
        <v>-3.8999999999999998E-3</v>
      </c>
      <c r="BH24" s="8">
        <v>-1.1000000000000001E-3</v>
      </c>
      <c r="BI24" s="8">
        <v>3.3999999999999998E-3</v>
      </c>
      <c r="BJ24" s="8">
        <v>8.5000000000000006E-3</v>
      </c>
      <c r="BK24" s="8">
        <v>1.34E-2</v>
      </c>
      <c r="BL24" s="8">
        <v>1.7399999999999999E-2</v>
      </c>
      <c r="BM24" s="8">
        <v>1.9900000000000001E-2</v>
      </c>
      <c r="BN24" s="8">
        <v>2.0199999999999999E-2</v>
      </c>
      <c r="BO24" s="8">
        <v>1.84E-2</v>
      </c>
      <c r="BP24" s="8">
        <v>1.46E-2</v>
      </c>
      <c r="BQ24" s="8">
        <v>8.9999999999999993E-3</v>
      </c>
      <c r="BR24" s="8">
        <v>2.5999999999999999E-3</v>
      </c>
      <c r="BS24" s="8">
        <v>-3.7000000000000002E-3</v>
      </c>
      <c r="BT24" s="8">
        <v>-8.9999999999999993E-3</v>
      </c>
      <c r="BU24" s="8">
        <v>-1.26E-2</v>
      </c>
      <c r="BV24" s="8">
        <v>-1.44E-2</v>
      </c>
      <c r="BW24" s="8">
        <v>-1.4800000000000001E-2</v>
      </c>
      <c r="BX24" s="7">
        <v>-1.6500000000000001E-2</v>
      </c>
      <c r="BY24" s="7">
        <v>-1.72E-2</v>
      </c>
      <c r="BZ24" s="7">
        <v>-1.6899999999999998E-2</v>
      </c>
      <c r="CA24" s="7">
        <v>-1.5699999999999999E-2</v>
      </c>
      <c r="CB24" s="7">
        <v>-1.37E-2</v>
      </c>
      <c r="CC24" s="7">
        <v>-1.11E-2</v>
      </c>
      <c r="CD24" s="7">
        <v>-8.0000000000000002E-3</v>
      </c>
      <c r="CE24" s="7">
        <v>-4.7999999999999996E-3</v>
      </c>
      <c r="CF24" s="7">
        <v>-1.6999999999999999E-3</v>
      </c>
      <c r="CG24" s="7">
        <v>8.0000000000000004E-4</v>
      </c>
      <c r="CH24" s="7">
        <v>3.0999999999999999E-3</v>
      </c>
      <c r="CI24" s="7">
        <v>5.1999999999999998E-3</v>
      </c>
      <c r="CJ24" s="7">
        <v>7.1999999999999998E-3</v>
      </c>
      <c r="CK24" s="7">
        <v>8.9999999999999993E-3</v>
      </c>
      <c r="CL24" s="7">
        <v>1.04E-2</v>
      </c>
      <c r="CM24" s="7">
        <v>1.1599999999999999E-2</v>
      </c>
      <c r="CN24" s="7">
        <v>1.24E-2</v>
      </c>
      <c r="CO24" s="7">
        <v>1.2999999999999999E-2</v>
      </c>
      <c r="CP24" s="7">
        <v>1.34E-2</v>
      </c>
      <c r="CQ24" s="7">
        <v>1.35E-2</v>
      </c>
    </row>
    <row r="25" spans="1:95" x14ac:dyDescent="0.35">
      <c r="A25" s="5">
        <v>42</v>
      </c>
      <c r="B25">
        <f t="shared" si="0"/>
        <v>5.4999999999999997E-3</v>
      </c>
      <c r="H25" s="5">
        <v>42</v>
      </c>
      <c r="I25" s="8">
        <v>4.5499999999999999E-2</v>
      </c>
      <c r="J25" s="8">
        <v>4.1399999999999999E-2</v>
      </c>
      <c r="K25" s="8">
        <v>3.7100000000000001E-2</v>
      </c>
      <c r="L25" s="8">
        <v>3.2599999999999997E-2</v>
      </c>
      <c r="M25" s="8">
        <v>2.7799999999999998E-2</v>
      </c>
      <c r="N25" s="8">
        <v>2.2700000000000001E-2</v>
      </c>
      <c r="O25" s="8">
        <v>1.77E-2</v>
      </c>
      <c r="P25" s="8">
        <v>1.2699999999999999E-2</v>
      </c>
      <c r="Q25" s="8">
        <v>8.0000000000000002E-3</v>
      </c>
      <c r="R25" s="8">
        <v>3.7000000000000002E-3</v>
      </c>
      <c r="S25" s="8">
        <v>1E-4</v>
      </c>
      <c r="T25" s="8">
        <v>-2.8E-3</v>
      </c>
      <c r="U25" s="8">
        <v>-4.7000000000000002E-3</v>
      </c>
      <c r="V25" s="8">
        <v>-5.7000000000000002E-3</v>
      </c>
      <c r="W25" s="8">
        <v>-5.7000000000000002E-3</v>
      </c>
      <c r="X25" s="8">
        <v>-4.4999999999999997E-3</v>
      </c>
      <c r="Y25" s="8">
        <v>-2.3E-3</v>
      </c>
      <c r="Z25" s="8">
        <v>1.1999999999999999E-3</v>
      </c>
      <c r="AA25" s="8">
        <v>6.0000000000000001E-3</v>
      </c>
      <c r="AB25" s="8">
        <v>1.17E-2</v>
      </c>
      <c r="AC25" s="8">
        <v>1.8100000000000002E-2</v>
      </c>
      <c r="AD25" s="8">
        <v>2.4400000000000002E-2</v>
      </c>
      <c r="AE25" s="8">
        <v>3.0200000000000001E-2</v>
      </c>
      <c r="AF25" s="8">
        <v>3.4799999999999998E-2</v>
      </c>
      <c r="AG25" s="8">
        <v>3.8100000000000002E-2</v>
      </c>
      <c r="AH25" s="8">
        <v>3.9699999999999999E-2</v>
      </c>
      <c r="AI25" s="8">
        <v>3.9800000000000002E-2</v>
      </c>
      <c r="AJ25" s="8">
        <v>3.8800000000000001E-2</v>
      </c>
      <c r="AK25" s="8">
        <v>3.6900000000000002E-2</v>
      </c>
      <c r="AL25" s="8">
        <v>3.4299999999999997E-2</v>
      </c>
      <c r="AM25" s="8">
        <v>3.1099999999999999E-2</v>
      </c>
      <c r="AN25" s="8">
        <v>2.76E-2</v>
      </c>
      <c r="AO25" s="8">
        <v>2.4E-2</v>
      </c>
      <c r="AP25" s="8">
        <v>2.0299999999999999E-2</v>
      </c>
      <c r="AQ25" s="8">
        <v>1.6899999999999998E-2</v>
      </c>
      <c r="AR25" s="8">
        <v>1.38E-2</v>
      </c>
      <c r="AS25" s="8">
        <v>1.0699999999999999E-2</v>
      </c>
      <c r="AT25" s="8">
        <v>7.7000000000000002E-3</v>
      </c>
      <c r="AU25" s="8">
        <v>4.7000000000000002E-3</v>
      </c>
      <c r="AV25" s="8">
        <v>1.8E-3</v>
      </c>
      <c r="AW25" s="8">
        <v>-1E-3</v>
      </c>
      <c r="AX25" s="8">
        <v>-3.2000000000000002E-3</v>
      </c>
      <c r="AY25" s="8">
        <v>-4.1999999999999997E-3</v>
      </c>
      <c r="AZ25" s="8">
        <v>-4.3E-3</v>
      </c>
      <c r="BA25" s="8">
        <v>-3.7000000000000002E-3</v>
      </c>
      <c r="BB25" s="8">
        <v>-3.2000000000000002E-3</v>
      </c>
      <c r="BC25" s="8">
        <v>-3.3999999999999998E-3</v>
      </c>
      <c r="BD25" s="8">
        <v>-4.7000000000000002E-3</v>
      </c>
      <c r="BE25" s="8">
        <v>-6.1999999999999998E-3</v>
      </c>
      <c r="BF25" s="8">
        <v>-7.1999999999999998E-3</v>
      </c>
      <c r="BG25" s="8">
        <v>-6.4999999999999997E-3</v>
      </c>
      <c r="BH25" s="8">
        <v>-3.8E-3</v>
      </c>
      <c r="BI25" s="8">
        <v>5.9999999999999995E-4</v>
      </c>
      <c r="BJ25" s="8">
        <v>5.8999999999999999E-3</v>
      </c>
      <c r="BK25" s="8">
        <v>1.12E-2</v>
      </c>
      <c r="BL25" s="8">
        <v>1.5699999999999999E-2</v>
      </c>
      <c r="BM25" s="8">
        <v>1.8800000000000001E-2</v>
      </c>
      <c r="BN25" s="8">
        <v>1.9900000000000001E-2</v>
      </c>
      <c r="BO25" s="8">
        <v>1.89E-2</v>
      </c>
      <c r="BP25" s="8">
        <v>1.5900000000000001E-2</v>
      </c>
      <c r="BQ25" s="8">
        <v>1.12E-2</v>
      </c>
      <c r="BR25" s="8">
        <v>5.4999999999999997E-3</v>
      </c>
      <c r="BS25" s="8">
        <v>-2.0000000000000001E-4</v>
      </c>
      <c r="BT25" s="8">
        <v>-5.0000000000000001E-3</v>
      </c>
      <c r="BU25" s="8">
        <v>-8.3000000000000001E-3</v>
      </c>
      <c r="BV25" s="8">
        <v>-0.01</v>
      </c>
      <c r="BW25" s="8">
        <v>-1.03E-2</v>
      </c>
      <c r="BX25" s="7">
        <v>-1.21E-2</v>
      </c>
      <c r="BY25" s="7">
        <v>-1.3100000000000001E-2</v>
      </c>
      <c r="BZ25" s="7">
        <v>-1.3299999999999999E-2</v>
      </c>
      <c r="CA25" s="7">
        <v>-1.2699999999999999E-2</v>
      </c>
      <c r="CB25" s="7">
        <v>-1.1299999999999999E-2</v>
      </c>
      <c r="CC25" s="7">
        <v>-9.4000000000000004E-3</v>
      </c>
      <c r="CD25" s="7">
        <v>-7.0000000000000001E-3</v>
      </c>
      <c r="CE25" s="7">
        <v>-4.4000000000000003E-3</v>
      </c>
      <c r="CF25" s="7">
        <v>-1.8E-3</v>
      </c>
      <c r="CG25" s="7">
        <v>5.9999999999999995E-4</v>
      </c>
      <c r="CH25" s="7">
        <v>2.7000000000000001E-3</v>
      </c>
      <c r="CI25" s="7">
        <v>4.8999999999999998E-3</v>
      </c>
      <c r="CJ25" s="7">
        <v>6.8999999999999999E-3</v>
      </c>
      <c r="CK25" s="7">
        <v>8.6999999999999994E-3</v>
      </c>
      <c r="CL25" s="7">
        <v>1.0200000000000001E-2</v>
      </c>
      <c r="CM25" s="7">
        <v>1.14E-2</v>
      </c>
      <c r="CN25" s="7">
        <v>1.24E-2</v>
      </c>
      <c r="CO25" s="7">
        <v>1.2999999999999999E-2</v>
      </c>
      <c r="CP25" s="7">
        <v>1.34E-2</v>
      </c>
      <c r="CQ25" s="7">
        <v>1.35E-2</v>
      </c>
    </row>
    <row r="26" spans="1:95" x14ac:dyDescent="0.35">
      <c r="A26" s="5">
        <v>43</v>
      </c>
      <c r="B26">
        <f t="shared" si="0"/>
        <v>7.9000000000000008E-3</v>
      </c>
      <c r="H26" s="5">
        <v>43</v>
      </c>
      <c r="I26" s="8">
        <v>4.4699999999999997E-2</v>
      </c>
      <c r="J26" s="8">
        <v>4.0500000000000001E-2</v>
      </c>
      <c r="K26" s="8">
        <v>3.6200000000000003E-2</v>
      </c>
      <c r="L26" s="8">
        <v>3.1800000000000002E-2</v>
      </c>
      <c r="M26" s="8">
        <v>2.7E-2</v>
      </c>
      <c r="N26" s="8">
        <v>2.2100000000000002E-2</v>
      </c>
      <c r="O26" s="8">
        <v>1.72E-2</v>
      </c>
      <c r="P26" s="8">
        <v>1.2500000000000001E-2</v>
      </c>
      <c r="Q26" s="8">
        <v>8.0999999999999996E-3</v>
      </c>
      <c r="R26" s="8">
        <v>4.0000000000000001E-3</v>
      </c>
      <c r="S26" s="8">
        <v>5.0000000000000001E-4</v>
      </c>
      <c r="T26" s="8">
        <v>-2.3999999999999998E-3</v>
      </c>
      <c r="U26" s="8">
        <v>-4.3E-3</v>
      </c>
      <c r="V26" s="8">
        <v>-5.4000000000000003E-3</v>
      </c>
      <c r="W26" s="8">
        <v>-5.4000000000000003E-3</v>
      </c>
      <c r="X26" s="8">
        <v>-4.3E-3</v>
      </c>
      <c r="Y26" s="8">
        <v>-2.0999999999999999E-3</v>
      </c>
      <c r="Z26" s="8">
        <v>1.2999999999999999E-3</v>
      </c>
      <c r="AA26" s="8">
        <v>5.7999999999999996E-3</v>
      </c>
      <c r="AB26" s="8">
        <v>1.1299999999999999E-2</v>
      </c>
      <c r="AC26" s="8">
        <v>1.72E-2</v>
      </c>
      <c r="AD26" s="8">
        <v>2.3199999999999998E-2</v>
      </c>
      <c r="AE26" s="8">
        <v>2.8799999999999999E-2</v>
      </c>
      <c r="AF26" s="8">
        <v>3.3300000000000003E-2</v>
      </c>
      <c r="AG26" s="8">
        <v>3.6499999999999998E-2</v>
      </c>
      <c r="AH26" s="8">
        <v>3.8100000000000002E-2</v>
      </c>
      <c r="AI26" s="8">
        <v>3.8399999999999997E-2</v>
      </c>
      <c r="AJ26" s="8">
        <v>3.7499999999999999E-2</v>
      </c>
      <c r="AK26" s="8">
        <v>3.5700000000000003E-2</v>
      </c>
      <c r="AL26" s="8">
        <v>3.3300000000000003E-2</v>
      </c>
      <c r="AM26" s="8">
        <v>3.0499999999999999E-2</v>
      </c>
      <c r="AN26" s="8">
        <v>2.7400000000000001E-2</v>
      </c>
      <c r="AO26" s="8">
        <v>2.4199999999999999E-2</v>
      </c>
      <c r="AP26" s="8">
        <v>2.1100000000000001E-2</v>
      </c>
      <c r="AQ26" s="8">
        <v>1.8200000000000001E-2</v>
      </c>
      <c r="AR26" s="8">
        <v>1.54E-2</v>
      </c>
      <c r="AS26" s="8">
        <v>1.2699999999999999E-2</v>
      </c>
      <c r="AT26" s="8">
        <v>0.01</v>
      </c>
      <c r="AU26" s="8">
        <v>7.1999999999999998E-3</v>
      </c>
      <c r="AV26" s="8">
        <v>4.4000000000000003E-3</v>
      </c>
      <c r="AW26" s="8">
        <v>1.6999999999999999E-3</v>
      </c>
      <c r="AX26" s="8">
        <v>-5.0000000000000001E-4</v>
      </c>
      <c r="AY26" s="8">
        <v>-1.8E-3</v>
      </c>
      <c r="AZ26" s="8">
        <v>-2.2000000000000001E-3</v>
      </c>
      <c r="BA26" s="8">
        <v>-2.2000000000000001E-3</v>
      </c>
      <c r="BB26" s="8">
        <v>-2.3999999999999998E-3</v>
      </c>
      <c r="BC26" s="8">
        <v>-3.3999999999999998E-3</v>
      </c>
      <c r="BD26" s="8">
        <v>-5.1999999999999998E-3</v>
      </c>
      <c r="BE26" s="8">
        <v>-7.4000000000000003E-3</v>
      </c>
      <c r="BF26" s="8">
        <v>-8.8000000000000005E-3</v>
      </c>
      <c r="BG26" s="8">
        <v>-8.6E-3</v>
      </c>
      <c r="BH26" s="8">
        <v>-6.3E-3</v>
      </c>
      <c r="BI26" s="8">
        <v>-2.0999999999999999E-3</v>
      </c>
      <c r="BJ26" s="8">
        <v>3.2000000000000002E-3</v>
      </c>
      <c r="BK26" s="8">
        <v>8.6E-3</v>
      </c>
      <c r="BL26" s="8">
        <v>1.35E-2</v>
      </c>
      <c r="BM26" s="8">
        <v>1.7000000000000001E-2</v>
      </c>
      <c r="BN26" s="8">
        <v>1.8800000000000001E-2</v>
      </c>
      <c r="BO26" s="8">
        <v>1.8599999999999998E-2</v>
      </c>
      <c r="BP26" s="8">
        <v>1.6500000000000001E-2</v>
      </c>
      <c r="BQ26" s="8">
        <v>1.26E-2</v>
      </c>
      <c r="BR26" s="8">
        <v>7.9000000000000008E-3</v>
      </c>
      <c r="BS26" s="8">
        <v>2.8999999999999998E-3</v>
      </c>
      <c r="BT26" s="8">
        <v>-1.2999999999999999E-3</v>
      </c>
      <c r="BU26" s="8">
        <v>-4.1999999999999997E-3</v>
      </c>
      <c r="BV26" s="8">
        <v>-5.7000000000000002E-3</v>
      </c>
      <c r="BW26" s="8">
        <v>-6.0000000000000001E-3</v>
      </c>
      <c r="BX26" s="7">
        <v>-7.7999999999999996E-3</v>
      </c>
      <c r="BY26" s="7">
        <v>-8.9999999999999993E-3</v>
      </c>
      <c r="BZ26" s="7">
        <v>-9.4999999999999998E-3</v>
      </c>
      <c r="CA26" s="7">
        <v>-9.4000000000000004E-3</v>
      </c>
      <c r="CB26" s="7">
        <v>-8.6999999999999994E-3</v>
      </c>
      <c r="CC26" s="7">
        <v>-7.4999999999999997E-3</v>
      </c>
      <c r="CD26" s="7">
        <v>-5.7999999999999996E-3</v>
      </c>
      <c r="CE26" s="7">
        <v>-3.7000000000000002E-3</v>
      </c>
      <c r="CF26" s="7">
        <v>-1.5E-3</v>
      </c>
      <c r="CG26" s="7">
        <v>5.0000000000000001E-4</v>
      </c>
      <c r="CH26" s="7">
        <v>2.5000000000000001E-3</v>
      </c>
      <c r="CI26" s="7">
        <v>4.5999999999999999E-3</v>
      </c>
      <c r="CJ26" s="7">
        <v>6.6E-3</v>
      </c>
      <c r="CK26" s="7">
        <v>8.3999999999999995E-3</v>
      </c>
      <c r="CL26" s="7">
        <v>0.01</v>
      </c>
      <c r="CM26" s="7">
        <v>1.1299999999999999E-2</v>
      </c>
      <c r="CN26" s="7">
        <v>1.23E-2</v>
      </c>
      <c r="CO26" s="7">
        <v>1.2999999999999999E-2</v>
      </c>
      <c r="CP26" s="7">
        <v>1.34E-2</v>
      </c>
      <c r="CQ26" s="7">
        <v>1.35E-2</v>
      </c>
    </row>
    <row r="27" spans="1:95" x14ac:dyDescent="0.35">
      <c r="A27" s="5">
        <v>44</v>
      </c>
      <c r="B27">
        <f t="shared" si="0"/>
        <v>9.4999999999999998E-3</v>
      </c>
      <c r="H27" s="5">
        <v>44</v>
      </c>
      <c r="I27" s="8">
        <v>4.3900000000000002E-2</v>
      </c>
      <c r="J27" s="8">
        <v>3.9699999999999999E-2</v>
      </c>
      <c r="K27" s="8">
        <v>3.5400000000000001E-2</v>
      </c>
      <c r="L27" s="8">
        <v>3.09E-2</v>
      </c>
      <c r="M27" s="8">
        <v>2.6200000000000001E-2</v>
      </c>
      <c r="N27" s="8">
        <v>2.1499999999999998E-2</v>
      </c>
      <c r="O27" s="8">
        <v>1.6799999999999999E-2</v>
      </c>
      <c r="P27" s="8">
        <v>1.23E-2</v>
      </c>
      <c r="Q27" s="8">
        <v>8.0999999999999996E-3</v>
      </c>
      <c r="R27" s="8">
        <v>4.1999999999999997E-3</v>
      </c>
      <c r="S27" s="8">
        <v>8.0000000000000004E-4</v>
      </c>
      <c r="T27" s="8">
        <v>-2E-3</v>
      </c>
      <c r="U27" s="8">
        <v>-4.0000000000000001E-3</v>
      </c>
      <c r="V27" s="8">
        <v>-5.0000000000000001E-3</v>
      </c>
      <c r="W27" s="8">
        <v>-5.0000000000000001E-3</v>
      </c>
      <c r="X27" s="8">
        <v>-3.8999999999999998E-3</v>
      </c>
      <c r="Y27" s="8">
        <v>-1.6999999999999999E-3</v>
      </c>
      <c r="Z27" s="8">
        <v>1.6000000000000001E-3</v>
      </c>
      <c r="AA27" s="8">
        <v>6.0000000000000001E-3</v>
      </c>
      <c r="AB27" s="8">
        <v>1.11E-2</v>
      </c>
      <c r="AC27" s="8">
        <v>1.67E-2</v>
      </c>
      <c r="AD27" s="8">
        <v>2.23E-2</v>
      </c>
      <c r="AE27" s="8">
        <v>2.75E-2</v>
      </c>
      <c r="AF27" s="8">
        <v>3.1899999999999998E-2</v>
      </c>
      <c r="AG27" s="8">
        <v>3.49E-2</v>
      </c>
      <c r="AH27" s="8">
        <v>3.6499999999999998E-2</v>
      </c>
      <c r="AI27" s="8">
        <v>3.6799999999999999E-2</v>
      </c>
      <c r="AJ27" s="8">
        <v>3.5900000000000001E-2</v>
      </c>
      <c r="AK27" s="8">
        <v>3.4299999999999997E-2</v>
      </c>
      <c r="AL27" s="8">
        <v>3.2000000000000001E-2</v>
      </c>
      <c r="AM27" s="8">
        <v>2.9499999999999998E-2</v>
      </c>
      <c r="AN27" s="8">
        <v>2.6800000000000001E-2</v>
      </c>
      <c r="AO27" s="8">
        <v>2.41E-2</v>
      </c>
      <c r="AP27" s="8">
        <v>2.1399999999999999E-2</v>
      </c>
      <c r="AQ27" s="8">
        <v>1.89E-2</v>
      </c>
      <c r="AR27" s="8">
        <v>1.6500000000000001E-2</v>
      </c>
      <c r="AS27" s="8">
        <v>1.41E-2</v>
      </c>
      <c r="AT27" s="8">
        <v>1.17E-2</v>
      </c>
      <c r="AU27" s="8">
        <v>9.1999999999999998E-3</v>
      </c>
      <c r="AV27" s="8">
        <v>6.7000000000000002E-3</v>
      </c>
      <c r="AW27" s="8">
        <v>4.3E-3</v>
      </c>
      <c r="AX27" s="8">
        <v>2.3E-3</v>
      </c>
      <c r="AY27" s="8">
        <v>8.9999999999999998E-4</v>
      </c>
      <c r="AZ27" s="8">
        <v>2.9999999999999997E-4</v>
      </c>
      <c r="BA27" s="8">
        <v>-1E-4</v>
      </c>
      <c r="BB27" s="8">
        <v>-8.9999999999999998E-4</v>
      </c>
      <c r="BC27" s="8">
        <v>-2.5000000000000001E-3</v>
      </c>
      <c r="BD27" s="8">
        <v>-5.0000000000000001E-3</v>
      </c>
      <c r="BE27" s="8">
        <v>-7.7000000000000002E-3</v>
      </c>
      <c r="BF27" s="8">
        <v>-9.7000000000000003E-3</v>
      </c>
      <c r="BG27" s="8">
        <v>-1.01E-2</v>
      </c>
      <c r="BH27" s="8">
        <v>-8.3000000000000001E-3</v>
      </c>
      <c r="BI27" s="8">
        <v>-4.4999999999999997E-3</v>
      </c>
      <c r="BJ27" s="8">
        <v>5.0000000000000001E-4</v>
      </c>
      <c r="BK27" s="8">
        <v>5.8999999999999999E-3</v>
      </c>
      <c r="BL27" s="8">
        <v>1.0800000000000001E-2</v>
      </c>
      <c r="BM27" s="8">
        <v>1.47E-2</v>
      </c>
      <c r="BN27" s="8">
        <v>1.7000000000000001E-2</v>
      </c>
      <c r="BO27" s="8">
        <v>1.7500000000000002E-2</v>
      </c>
      <c r="BP27" s="8">
        <v>1.6299999999999999E-2</v>
      </c>
      <c r="BQ27" s="8">
        <v>1.34E-2</v>
      </c>
      <c r="BR27" s="8">
        <v>9.4999999999999998E-3</v>
      </c>
      <c r="BS27" s="8">
        <v>5.4000000000000003E-3</v>
      </c>
      <c r="BT27" s="8">
        <v>1.8E-3</v>
      </c>
      <c r="BU27" s="8">
        <v>-5.9999999999999995E-4</v>
      </c>
      <c r="BV27" s="8">
        <v>-1.8E-3</v>
      </c>
      <c r="BW27" s="8">
        <v>-2E-3</v>
      </c>
      <c r="BX27" s="7">
        <v>-3.7000000000000002E-3</v>
      </c>
      <c r="BY27" s="7">
        <v>-5.0000000000000001E-3</v>
      </c>
      <c r="BZ27" s="7">
        <v>-5.8999999999999999E-3</v>
      </c>
      <c r="CA27" s="7">
        <v>-6.1999999999999998E-3</v>
      </c>
      <c r="CB27" s="7">
        <v>-6.0000000000000001E-3</v>
      </c>
      <c r="CC27" s="7">
        <v>-5.4000000000000003E-3</v>
      </c>
      <c r="CD27" s="7">
        <v>-4.1999999999999997E-3</v>
      </c>
      <c r="CE27" s="7">
        <v>-2.8E-3</v>
      </c>
      <c r="CF27" s="7">
        <v>-1.1000000000000001E-3</v>
      </c>
      <c r="CG27" s="7">
        <v>6.9999999999999999E-4</v>
      </c>
      <c r="CH27" s="7">
        <v>2.5000000000000001E-3</v>
      </c>
      <c r="CI27" s="7">
        <v>4.4000000000000003E-3</v>
      </c>
      <c r="CJ27" s="7">
        <v>6.4000000000000003E-3</v>
      </c>
      <c r="CK27" s="7">
        <v>8.2000000000000007E-3</v>
      </c>
      <c r="CL27" s="7">
        <v>9.7999999999999997E-3</v>
      </c>
      <c r="CM27" s="7">
        <v>1.12E-2</v>
      </c>
      <c r="CN27" s="7">
        <v>1.2200000000000001E-2</v>
      </c>
      <c r="CO27" s="7">
        <v>1.29E-2</v>
      </c>
      <c r="CP27" s="7">
        <v>1.34E-2</v>
      </c>
      <c r="CQ27" s="7">
        <v>1.35E-2</v>
      </c>
    </row>
    <row r="28" spans="1:95" x14ac:dyDescent="0.35">
      <c r="A28" s="5">
        <v>45</v>
      </c>
      <c r="B28">
        <f t="shared" si="0"/>
        <v>1.03E-2</v>
      </c>
      <c r="H28" s="5">
        <v>45</v>
      </c>
      <c r="I28" s="8">
        <v>4.2900000000000001E-2</v>
      </c>
      <c r="J28" s="8">
        <v>3.8699999999999998E-2</v>
      </c>
      <c r="K28" s="8">
        <v>3.4500000000000003E-2</v>
      </c>
      <c r="L28" s="8">
        <v>3.0099999999999998E-2</v>
      </c>
      <c r="M28" s="8">
        <v>2.5499999999999998E-2</v>
      </c>
      <c r="N28" s="8">
        <v>2.0899999999999998E-2</v>
      </c>
      <c r="O28" s="8">
        <v>1.6400000000000001E-2</v>
      </c>
      <c r="P28" s="8">
        <v>1.21E-2</v>
      </c>
      <c r="Q28" s="8">
        <v>8.0999999999999996E-3</v>
      </c>
      <c r="R28" s="8">
        <v>4.3E-3</v>
      </c>
      <c r="S28" s="8">
        <v>1E-3</v>
      </c>
      <c r="T28" s="8">
        <v>-1.6999999999999999E-3</v>
      </c>
      <c r="U28" s="8">
        <v>-3.5999999999999999E-3</v>
      </c>
      <c r="V28" s="8">
        <v>-4.5999999999999999E-3</v>
      </c>
      <c r="W28" s="8">
        <v>-4.4999999999999997E-3</v>
      </c>
      <c r="X28" s="8">
        <v>-3.3999999999999998E-3</v>
      </c>
      <c r="Y28" s="8">
        <v>-1.1999999999999999E-3</v>
      </c>
      <c r="Z28" s="8">
        <v>2.0999999999999999E-3</v>
      </c>
      <c r="AA28" s="8">
        <v>6.3E-3</v>
      </c>
      <c r="AB28" s="8">
        <v>1.11E-2</v>
      </c>
      <c r="AC28" s="8">
        <v>1.6299999999999999E-2</v>
      </c>
      <c r="AD28" s="8">
        <v>2.1600000000000001E-2</v>
      </c>
      <c r="AE28" s="8">
        <v>2.6499999999999999E-2</v>
      </c>
      <c r="AF28" s="8">
        <v>3.0599999999999999E-2</v>
      </c>
      <c r="AG28" s="8">
        <v>3.3399999999999999E-2</v>
      </c>
      <c r="AH28" s="8">
        <v>3.49E-2</v>
      </c>
      <c r="AI28" s="8">
        <v>3.5000000000000003E-2</v>
      </c>
      <c r="AJ28" s="8">
        <v>3.4200000000000001E-2</v>
      </c>
      <c r="AK28" s="8">
        <v>3.2500000000000001E-2</v>
      </c>
      <c r="AL28" s="8">
        <v>3.04E-2</v>
      </c>
      <c r="AM28" s="8">
        <v>2.8199999999999999E-2</v>
      </c>
      <c r="AN28" s="8">
        <v>2.58E-2</v>
      </c>
      <c r="AO28" s="8">
        <v>2.35E-2</v>
      </c>
      <c r="AP28" s="8">
        <v>2.12E-2</v>
      </c>
      <c r="AQ28" s="8">
        <v>1.9E-2</v>
      </c>
      <c r="AR28" s="8">
        <v>1.7000000000000001E-2</v>
      </c>
      <c r="AS28" s="8">
        <v>1.4999999999999999E-2</v>
      </c>
      <c r="AT28" s="8">
        <v>1.2999999999999999E-2</v>
      </c>
      <c r="AU28" s="8">
        <v>1.09E-2</v>
      </c>
      <c r="AV28" s="8">
        <v>8.6999999999999994E-3</v>
      </c>
      <c r="AW28" s="8">
        <v>6.7000000000000002E-3</v>
      </c>
      <c r="AX28" s="8">
        <v>5.0000000000000001E-3</v>
      </c>
      <c r="AY28" s="8">
        <v>3.7000000000000002E-3</v>
      </c>
      <c r="AZ28" s="8">
        <v>3.0000000000000001E-3</v>
      </c>
      <c r="BA28" s="8">
        <v>2.3999999999999998E-3</v>
      </c>
      <c r="BB28" s="8">
        <v>1.1999999999999999E-3</v>
      </c>
      <c r="BC28" s="8">
        <v>-8.9999999999999998E-4</v>
      </c>
      <c r="BD28" s="8">
        <v>-3.8999999999999998E-3</v>
      </c>
      <c r="BE28" s="8">
        <v>-7.1999999999999998E-3</v>
      </c>
      <c r="BF28" s="8">
        <v>-9.7999999999999997E-3</v>
      </c>
      <c r="BG28" s="8">
        <v>-1.0699999999999999E-2</v>
      </c>
      <c r="BH28" s="8">
        <v>-9.5999999999999992E-3</v>
      </c>
      <c r="BI28" s="8">
        <v>-6.4000000000000003E-3</v>
      </c>
      <c r="BJ28" s="8">
        <v>-1.9E-3</v>
      </c>
      <c r="BK28" s="8">
        <v>3.2000000000000002E-3</v>
      </c>
      <c r="BL28" s="8">
        <v>8.0000000000000002E-3</v>
      </c>
      <c r="BM28" s="8">
        <v>1.2E-2</v>
      </c>
      <c r="BN28" s="8">
        <v>1.46E-2</v>
      </c>
      <c r="BO28" s="8">
        <v>1.5699999999999999E-2</v>
      </c>
      <c r="BP28" s="8">
        <v>1.52E-2</v>
      </c>
      <c r="BQ28" s="8">
        <v>1.3299999999999999E-2</v>
      </c>
      <c r="BR28" s="8">
        <v>1.03E-2</v>
      </c>
      <c r="BS28" s="8">
        <v>7.1000000000000004E-3</v>
      </c>
      <c r="BT28" s="8">
        <v>4.3E-3</v>
      </c>
      <c r="BU28" s="8">
        <v>2.3999999999999998E-3</v>
      </c>
      <c r="BV28" s="8">
        <v>1.5E-3</v>
      </c>
      <c r="BW28" s="8">
        <v>1.6000000000000001E-3</v>
      </c>
      <c r="BX28" s="7">
        <v>0</v>
      </c>
      <c r="BY28" s="7">
        <v>-1.2999999999999999E-3</v>
      </c>
      <c r="BZ28" s="7">
        <v>-2.3E-3</v>
      </c>
      <c r="CA28" s="7">
        <v>-3.0000000000000001E-3</v>
      </c>
      <c r="CB28" s="7">
        <v>-3.3E-3</v>
      </c>
      <c r="CC28" s="7">
        <v>-3.0999999999999999E-3</v>
      </c>
      <c r="CD28" s="7">
        <v>-2.5999999999999999E-3</v>
      </c>
      <c r="CE28" s="7">
        <v>-1.6000000000000001E-3</v>
      </c>
      <c r="CF28" s="7">
        <v>-4.0000000000000002E-4</v>
      </c>
      <c r="CG28" s="7">
        <v>1E-3</v>
      </c>
      <c r="CH28" s="7">
        <v>2.5999999999999999E-3</v>
      </c>
      <c r="CI28" s="7">
        <v>4.4000000000000003E-3</v>
      </c>
      <c r="CJ28" s="7">
        <v>6.1999999999999998E-3</v>
      </c>
      <c r="CK28" s="7">
        <v>8.0000000000000002E-3</v>
      </c>
      <c r="CL28" s="7">
        <v>9.7000000000000003E-3</v>
      </c>
      <c r="CM28" s="7">
        <v>1.11E-2</v>
      </c>
      <c r="CN28" s="7">
        <v>1.21E-2</v>
      </c>
      <c r="CO28" s="7">
        <v>1.29E-2</v>
      </c>
      <c r="CP28" s="7">
        <v>1.34E-2</v>
      </c>
      <c r="CQ28" s="7">
        <v>1.35E-2</v>
      </c>
    </row>
    <row r="29" spans="1:95" x14ac:dyDescent="0.35">
      <c r="A29" s="5">
        <v>46</v>
      </c>
      <c r="B29">
        <f t="shared" si="0"/>
        <v>1.03E-2</v>
      </c>
      <c r="H29" s="5">
        <v>46</v>
      </c>
      <c r="I29" s="8">
        <v>4.1500000000000002E-2</v>
      </c>
      <c r="J29" s="8">
        <v>3.7600000000000001E-2</v>
      </c>
      <c r="K29" s="8">
        <v>3.3599999999999998E-2</v>
      </c>
      <c r="L29" s="8">
        <v>2.9399999999999999E-2</v>
      </c>
      <c r="M29" s="8">
        <v>2.5000000000000001E-2</v>
      </c>
      <c r="N29" s="8">
        <v>2.0500000000000001E-2</v>
      </c>
      <c r="O29" s="8">
        <v>1.6199999999999999E-2</v>
      </c>
      <c r="P29" s="8">
        <v>1.21E-2</v>
      </c>
      <c r="Q29" s="8">
        <v>8.0999999999999996E-3</v>
      </c>
      <c r="R29" s="8">
        <v>4.4999999999999997E-3</v>
      </c>
      <c r="S29" s="8">
        <v>1.1999999999999999E-3</v>
      </c>
      <c r="T29" s="8">
        <v>-1.4E-3</v>
      </c>
      <c r="U29" s="8">
        <v>-3.2000000000000002E-3</v>
      </c>
      <c r="V29" s="8">
        <v>-4.1000000000000003E-3</v>
      </c>
      <c r="W29" s="8">
        <v>-4.0000000000000001E-3</v>
      </c>
      <c r="X29" s="8">
        <v>-2.8E-3</v>
      </c>
      <c r="Y29" s="8">
        <v>-5.0000000000000001E-4</v>
      </c>
      <c r="Z29" s="8">
        <v>2.7000000000000001E-3</v>
      </c>
      <c r="AA29" s="8">
        <v>6.7000000000000002E-3</v>
      </c>
      <c r="AB29" s="8">
        <v>1.1299999999999999E-2</v>
      </c>
      <c r="AC29" s="8">
        <v>1.6199999999999999E-2</v>
      </c>
      <c r="AD29" s="8">
        <v>2.1100000000000001E-2</v>
      </c>
      <c r="AE29" s="8">
        <v>2.5700000000000001E-2</v>
      </c>
      <c r="AF29" s="8">
        <v>2.9399999999999999E-2</v>
      </c>
      <c r="AG29" s="8">
        <v>3.2000000000000001E-2</v>
      </c>
      <c r="AH29" s="8">
        <v>3.32E-2</v>
      </c>
      <c r="AI29" s="8">
        <v>3.32E-2</v>
      </c>
      <c r="AJ29" s="8">
        <v>3.2300000000000002E-2</v>
      </c>
      <c r="AK29" s="8">
        <v>3.0700000000000002E-2</v>
      </c>
      <c r="AL29" s="8">
        <v>2.87E-2</v>
      </c>
      <c r="AM29" s="8">
        <v>2.6599999999999999E-2</v>
      </c>
      <c r="AN29" s="8">
        <v>2.46E-2</v>
      </c>
      <c r="AO29" s="8">
        <v>2.2499999999999999E-2</v>
      </c>
      <c r="AP29" s="8">
        <v>2.0500000000000001E-2</v>
      </c>
      <c r="AQ29" s="8">
        <v>1.8599999999999998E-2</v>
      </c>
      <c r="AR29" s="8">
        <v>1.6899999999999998E-2</v>
      </c>
      <c r="AS29" s="8">
        <v>1.5299999999999999E-2</v>
      </c>
      <c r="AT29" s="8">
        <v>1.38E-2</v>
      </c>
      <c r="AU29" s="8">
        <v>1.21E-2</v>
      </c>
      <c r="AV29" s="8">
        <v>1.04E-2</v>
      </c>
      <c r="AW29" s="8">
        <v>8.8000000000000005E-3</v>
      </c>
      <c r="AX29" s="8">
        <v>7.4999999999999997E-3</v>
      </c>
      <c r="AY29" s="8">
        <v>6.4000000000000003E-3</v>
      </c>
      <c r="AZ29" s="8">
        <v>5.7000000000000002E-3</v>
      </c>
      <c r="BA29" s="8">
        <v>5.0000000000000001E-3</v>
      </c>
      <c r="BB29" s="8">
        <v>3.5999999999999999E-3</v>
      </c>
      <c r="BC29" s="8">
        <v>1.1000000000000001E-3</v>
      </c>
      <c r="BD29" s="8">
        <v>-2.2000000000000001E-3</v>
      </c>
      <c r="BE29" s="8">
        <v>-5.8999999999999999E-3</v>
      </c>
      <c r="BF29" s="8">
        <v>-8.9999999999999993E-3</v>
      </c>
      <c r="BG29" s="8">
        <v>-1.0500000000000001E-2</v>
      </c>
      <c r="BH29" s="8">
        <v>-0.01</v>
      </c>
      <c r="BI29" s="8">
        <v>-7.6E-3</v>
      </c>
      <c r="BJ29" s="8">
        <v>-3.8E-3</v>
      </c>
      <c r="BK29" s="8">
        <v>6.9999999999999999E-4</v>
      </c>
      <c r="BL29" s="8">
        <v>5.1999999999999998E-3</v>
      </c>
      <c r="BM29" s="8">
        <v>9.1000000000000004E-3</v>
      </c>
      <c r="BN29" s="8">
        <v>1.1900000000000001E-2</v>
      </c>
      <c r="BO29" s="8">
        <v>1.34E-2</v>
      </c>
      <c r="BP29" s="8">
        <v>1.3599999999999999E-2</v>
      </c>
      <c r="BQ29" s="8">
        <v>1.24E-2</v>
      </c>
      <c r="BR29" s="8">
        <v>1.03E-2</v>
      </c>
      <c r="BS29" s="8">
        <v>8.0000000000000002E-3</v>
      </c>
      <c r="BT29" s="8">
        <v>5.8999999999999999E-3</v>
      </c>
      <c r="BU29" s="8">
        <v>4.5999999999999999E-3</v>
      </c>
      <c r="BV29" s="8">
        <v>4.3E-3</v>
      </c>
      <c r="BW29" s="8">
        <v>4.7999999999999996E-3</v>
      </c>
      <c r="BX29" s="7">
        <v>3.3999999999999998E-3</v>
      </c>
      <c r="BY29" s="7">
        <v>2.0999999999999999E-3</v>
      </c>
      <c r="BZ29" s="7">
        <v>8.9999999999999998E-4</v>
      </c>
      <c r="CA29" s="7">
        <v>0</v>
      </c>
      <c r="CB29" s="7">
        <v>-5.9999999999999995E-4</v>
      </c>
      <c r="CC29" s="7">
        <v>-8.9999999999999998E-4</v>
      </c>
      <c r="CD29" s="7">
        <v>-8.0000000000000004E-4</v>
      </c>
      <c r="CE29" s="7">
        <v>-2.9999999999999997E-4</v>
      </c>
      <c r="CF29" s="7">
        <v>5.0000000000000001E-4</v>
      </c>
      <c r="CG29" s="7">
        <v>1.6000000000000001E-3</v>
      </c>
      <c r="CH29" s="7">
        <v>2.8999999999999998E-3</v>
      </c>
      <c r="CI29" s="7">
        <v>4.4999999999999997E-3</v>
      </c>
      <c r="CJ29" s="7">
        <v>6.1999999999999998E-3</v>
      </c>
      <c r="CK29" s="7">
        <v>7.9000000000000008E-3</v>
      </c>
      <c r="CL29" s="7">
        <v>9.4999999999999998E-3</v>
      </c>
      <c r="CM29" s="7">
        <v>1.0999999999999999E-2</v>
      </c>
      <c r="CN29" s="7">
        <v>1.21E-2</v>
      </c>
      <c r="CO29" s="7">
        <v>1.29E-2</v>
      </c>
      <c r="CP29" s="7">
        <v>1.3299999999999999E-2</v>
      </c>
      <c r="CQ29" s="7">
        <v>1.35E-2</v>
      </c>
    </row>
    <row r="30" spans="1:95" x14ac:dyDescent="0.35">
      <c r="A30" s="5">
        <v>47</v>
      </c>
      <c r="B30">
        <f t="shared" si="0"/>
        <v>9.4999999999999998E-3</v>
      </c>
      <c r="H30" s="5">
        <v>47</v>
      </c>
      <c r="I30" s="8">
        <v>3.9800000000000002E-2</v>
      </c>
      <c r="J30" s="8">
        <v>3.6200000000000003E-2</v>
      </c>
      <c r="K30" s="8">
        <v>3.2599999999999997E-2</v>
      </c>
      <c r="L30" s="8">
        <v>2.8799999999999999E-2</v>
      </c>
      <c r="M30" s="8">
        <v>2.46E-2</v>
      </c>
      <c r="N30" s="8">
        <v>2.0400000000000001E-2</v>
      </c>
      <c r="O30" s="8">
        <v>1.6199999999999999E-2</v>
      </c>
      <c r="P30" s="8">
        <v>1.2200000000000001E-2</v>
      </c>
      <c r="Q30" s="8">
        <v>8.3000000000000001E-3</v>
      </c>
      <c r="R30" s="8">
        <v>4.7000000000000002E-3</v>
      </c>
      <c r="S30" s="8">
        <v>1.5E-3</v>
      </c>
      <c r="T30" s="8">
        <v>-1.1000000000000001E-3</v>
      </c>
      <c r="U30" s="8">
        <v>-2.8999999999999998E-3</v>
      </c>
      <c r="V30" s="8">
        <v>-3.5999999999999999E-3</v>
      </c>
      <c r="W30" s="8">
        <v>-3.3999999999999998E-3</v>
      </c>
      <c r="X30" s="8">
        <v>-2.0999999999999999E-3</v>
      </c>
      <c r="Y30" s="8">
        <v>1E-4</v>
      </c>
      <c r="Z30" s="8">
        <v>3.3E-3</v>
      </c>
      <c r="AA30" s="8">
        <v>7.1999999999999998E-3</v>
      </c>
      <c r="AB30" s="8">
        <v>1.1599999999999999E-2</v>
      </c>
      <c r="AC30" s="8">
        <v>1.6199999999999999E-2</v>
      </c>
      <c r="AD30" s="8">
        <v>2.0799999999999999E-2</v>
      </c>
      <c r="AE30" s="8">
        <v>2.4899999999999999E-2</v>
      </c>
      <c r="AF30" s="8">
        <v>2.8299999999999999E-2</v>
      </c>
      <c r="AG30" s="8">
        <v>3.0499999999999999E-2</v>
      </c>
      <c r="AH30" s="8">
        <v>3.15E-2</v>
      </c>
      <c r="AI30" s="8">
        <v>3.1300000000000001E-2</v>
      </c>
      <c r="AJ30" s="8">
        <v>3.04E-2</v>
      </c>
      <c r="AK30" s="8">
        <v>2.8799999999999999E-2</v>
      </c>
      <c r="AL30" s="8">
        <v>2.69E-2</v>
      </c>
      <c r="AM30" s="8">
        <v>2.5000000000000001E-2</v>
      </c>
      <c r="AN30" s="8">
        <v>2.3099999999999999E-2</v>
      </c>
      <c r="AO30" s="8">
        <v>2.12E-2</v>
      </c>
      <c r="AP30" s="8">
        <v>1.9400000000000001E-2</v>
      </c>
      <c r="AQ30" s="8">
        <v>1.78E-2</v>
      </c>
      <c r="AR30" s="8">
        <v>1.6500000000000001E-2</v>
      </c>
      <c r="AS30" s="8">
        <v>1.5299999999999999E-2</v>
      </c>
      <c r="AT30" s="8">
        <v>1.4200000000000001E-2</v>
      </c>
      <c r="AU30" s="8">
        <v>1.2999999999999999E-2</v>
      </c>
      <c r="AV30" s="8">
        <v>1.18E-2</v>
      </c>
      <c r="AW30" s="8">
        <v>1.0699999999999999E-2</v>
      </c>
      <c r="AX30" s="8">
        <v>9.7000000000000003E-3</v>
      </c>
      <c r="AY30" s="8">
        <v>8.8999999999999999E-3</v>
      </c>
      <c r="AZ30" s="8">
        <v>8.2000000000000007E-3</v>
      </c>
      <c r="BA30" s="8">
        <v>7.4999999999999997E-3</v>
      </c>
      <c r="BB30" s="8">
        <v>6.0000000000000001E-3</v>
      </c>
      <c r="BC30" s="8">
        <v>3.5000000000000001E-3</v>
      </c>
      <c r="BD30" s="8">
        <v>0</v>
      </c>
      <c r="BE30" s="8">
        <v>-3.8999999999999998E-3</v>
      </c>
      <c r="BF30" s="8">
        <v>-7.4000000000000003E-3</v>
      </c>
      <c r="BG30" s="8">
        <v>-9.4000000000000004E-3</v>
      </c>
      <c r="BH30" s="8">
        <v>-9.7000000000000003E-3</v>
      </c>
      <c r="BI30" s="8">
        <v>-8.0000000000000002E-3</v>
      </c>
      <c r="BJ30" s="8">
        <v>-5.0000000000000001E-3</v>
      </c>
      <c r="BK30" s="8">
        <v>-1.1999999999999999E-3</v>
      </c>
      <c r="BL30" s="8">
        <v>2.7000000000000001E-3</v>
      </c>
      <c r="BM30" s="8">
        <v>6.3E-3</v>
      </c>
      <c r="BN30" s="8">
        <v>8.9999999999999993E-3</v>
      </c>
      <c r="BO30" s="8">
        <v>1.0699999999999999E-2</v>
      </c>
      <c r="BP30" s="8">
        <v>1.1299999999999999E-2</v>
      </c>
      <c r="BQ30" s="8">
        <v>1.0800000000000001E-2</v>
      </c>
      <c r="BR30" s="8">
        <v>9.4999999999999998E-3</v>
      </c>
      <c r="BS30" s="8">
        <v>7.9000000000000008E-3</v>
      </c>
      <c r="BT30" s="8">
        <v>6.7000000000000002E-3</v>
      </c>
      <c r="BU30" s="8">
        <v>6.1000000000000004E-3</v>
      </c>
      <c r="BV30" s="8">
        <v>6.4000000000000003E-3</v>
      </c>
      <c r="BW30" s="8">
        <v>7.4999999999999997E-3</v>
      </c>
      <c r="BX30" s="7">
        <v>6.3E-3</v>
      </c>
      <c r="BY30" s="7">
        <v>5.0000000000000001E-3</v>
      </c>
      <c r="BZ30" s="7">
        <v>3.8999999999999998E-3</v>
      </c>
      <c r="CA30" s="7">
        <v>2.8E-3</v>
      </c>
      <c r="CB30" s="7">
        <v>2E-3</v>
      </c>
      <c r="CC30" s="7">
        <v>1.4E-3</v>
      </c>
      <c r="CD30" s="7">
        <v>1.1000000000000001E-3</v>
      </c>
      <c r="CE30" s="7">
        <v>1.1999999999999999E-3</v>
      </c>
      <c r="CF30" s="7">
        <v>1.6000000000000001E-3</v>
      </c>
      <c r="CG30" s="7">
        <v>2.3E-3</v>
      </c>
      <c r="CH30" s="7">
        <v>3.3999999999999998E-3</v>
      </c>
      <c r="CI30" s="7">
        <v>4.7000000000000002E-3</v>
      </c>
      <c r="CJ30" s="7">
        <v>6.3E-3</v>
      </c>
      <c r="CK30" s="7">
        <v>7.9000000000000008E-3</v>
      </c>
      <c r="CL30" s="7">
        <v>9.4999999999999998E-3</v>
      </c>
      <c r="CM30" s="7">
        <v>1.09E-2</v>
      </c>
      <c r="CN30" s="7">
        <v>1.2E-2</v>
      </c>
      <c r="CO30" s="7">
        <v>1.2800000000000001E-2</v>
      </c>
      <c r="CP30" s="7">
        <v>1.3299999999999999E-2</v>
      </c>
      <c r="CQ30" s="7">
        <v>1.35E-2</v>
      </c>
    </row>
    <row r="31" spans="1:95" x14ac:dyDescent="0.35">
      <c r="A31" s="5">
        <v>48</v>
      </c>
      <c r="B31">
        <f t="shared" si="0"/>
        <v>7.9000000000000008E-3</v>
      </c>
      <c r="H31" s="5">
        <v>48</v>
      </c>
      <c r="I31" s="8">
        <v>3.78E-2</v>
      </c>
      <c r="J31" s="8">
        <v>3.4700000000000002E-2</v>
      </c>
      <c r="K31" s="8">
        <v>3.1600000000000003E-2</v>
      </c>
      <c r="L31" s="8">
        <v>2.8199999999999999E-2</v>
      </c>
      <c r="M31" s="8">
        <v>2.4500000000000001E-2</v>
      </c>
      <c r="N31" s="8">
        <v>2.0400000000000001E-2</v>
      </c>
      <c r="O31" s="8">
        <v>1.6400000000000001E-2</v>
      </c>
      <c r="P31" s="8">
        <v>1.24E-2</v>
      </c>
      <c r="Q31" s="8">
        <v>8.6999999999999994E-3</v>
      </c>
      <c r="R31" s="8">
        <v>5.1000000000000004E-3</v>
      </c>
      <c r="S31" s="8">
        <v>1.9E-3</v>
      </c>
      <c r="T31" s="8">
        <v>-6.9999999999999999E-4</v>
      </c>
      <c r="U31" s="8">
        <v>-2.3999999999999998E-3</v>
      </c>
      <c r="V31" s="8">
        <v>-3.0999999999999999E-3</v>
      </c>
      <c r="W31" s="8">
        <v>-2.8E-3</v>
      </c>
      <c r="X31" s="8">
        <v>-1.5E-3</v>
      </c>
      <c r="Y31" s="8">
        <v>8.0000000000000004E-4</v>
      </c>
      <c r="Z31" s="8">
        <v>3.8999999999999998E-3</v>
      </c>
      <c r="AA31" s="8">
        <v>7.7000000000000002E-3</v>
      </c>
      <c r="AB31" s="8">
        <v>1.1900000000000001E-2</v>
      </c>
      <c r="AC31" s="8">
        <v>1.6199999999999999E-2</v>
      </c>
      <c r="AD31" s="8">
        <v>2.0500000000000001E-2</v>
      </c>
      <c r="AE31" s="8">
        <v>2.4299999999999999E-2</v>
      </c>
      <c r="AF31" s="8">
        <v>2.7300000000000001E-2</v>
      </c>
      <c r="AG31" s="8">
        <v>2.9100000000000001E-2</v>
      </c>
      <c r="AH31" s="8">
        <v>2.98E-2</v>
      </c>
      <c r="AI31" s="8">
        <v>2.9499999999999998E-2</v>
      </c>
      <c r="AJ31" s="8">
        <v>2.8500000000000001E-2</v>
      </c>
      <c r="AK31" s="8">
        <v>2.69E-2</v>
      </c>
      <c r="AL31" s="8">
        <v>2.5100000000000001E-2</v>
      </c>
      <c r="AM31" s="8">
        <v>2.3199999999999998E-2</v>
      </c>
      <c r="AN31" s="8">
        <v>2.1399999999999999E-2</v>
      </c>
      <c r="AO31" s="8">
        <v>1.9699999999999999E-2</v>
      </c>
      <c r="AP31" s="8">
        <v>1.8100000000000002E-2</v>
      </c>
      <c r="AQ31" s="8">
        <v>1.67E-2</v>
      </c>
      <c r="AR31" s="8">
        <v>1.5699999999999999E-2</v>
      </c>
      <c r="AS31" s="8">
        <v>1.49E-2</v>
      </c>
      <c r="AT31" s="8">
        <v>1.43E-2</v>
      </c>
      <c r="AU31" s="8">
        <v>1.37E-2</v>
      </c>
      <c r="AV31" s="8">
        <v>1.29E-2</v>
      </c>
      <c r="AW31" s="8">
        <v>1.2200000000000001E-2</v>
      </c>
      <c r="AX31" s="8">
        <v>1.15E-2</v>
      </c>
      <c r="AY31" s="8">
        <v>1.09E-2</v>
      </c>
      <c r="AZ31" s="8">
        <v>1.04E-2</v>
      </c>
      <c r="BA31" s="8">
        <v>9.7000000000000003E-3</v>
      </c>
      <c r="BB31" s="8">
        <v>8.3999999999999995E-3</v>
      </c>
      <c r="BC31" s="8">
        <v>5.8999999999999999E-3</v>
      </c>
      <c r="BD31" s="8">
        <v>2.5000000000000001E-3</v>
      </c>
      <c r="BE31" s="8">
        <v>-1.5E-3</v>
      </c>
      <c r="BF31" s="8">
        <v>-5.1000000000000004E-3</v>
      </c>
      <c r="BG31" s="8">
        <v>-7.6E-3</v>
      </c>
      <c r="BH31" s="8">
        <v>-8.3999999999999995E-3</v>
      </c>
      <c r="BI31" s="8">
        <v>-7.6E-3</v>
      </c>
      <c r="BJ31" s="8">
        <v>-5.4999999999999997E-3</v>
      </c>
      <c r="BK31" s="8">
        <v>-2.5000000000000001E-3</v>
      </c>
      <c r="BL31" s="8">
        <v>8.0000000000000004E-4</v>
      </c>
      <c r="BM31" s="8">
        <v>3.8E-3</v>
      </c>
      <c r="BN31" s="8">
        <v>6.1999999999999998E-3</v>
      </c>
      <c r="BO31" s="8">
        <v>7.9000000000000008E-3</v>
      </c>
      <c r="BP31" s="8">
        <v>8.6999999999999994E-3</v>
      </c>
      <c r="BQ31" s="8">
        <v>8.6E-3</v>
      </c>
      <c r="BR31" s="8">
        <v>7.9000000000000008E-3</v>
      </c>
      <c r="BS31" s="8">
        <v>7.0000000000000001E-3</v>
      </c>
      <c r="BT31" s="8">
        <v>6.4999999999999997E-3</v>
      </c>
      <c r="BU31" s="8">
        <v>6.7000000000000002E-3</v>
      </c>
      <c r="BV31" s="8">
        <v>7.7999999999999996E-3</v>
      </c>
      <c r="BW31" s="8">
        <v>9.5999999999999992E-3</v>
      </c>
      <c r="BX31" s="7">
        <v>8.6E-3</v>
      </c>
      <c r="BY31" s="7">
        <v>7.4999999999999997E-3</v>
      </c>
      <c r="BZ31" s="7">
        <v>6.4000000000000003E-3</v>
      </c>
      <c r="CA31" s="7">
        <v>5.3E-3</v>
      </c>
      <c r="CB31" s="7">
        <v>4.3E-3</v>
      </c>
      <c r="CC31" s="7">
        <v>3.5000000000000001E-3</v>
      </c>
      <c r="CD31" s="7">
        <v>2.8999999999999998E-3</v>
      </c>
      <c r="CE31" s="7">
        <v>2.7000000000000001E-3</v>
      </c>
      <c r="CF31" s="7">
        <v>2.8E-3</v>
      </c>
      <c r="CG31" s="7">
        <v>3.2000000000000002E-3</v>
      </c>
      <c r="CH31" s="7">
        <v>4.0000000000000001E-3</v>
      </c>
      <c r="CI31" s="7">
        <v>5.1000000000000004E-3</v>
      </c>
      <c r="CJ31" s="7">
        <v>6.4999999999999997E-3</v>
      </c>
      <c r="CK31" s="7">
        <v>7.9000000000000008E-3</v>
      </c>
      <c r="CL31" s="7">
        <v>9.4000000000000004E-3</v>
      </c>
      <c r="CM31" s="7">
        <v>1.0800000000000001E-2</v>
      </c>
      <c r="CN31" s="7">
        <v>1.2E-2</v>
      </c>
      <c r="CO31" s="7">
        <v>1.2800000000000001E-2</v>
      </c>
      <c r="CP31" s="7">
        <v>1.3299999999999999E-2</v>
      </c>
      <c r="CQ31" s="7">
        <v>1.35E-2</v>
      </c>
    </row>
    <row r="32" spans="1:95" x14ac:dyDescent="0.35">
      <c r="A32" s="5">
        <v>49</v>
      </c>
      <c r="B32">
        <f t="shared" si="0"/>
        <v>5.7000000000000002E-3</v>
      </c>
      <c r="H32" s="5">
        <v>49</v>
      </c>
      <c r="I32" s="8">
        <v>3.5499999999999997E-2</v>
      </c>
      <c r="J32" s="8">
        <v>3.3099999999999997E-2</v>
      </c>
      <c r="K32" s="8">
        <v>3.0599999999999999E-2</v>
      </c>
      <c r="L32" s="8">
        <v>2.7699999999999999E-2</v>
      </c>
      <c r="M32" s="8">
        <v>2.4400000000000002E-2</v>
      </c>
      <c r="N32" s="8">
        <v>2.07E-2</v>
      </c>
      <c r="O32" s="8">
        <v>1.6799999999999999E-2</v>
      </c>
      <c r="P32" s="8">
        <v>1.29E-2</v>
      </c>
      <c r="Q32" s="8">
        <v>9.1999999999999998E-3</v>
      </c>
      <c r="R32" s="8">
        <v>5.5999999999999999E-3</v>
      </c>
      <c r="S32" s="8">
        <v>2.5000000000000001E-3</v>
      </c>
      <c r="T32" s="8">
        <v>-1E-4</v>
      </c>
      <c r="U32" s="8">
        <v>-1.9E-3</v>
      </c>
      <c r="V32" s="8">
        <v>-2.5999999999999999E-3</v>
      </c>
      <c r="W32" s="8">
        <v>-2.3E-3</v>
      </c>
      <c r="X32" s="8">
        <v>-1E-3</v>
      </c>
      <c r="Y32" s="8">
        <v>1.2999999999999999E-3</v>
      </c>
      <c r="Z32" s="8">
        <v>4.3E-3</v>
      </c>
      <c r="AA32" s="8">
        <v>8.0000000000000002E-3</v>
      </c>
      <c r="AB32" s="8">
        <v>1.2E-2</v>
      </c>
      <c r="AC32" s="8">
        <v>1.6199999999999999E-2</v>
      </c>
      <c r="AD32" s="8">
        <v>2.0199999999999999E-2</v>
      </c>
      <c r="AE32" s="8">
        <v>2.3699999999999999E-2</v>
      </c>
      <c r="AF32" s="8">
        <v>2.63E-2</v>
      </c>
      <c r="AG32" s="8">
        <v>2.7900000000000001E-2</v>
      </c>
      <c r="AH32" s="8">
        <v>2.8299999999999999E-2</v>
      </c>
      <c r="AI32" s="8">
        <v>2.7799999999999998E-2</v>
      </c>
      <c r="AJ32" s="8">
        <v>2.6599999999999999E-2</v>
      </c>
      <c r="AK32" s="8">
        <v>2.5100000000000001E-2</v>
      </c>
      <c r="AL32" s="8">
        <v>2.3300000000000001E-2</v>
      </c>
      <c r="AM32" s="8">
        <v>2.1399999999999999E-2</v>
      </c>
      <c r="AN32" s="8">
        <v>1.9699999999999999E-2</v>
      </c>
      <c r="AO32" s="8">
        <v>1.7999999999999999E-2</v>
      </c>
      <c r="AP32" s="8">
        <v>1.6500000000000001E-2</v>
      </c>
      <c r="AQ32" s="8">
        <v>1.54E-2</v>
      </c>
      <c r="AR32" s="8">
        <v>1.47E-2</v>
      </c>
      <c r="AS32" s="8">
        <v>1.44E-2</v>
      </c>
      <c r="AT32" s="8">
        <v>1.4200000000000001E-2</v>
      </c>
      <c r="AU32" s="8">
        <v>1.41E-2</v>
      </c>
      <c r="AV32" s="8">
        <v>1.37E-2</v>
      </c>
      <c r="AW32" s="8">
        <v>1.3299999999999999E-2</v>
      </c>
      <c r="AX32" s="8">
        <v>1.29E-2</v>
      </c>
      <c r="AY32" s="8">
        <v>1.2500000000000001E-2</v>
      </c>
      <c r="AZ32" s="8">
        <v>1.21E-2</v>
      </c>
      <c r="BA32" s="8">
        <v>1.1599999999999999E-2</v>
      </c>
      <c r="BB32" s="8">
        <v>1.04E-2</v>
      </c>
      <c r="BC32" s="8">
        <v>8.2000000000000007E-3</v>
      </c>
      <c r="BD32" s="8">
        <v>5.0000000000000001E-3</v>
      </c>
      <c r="BE32" s="8">
        <v>1.2999999999999999E-3</v>
      </c>
      <c r="BF32" s="8">
        <v>-2.3E-3</v>
      </c>
      <c r="BG32" s="8">
        <v>-5.1000000000000004E-3</v>
      </c>
      <c r="BH32" s="8">
        <v>-6.4000000000000003E-3</v>
      </c>
      <c r="BI32" s="8">
        <v>-6.3E-3</v>
      </c>
      <c r="BJ32" s="8">
        <v>-5.0000000000000001E-3</v>
      </c>
      <c r="BK32" s="8">
        <v>-3.0000000000000001E-3</v>
      </c>
      <c r="BL32" s="8">
        <v>-5.0000000000000001E-4</v>
      </c>
      <c r="BM32" s="8">
        <v>1.8E-3</v>
      </c>
      <c r="BN32" s="8">
        <v>3.8E-3</v>
      </c>
      <c r="BO32" s="8">
        <v>5.1999999999999998E-3</v>
      </c>
      <c r="BP32" s="8">
        <v>6.0000000000000001E-3</v>
      </c>
      <c r="BQ32" s="8">
        <v>6.1000000000000004E-3</v>
      </c>
      <c r="BR32" s="8">
        <v>5.7000000000000002E-3</v>
      </c>
      <c r="BS32" s="8">
        <v>5.4000000000000003E-3</v>
      </c>
      <c r="BT32" s="8">
        <v>5.4999999999999997E-3</v>
      </c>
      <c r="BU32" s="8">
        <v>6.4999999999999997E-3</v>
      </c>
      <c r="BV32" s="8">
        <v>8.3000000000000001E-3</v>
      </c>
      <c r="BW32" s="8">
        <v>1.09E-2</v>
      </c>
      <c r="BX32" s="7">
        <v>1.03E-2</v>
      </c>
      <c r="BY32" s="7">
        <v>9.4000000000000004E-3</v>
      </c>
      <c r="BZ32" s="7">
        <v>8.3999999999999995E-3</v>
      </c>
      <c r="CA32" s="7">
        <v>7.3000000000000001E-3</v>
      </c>
      <c r="CB32" s="7">
        <v>6.3E-3</v>
      </c>
      <c r="CC32" s="7">
        <v>5.4000000000000003E-3</v>
      </c>
      <c r="CD32" s="7">
        <v>4.7000000000000002E-3</v>
      </c>
      <c r="CE32" s="7">
        <v>4.1999999999999997E-3</v>
      </c>
      <c r="CF32" s="7">
        <v>4.1000000000000003E-3</v>
      </c>
      <c r="CG32" s="7">
        <v>4.1999999999999997E-3</v>
      </c>
      <c r="CH32" s="7">
        <v>4.7000000000000002E-3</v>
      </c>
      <c r="CI32" s="7">
        <v>5.5999999999999999E-3</v>
      </c>
      <c r="CJ32" s="7">
        <v>6.7999999999999996E-3</v>
      </c>
      <c r="CK32" s="7">
        <v>8.0999999999999996E-3</v>
      </c>
      <c r="CL32" s="7">
        <v>9.4999999999999998E-3</v>
      </c>
      <c r="CM32" s="7">
        <v>1.0800000000000001E-2</v>
      </c>
      <c r="CN32" s="7">
        <v>1.1900000000000001E-2</v>
      </c>
      <c r="CO32" s="7">
        <v>1.2800000000000001E-2</v>
      </c>
      <c r="CP32" s="7">
        <v>1.3299999999999999E-2</v>
      </c>
      <c r="CQ32" s="7">
        <v>1.35E-2</v>
      </c>
    </row>
    <row r="33" spans="1:95" x14ac:dyDescent="0.35">
      <c r="A33" s="13">
        <v>50</v>
      </c>
      <c r="B33" s="14">
        <f t="shared" si="0"/>
        <v>3.0999999999999999E-3</v>
      </c>
      <c r="H33" s="5">
        <v>50</v>
      </c>
      <c r="I33" s="8">
        <v>3.3399999999999999E-2</v>
      </c>
      <c r="J33" s="8">
        <v>3.15E-2</v>
      </c>
      <c r="K33" s="8">
        <v>2.9600000000000001E-2</v>
      </c>
      <c r="L33" s="8">
        <v>2.7199999999999998E-2</v>
      </c>
      <c r="M33" s="8">
        <v>2.4299999999999999E-2</v>
      </c>
      <c r="N33" s="8">
        <v>2.0899999999999998E-2</v>
      </c>
      <c r="O33" s="8">
        <v>1.72E-2</v>
      </c>
      <c r="P33" s="8">
        <v>1.35E-2</v>
      </c>
      <c r="Q33" s="8">
        <v>9.9000000000000008E-3</v>
      </c>
      <c r="R33" s="8">
        <v>6.4000000000000003E-3</v>
      </c>
      <c r="S33" s="8">
        <v>3.2000000000000002E-3</v>
      </c>
      <c r="T33" s="8">
        <v>5.9999999999999995E-4</v>
      </c>
      <c r="U33" s="8">
        <v>-1.1999999999999999E-3</v>
      </c>
      <c r="V33" s="8">
        <v>-2E-3</v>
      </c>
      <c r="W33" s="8">
        <v>-1.6999999999999999E-3</v>
      </c>
      <c r="X33" s="8">
        <v>-5.0000000000000001E-4</v>
      </c>
      <c r="Y33" s="8">
        <v>1.6000000000000001E-3</v>
      </c>
      <c r="Z33" s="8">
        <v>4.4000000000000003E-3</v>
      </c>
      <c r="AA33" s="8">
        <v>8.0000000000000002E-3</v>
      </c>
      <c r="AB33" s="8">
        <v>1.2E-2</v>
      </c>
      <c r="AC33" s="8">
        <v>1.61E-2</v>
      </c>
      <c r="AD33" s="8">
        <v>1.9900000000000001E-2</v>
      </c>
      <c r="AE33" s="8">
        <v>2.3199999999999998E-2</v>
      </c>
      <c r="AF33" s="8">
        <v>2.5499999999999998E-2</v>
      </c>
      <c r="AG33" s="8">
        <v>2.6700000000000002E-2</v>
      </c>
      <c r="AH33" s="8">
        <v>2.69E-2</v>
      </c>
      <c r="AI33" s="8">
        <v>2.63E-2</v>
      </c>
      <c r="AJ33" s="8">
        <v>2.5000000000000001E-2</v>
      </c>
      <c r="AK33" s="8">
        <v>2.3400000000000001E-2</v>
      </c>
      <c r="AL33" s="8">
        <v>2.1499999999999998E-2</v>
      </c>
      <c r="AM33" s="8">
        <v>1.9699999999999999E-2</v>
      </c>
      <c r="AN33" s="8">
        <v>1.78E-2</v>
      </c>
      <c r="AO33" s="8">
        <v>1.6199999999999999E-2</v>
      </c>
      <c r="AP33" s="8">
        <v>1.4800000000000001E-2</v>
      </c>
      <c r="AQ33" s="8">
        <v>1.3899999999999999E-2</v>
      </c>
      <c r="AR33" s="8">
        <v>1.3599999999999999E-2</v>
      </c>
      <c r="AS33" s="8">
        <v>1.3599999999999999E-2</v>
      </c>
      <c r="AT33" s="8">
        <v>1.3899999999999999E-2</v>
      </c>
      <c r="AU33" s="8">
        <v>1.4200000000000001E-2</v>
      </c>
      <c r="AV33" s="8">
        <v>1.4200000000000001E-2</v>
      </c>
      <c r="AW33" s="8">
        <v>1.41E-2</v>
      </c>
      <c r="AX33" s="8">
        <v>1.3899999999999999E-2</v>
      </c>
      <c r="AY33" s="8">
        <v>1.3599999999999999E-2</v>
      </c>
      <c r="AZ33" s="8">
        <v>1.34E-2</v>
      </c>
      <c r="BA33" s="8">
        <v>1.2999999999999999E-2</v>
      </c>
      <c r="BB33" s="8">
        <v>1.21E-2</v>
      </c>
      <c r="BC33" s="8">
        <v>1.03E-2</v>
      </c>
      <c r="BD33" s="8">
        <v>7.4999999999999997E-3</v>
      </c>
      <c r="BE33" s="8">
        <v>4.0000000000000001E-3</v>
      </c>
      <c r="BF33" s="8">
        <v>5.9999999999999995E-4</v>
      </c>
      <c r="BG33" s="8">
        <v>-2.0999999999999999E-3</v>
      </c>
      <c r="BH33" s="8">
        <v>-3.8E-3</v>
      </c>
      <c r="BI33" s="8">
        <v>-4.1999999999999997E-3</v>
      </c>
      <c r="BJ33" s="8">
        <v>-3.7000000000000002E-3</v>
      </c>
      <c r="BK33" s="8">
        <v>-2.5000000000000001E-3</v>
      </c>
      <c r="BL33" s="8">
        <v>-8.9999999999999998E-4</v>
      </c>
      <c r="BM33" s="8">
        <v>5.9999999999999995E-4</v>
      </c>
      <c r="BN33" s="8">
        <v>1.9E-3</v>
      </c>
      <c r="BO33" s="8">
        <v>2.8E-3</v>
      </c>
      <c r="BP33" s="8">
        <v>3.3E-3</v>
      </c>
      <c r="BQ33" s="8">
        <v>3.3E-3</v>
      </c>
      <c r="BR33" s="8">
        <v>3.0999999999999999E-3</v>
      </c>
      <c r="BS33" s="8">
        <v>3.0999999999999999E-3</v>
      </c>
      <c r="BT33" s="8">
        <v>3.8E-3</v>
      </c>
      <c r="BU33" s="8">
        <v>5.4999999999999997E-3</v>
      </c>
      <c r="BV33" s="8">
        <v>8.0999999999999996E-3</v>
      </c>
      <c r="BW33" s="8">
        <v>1.1599999999999999E-2</v>
      </c>
      <c r="BX33" s="7">
        <v>1.1299999999999999E-2</v>
      </c>
      <c r="BY33" s="7">
        <v>1.0699999999999999E-2</v>
      </c>
      <c r="BZ33" s="7">
        <v>9.9000000000000008E-3</v>
      </c>
      <c r="CA33" s="7">
        <v>8.9999999999999993E-3</v>
      </c>
      <c r="CB33" s="7">
        <v>8.0000000000000002E-3</v>
      </c>
      <c r="CC33" s="7">
        <v>7.0000000000000001E-3</v>
      </c>
      <c r="CD33" s="7">
        <v>6.3E-3</v>
      </c>
      <c r="CE33" s="7">
        <v>5.7000000000000002E-3</v>
      </c>
      <c r="CF33" s="7">
        <v>5.3E-3</v>
      </c>
      <c r="CG33" s="7">
        <v>5.3E-3</v>
      </c>
      <c r="CH33" s="7">
        <v>5.5999999999999999E-3</v>
      </c>
      <c r="CI33" s="7">
        <v>6.3E-3</v>
      </c>
      <c r="CJ33" s="7">
        <v>7.1999999999999998E-3</v>
      </c>
      <c r="CK33" s="7">
        <v>8.3000000000000001E-3</v>
      </c>
      <c r="CL33" s="7">
        <v>9.5999999999999992E-3</v>
      </c>
      <c r="CM33" s="7">
        <v>1.0800000000000001E-2</v>
      </c>
      <c r="CN33" s="7">
        <v>1.1900000000000001E-2</v>
      </c>
      <c r="CO33" s="7">
        <v>1.2800000000000001E-2</v>
      </c>
      <c r="CP33" s="7">
        <v>1.3299999999999999E-2</v>
      </c>
      <c r="CQ33" s="7">
        <v>1.35E-2</v>
      </c>
    </row>
    <row r="34" spans="1:95" x14ac:dyDescent="0.35">
      <c r="A34" s="13">
        <v>51</v>
      </c>
      <c r="B34" s="14">
        <f t="shared" si="0"/>
        <v>2.9999999999999997E-4</v>
      </c>
      <c r="H34" s="5">
        <v>51</v>
      </c>
      <c r="I34" s="8">
        <v>3.15E-2</v>
      </c>
      <c r="J34" s="8">
        <v>3.0099999999999998E-2</v>
      </c>
      <c r="K34" s="8">
        <v>2.86E-2</v>
      </c>
      <c r="L34" s="8">
        <v>2.6700000000000002E-2</v>
      </c>
      <c r="M34" s="8">
        <v>2.4199999999999999E-2</v>
      </c>
      <c r="N34" s="8">
        <v>2.1100000000000001E-2</v>
      </c>
      <c r="O34" s="8">
        <v>1.77E-2</v>
      </c>
      <c r="P34" s="8">
        <v>1.4200000000000001E-2</v>
      </c>
      <c r="Q34" s="8">
        <v>1.0699999999999999E-2</v>
      </c>
      <c r="R34" s="8">
        <v>7.3000000000000001E-3</v>
      </c>
      <c r="S34" s="8">
        <v>4.1999999999999997E-3</v>
      </c>
      <c r="T34" s="8">
        <v>1.5E-3</v>
      </c>
      <c r="U34" s="8">
        <v>-4.0000000000000002E-4</v>
      </c>
      <c r="V34" s="8">
        <v>-1.2999999999999999E-3</v>
      </c>
      <c r="W34" s="8">
        <v>-1.2999999999999999E-3</v>
      </c>
      <c r="X34" s="8">
        <v>-2.9999999999999997E-4</v>
      </c>
      <c r="Y34" s="8">
        <v>1.6000000000000001E-3</v>
      </c>
      <c r="Z34" s="8">
        <v>4.4000000000000003E-3</v>
      </c>
      <c r="AA34" s="8">
        <v>7.7999999999999996E-3</v>
      </c>
      <c r="AB34" s="8">
        <v>1.17E-2</v>
      </c>
      <c r="AC34" s="8">
        <v>1.5699999999999999E-2</v>
      </c>
      <c r="AD34" s="8">
        <v>1.95E-2</v>
      </c>
      <c r="AE34" s="8">
        <v>2.2599999999999999E-2</v>
      </c>
      <c r="AF34" s="8">
        <v>2.47E-2</v>
      </c>
      <c r="AG34" s="8">
        <v>2.58E-2</v>
      </c>
      <c r="AH34" s="8">
        <v>2.58E-2</v>
      </c>
      <c r="AI34" s="8">
        <v>2.5000000000000001E-2</v>
      </c>
      <c r="AJ34" s="8">
        <v>2.35E-2</v>
      </c>
      <c r="AK34" s="8">
        <v>2.18E-2</v>
      </c>
      <c r="AL34" s="8">
        <v>1.9800000000000002E-2</v>
      </c>
      <c r="AM34" s="8">
        <v>1.7899999999999999E-2</v>
      </c>
      <c r="AN34" s="8">
        <v>1.6E-2</v>
      </c>
      <c r="AO34" s="8">
        <v>1.44E-2</v>
      </c>
      <c r="AP34" s="8">
        <v>1.32E-2</v>
      </c>
      <c r="AQ34" s="8">
        <v>1.2500000000000001E-2</v>
      </c>
      <c r="AR34" s="8">
        <v>1.24E-2</v>
      </c>
      <c r="AS34" s="8">
        <v>1.2800000000000001E-2</v>
      </c>
      <c r="AT34" s="8">
        <v>1.34E-2</v>
      </c>
      <c r="AU34" s="8">
        <v>1.4E-2</v>
      </c>
      <c r="AV34" s="8">
        <v>1.44E-2</v>
      </c>
      <c r="AW34" s="8">
        <v>1.4500000000000001E-2</v>
      </c>
      <c r="AX34" s="8">
        <v>1.44E-2</v>
      </c>
      <c r="AY34" s="8">
        <v>1.43E-2</v>
      </c>
      <c r="AZ34" s="8">
        <v>1.4200000000000001E-2</v>
      </c>
      <c r="BA34" s="8">
        <v>1.4E-2</v>
      </c>
      <c r="BB34" s="8">
        <v>1.3299999999999999E-2</v>
      </c>
      <c r="BC34" s="8">
        <v>1.1900000000000001E-2</v>
      </c>
      <c r="BD34" s="8">
        <v>9.5999999999999992E-3</v>
      </c>
      <c r="BE34" s="8">
        <v>6.6E-3</v>
      </c>
      <c r="BF34" s="8">
        <v>3.5999999999999999E-3</v>
      </c>
      <c r="BG34" s="8">
        <v>1.1000000000000001E-3</v>
      </c>
      <c r="BH34" s="8">
        <v>-6.9999999999999999E-4</v>
      </c>
      <c r="BI34" s="8">
        <v>-1.5E-3</v>
      </c>
      <c r="BJ34" s="8">
        <v>-1.6000000000000001E-3</v>
      </c>
      <c r="BK34" s="8">
        <v>-1.1999999999999999E-3</v>
      </c>
      <c r="BL34" s="8">
        <v>-4.0000000000000002E-4</v>
      </c>
      <c r="BM34" s="8">
        <v>2.9999999999999997E-4</v>
      </c>
      <c r="BN34" s="8">
        <v>6.9999999999999999E-4</v>
      </c>
      <c r="BO34" s="8">
        <v>8.9999999999999998E-4</v>
      </c>
      <c r="BP34" s="8">
        <v>8.0000000000000004E-4</v>
      </c>
      <c r="BQ34" s="8">
        <v>5.0000000000000001E-4</v>
      </c>
      <c r="BR34" s="8">
        <v>2.9999999999999997E-4</v>
      </c>
      <c r="BS34" s="8">
        <v>5.0000000000000001E-4</v>
      </c>
      <c r="BT34" s="8">
        <v>1.6000000000000001E-3</v>
      </c>
      <c r="BU34" s="8">
        <v>3.8E-3</v>
      </c>
      <c r="BV34" s="8">
        <v>7.1999999999999998E-3</v>
      </c>
      <c r="BW34" s="8">
        <v>1.14E-2</v>
      </c>
      <c r="BX34" s="7">
        <v>1.15E-2</v>
      </c>
      <c r="BY34" s="7">
        <v>1.1299999999999999E-2</v>
      </c>
      <c r="BZ34" s="7">
        <v>1.0800000000000001E-2</v>
      </c>
      <c r="CA34" s="7">
        <v>1.01E-2</v>
      </c>
      <c r="CB34" s="7">
        <v>9.2999999999999992E-3</v>
      </c>
      <c r="CC34" s="7">
        <v>8.3999999999999995E-3</v>
      </c>
      <c r="CD34" s="7">
        <v>7.7000000000000002E-3</v>
      </c>
      <c r="CE34" s="7">
        <v>7.0000000000000001E-3</v>
      </c>
      <c r="CF34" s="7">
        <v>6.6E-3</v>
      </c>
      <c r="CG34" s="7">
        <v>6.4000000000000003E-3</v>
      </c>
      <c r="CH34" s="7">
        <v>6.4999999999999997E-3</v>
      </c>
      <c r="CI34" s="7">
        <v>7.0000000000000001E-3</v>
      </c>
      <c r="CJ34" s="7">
        <v>7.7000000000000002E-3</v>
      </c>
      <c r="CK34" s="7">
        <v>8.6999999999999994E-3</v>
      </c>
      <c r="CL34" s="7">
        <v>9.7999999999999997E-3</v>
      </c>
      <c r="CM34" s="7">
        <v>1.09E-2</v>
      </c>
      <c r="CN34" s="7">
        <v>1.1900000000000001E-2</v>
      </c>
      <c r="CO34" s="7">
        <v>1.2800000000000001E-2</v>
      </c>
      <c r="CP34" s="7">
        <v>1.3299999999999999E-2</v>
      </c>
      <c r="CQ34" s="7">
        <v>1.35E-2</v>
      </c>
    </row>
    <row r="35" spans="1:95" x14ac:dyDescent="0.35">
      <c r="A35" s="13">
        <v>52</v>
      </c>
      <c r="B35" s="14">
        <f t="shared" si="0"/>
        <v>-2.5000000000000001E-3</v>
      </c>
      <c r="H35" s="5">
        <v>52</v>
      </c>
      <c r="I35" s="8">
        <v>0.03</v>
      </c>
      <c r="J35" s="8">
        <v>2.9000000000000001E-2</v>
      </c>
      <c r="K35" s="8">
        <v>2.7799999999999998E-2</v>
      </c>
      <c r="L35" s="8">
        <v>2.6100000000000002E-2</v>
      </c>
      <c r="M35" s="8">
        <v>2.3900000000000001E-2</v>
      </c>
      <c r="N35" s="8">
        <v>2.1100000000000001E-2</v>
      </c>
      <c r="O35" s="8">
        <v>1.7999999999999999E-2</v>
      </c>
      <c r="P35" s="8">
        <v>1.4800000000000001E-2</v>
      </c>
      <c r="Q35" s="8">
        <v>1.15E-2</v>
      </c>
      <c r="R35" s="8">
        <v>8.3000000000000001E-3</v>
      </c>
      <c r="S35" s="8">
        <v>5.1999999999999998E-3</v>
      </c>
      <c r="T35" s="8">
        <v>2.5999999999999999E-3</v>
      </c>
      <c r="U35" s="8">
        <v>5.0000000000000001E-4</v>
      </c>
      <c r="V35" s="8">
        <v>-5.9999999999999995E-4</v>
      </c>
      <c r="W35" s="8">
        <v>-8.0000000000000004E-4</v>
      </c>
      <c r="X35" s="8">
        <v>-1E-4</v>
      </c>
      <c r="Y35" s="8">
        <v>1.5E-3</v>
      </c>
      <c r="Z35" s="8">
        <v>4.0000000000000001E-3</v>
      </c>
      <c r="AA35" s="8">
        <v>7.3000000000000001E-3</v>
      </c>
      <c r="AB35" s="8">
        <v>1.12E-2</v>
      </c>
      <c r="AC35" s="8">
        <v>1.52E-2</v>
      </c>
      <c r="AD35" s="8">
        <v>1.89E-2</v>
      </c>
      <c r="AE35" s="8">
        <v>2.1999999999999999E-2</v>
      </c>
      <c r="AF35" s="8">
        <v>2.41E-2</v>
      </c>
      <c r="AG35" s="8">
        <v>2.5100000000000001E-2</v>
      </c>
      <c r="AH35" s="8">
        <v>2.4899999999999999E-2</v>
      </c>
      <c r="AI35" s="8">
        <v>2.3900000000000001E-2</v>
      </c>
      <c r="AJ35" s="8">
        <v>2.23E-2</v>
      </c>
      <c r="AK35" s="8">
        <v>2.0299999999999999E-2</v>
      </c>
      <c r="AL35" s="8">
        <v>1.8200000000000001E-2</v>
      </c>
      <c r="AM35" s="8">
        <v>1.61E-2</v>
      </c>
      <c r="AN35" s="8">
        <v>1.4200000000000001E-2</v>
      </c>
      <c r="AO35" s="8">
        <v>1.2699999999999999E-2</v>
      </c>
      <c r="AP35" s="8">
        <v>1.17E-2</v>
      </c>
      <c r="AQ35" s="8">
        <v>1.12E-2</v>
      </c>
      <c r="AR35" s="8">
        <v>1.14E-2</v>
      </c>
      <c r="AS35" s="8">
        <v>1.2E-2</v>
      </c>
      <c r="AT35" s="8">
        <v>1.2800000000000001E-2</v>
      </c>
      <c r="AU35" s="8">
        <v>1.3599999999999999E-2</v>
      </c>
      <c r="AV35" s="8">
        <v>1.4200000000000001E-2</v>
      </c>
      <c r="AW35" s="8">
        <v>1.46E-2</v>
      </c>
      <c r="AX35" s="8">
        <v>1.47E-2</v>
      </c>
      <c r="AY35" s="8">
        <v>1.47E-2</v>
      </c>
      <c r="AZ35" s="8">
        <v>1.47E-2</v>
      </c>
      <c r="BA35" s="8">
        <v>1.4500000000000001E-2</v>
      </c>
      <c r="BB35" s="8">
        <v>1.41E-2</v>
      </c>
      <c r="BC35" s="8">
        <v>1.2999999999999999E-2</v>
      </c>
      <c r="BD35" s="8">
        <v>1.12E-2</v>
      </c>
      <c r="BE35" s="8">
        <v>8.8999999999999999E-3</v>
      </c>
      <c r="BF35" s="8">
        <v>6.4000000000000003E-3</v>
      </c>
      <c r="BG35" s="8">
        <v>4.1999999999999997E-3</v>
      </c>
      <c r="BH35" s="8">
        <v>2.7000000000000001E-3</v>
      </c>
      <c r="BI35" s="8">
        <v>1.6999999999999999E-3</v>
      </c>
      <c r="BJ35" s="8">
        <v>1.2999999999999999E-3</v>
      </c>
      <c r="BK35" s="8">
        <v>1.1000000000000001E-3</v>
      </c>
      <c r="BL35" s="8">
        <v>1E-3</v>
      </c>
      <c r="BM35" s="8">
        <v>8.0000000000000004E-4</v>
      </c>
      <c r="BN35" s="8">
        <v>4.0000000000000002E-4</v>
      </c>
      <c r="BO35" s="8">
        <v>-2.9999999999999997E-4</v>
      </c>
      <c r="BP35" s="8">
        <v>-1.1999999999999999E-3</v>
      </c>
      <c r="BQ35" s="8">
        <v>-2E-3</v>
      </c>
      <c r="BR35" s="8">
        <v>-2.5000000000000001E-3</v>
      </c>
      <c r="BS35" s="8">
        <v>-2.3E-3</v>
      </c>
      <c r="BT35" s="8">
        <v>-1E-3</v>
      </c>
      <c r="BU35" s="8">
        <v>1.6999999999999999E-3</v>
      </c>
      <c r="BV35" s="8">
        <v>5.5999999999999999E-3</v>
      </c>
      <c r="BW35" s="8">
        <v>1.0500000000000001E-2</v>
      </c>
      <c r="BX35" s="7">
        <v>1.0999999999999999E-2</v>
      </c>
      <c r="BY35" s="7">
        <v>1.12E-2</v>
      </c>
      <c r="BZ35" s="7">
        <v>1.11E-2</v>
      </c>
      <c r="CA35" s="7">
        <v>1.0699999999999999E-2</v>
      </c>
      <c r="CB35" s="7">
        <v>1.0200000000000001E-2</v>
      </c>
      <c r="CC35" s="7">
        <v>9.4999999999999998E-3</v>
      </c>
      <c r="CD35" s="7">
        <v>8.8999999999999999E-3</v>
      </c>
      <c r="CE35" s="7">
        <v>8.3000000000000001E-3</v>
      </c>
      <c r="CF35" s="7">
        <v>7.7999999999999996E-3</v>
      </c>
      <c r="CG35" s="7">
        <v>7.4999999999999997E-3</v>
      </c>
      <c r="CH35" s="7">
        <v>7.4999999999999997E-3</v>
      </c>
      <c r="CI35" s="7">
        <v>7.7000000000000002E-3</v>
      </c>
      <c r="CJ35" s="7">
        <v>8.3000000000000001E-3</v>
      </c>
      <c r="CK35" s="7">
        <v>9.1000000000000004E-3</v>
      </c>
      <c r="CL35" s="7">
        <v>0.01</v>
      </c>
      <c r="CM35" s="7">
        <v>1.0999999999999999E-2</v>
      </c>
      <c r="CN35" s="7">
        <v>1.2E-2</v>
      </c>
      <c r="CO35" s="7">
        <v>1.2800000000000001E-2</v>
      </c>
      <c r="CP35" s="7">
        <v>1.3299999999999999E-2</v>
      </c>
      <c r="CQ35" s="7">
        <v>1.35E-2</v>
      </c>
    </row>
    <row r="36" spans="1:95" x14ac:dyDescent="0.35">
      <c r="A36" s="13">
        <v>53</v>
      </c>
      <c r="B36" s="14">
        <f t="shared" si="0"/>
        <v>-5.0000000000000001E-3</v>
      </c>
      <c r="H36" s="5">
        <v>53</v>
      </c>
      <c r="I36" s="8">
        <v>2.9100000000000001E-2</v>
      </c>
      <c r="J36" s="8">
        <v>2.8199999999999999E-2</v>
      </c>
      <c r="K36" s="8">
        <v>2.7E-2</v>
      </c>
      <c r="L36" s="8">
        <v>2.5499999999999998E-2</v>
      </c>
      <c r="M36" s="8">
        <v>2.35E-2</v>
      </c>
      <c r="N36" s="8">
        <v>2.0899999999999998E-2</v>
      </c>
      <c r="O36" s="8">
        <v>1.8100000000000002E-2</v>
      </c>
      <c r="P36" s="8">
        <v>1.52E-2</v>
      </c>
      <c r="Q36" s="8">
        <v>1.23E-2</v>
      </c>
      <c r="R36" s="8">
        <v>9.2999999999999992E-3</v>
      </c>
      <c r="S36" s="8">
        <v>6.4000000000000003E-3</v>
      </c>
      <c r="T36" s="8">
        <v>3.7000000000000002E-3</v>
      </c>
      <c r="U36" s="8">
        <v>1.6000000000000001E-3</v>
      </c>
      <c r="V36" s="8">
        <v>2.0000000000000001E-4</v>
      </c>
      <c r="W36" s="8">
        <v>-4.0000000000000002E-4</v>
      </c>
      <c r="X36" s="8">
        <v>0</v>
      </c>
      <c r="Y36" s="8">
        <v>1.2999999999999999E-3</v>
      </c>
      <c r="Z36" s="8">
        <v>3.5999999999999999E-3</v>
      </c>
      <c r="AA36" s="8">
        <v>6.7000000000000002E-3</v>
      </c>
      <c r="AB36" s="8">
        <v>1.0500000000000001E-2</v>
      </c>
      <c r="AC36" s="8">
        <v>1.4500000000000001E-2</v>
      </c>
      <c r="AD36" s="8">
        <v>1.83E-2</v>
      </c>
      <c r="AE36" s="8">
        <v>2.1399999999999999E-2</v>
      </c>
      <c r="AF36" s="8">
        <v>2.35E-2</v>
      </c>
      <c r="AG36" s="8">
        <v>2.4500000000000001E-2</v>
      </c>
      <c r="AH36" s="8">
        <v>2.4299999999999999E-2</v>
      </c>
      <c r="AI36" s="8">
        <v>2.3099999999999999E-2</v>
      </c>
      <c r="AJ36" s="8">
        <v>2.1299999999999999E-2</v>
      </c>
      <c r="AK36" s="8">
        <v>1.9E-2</v>
      </c>
      <c r="AL36" s="8">
        <v>1.66E-2</v>
      </c>
      <c r="AM36" s="8">
        <v>1.44E-2</v>
      </c>
      <c r="AN36" s="8">
        <v>1.2500000000000001E-2</v>
      </c>
      <c r="AO36" s="8">
        <v>1.11E-2</v>
      </c>
      <c r="AP36" s="8">
        <v>1.03E-2</v>
      </c>
      <c r="AQ36" s="8">
        <v>1.01E-2</v>
      </c>
      <c r="AR36" s="8">
        <v>1.04E-2</v>
      </c>
      <c r="AS36" s="8">
        <v>1.12E-2</v>
      </c>
      <c r="AT36" s="8">
        <v>1.21E-2</v>
      </c>
      <c r="AU36" s="8">
        <v>1.3100000000000001E-2</v>
      </c>
      <c r="AV36" s="8">
        <v>1.3899999999999999E-2</v>
      </c>
      <c r="AW36" s="8">
        <v>1.43E-2</v>
      </c>
      <c r="AX36" s="8">
        <v>1.46E-2</v>
      </c>
      <c r="AY36" s="8">
        <v>1.47E-2</v>
      </c>
      <c r="AZ36" s="8">
        <v>1.4800000000000001E-2</v>
      </c>
      <c r="BA36" s="8">
        <v>1.4800000000000001E-2</v>
      </c>
      <c r="BB36" s="8">
        <v>1.4500000000000001E-2</v>
      </c>
      <c r="BC36" s="8">
        <v>1.37E-2</v>
      </c>
      <c r="BD36" s="8">
        <v>1.24E-2</v>
      </c>
      <c r="BE36" s="8">
        <v>1.06E-2</v>
      </c>
      <c r="BF36" s="8">
        <v>8.8000000000000005E-3</v>
      </c>
      <c r="BG36" s="8">
        <v>7.1999999999999998E-3</v>
      </c>
      <c r="BH36" s="8">
        <v>6.0000000000000001E-3</v>
      </c>
      <c r="BI36" s="8">
        <v>5.1999999999999998E-3</v>
      </c>
      <c r="BJ36" s="8">
        <v>4.5999999999999999E-3</v>
      </c>
      <c r="BK36" s="8">
        <v>4.0000000000000001E-3</v>
      </c>
      <c r="BL36" s="8">
        <v>3.3E-3</v>
      </c>
      <c r="BM36" s="8">
        <v>2.2000000000000001E-3</v>
      </c>
      <c r="BN36" s="8">
        <v>8.0000000000000004E-4</v>
      </c>
      <c r="BO36" s="8">
        <v>-8.0000000000000004E-4</v>
      </c>
      <c r="BP36" s="8">
        <v>-2.5000000000000001E-3</v>
      </c>
      <c r="BQ36" s="8">
        <v>-4.1000000000000003E-3</v>
      </c>
      <c r="BR36" s="8">
        <v>-5.0000000000000001E-3</v>
      </c>
      <c r="BS36" s="8">
        <v>-5.0000000000000001E-3</v>
      </c>
      <c r="BT36" s="8">
        <v>-3.7000000000000002E-3</v>
      </c>
      <c r="BU36" s="8">
        <v>-8.0000000000000004E-4</v>
      </c>
      <c r="BV36" s="8">
        <v>3.5000000000000001E-3</v>
      </c>
      <c r="BW36" s="8">
        <v>8.8000000000000005E-3</v>
      </c>
      <c r="BX36" s="7">
        <v>9.7000000000000003E-3</v>
      </c>
      <c r="BY36" s="7">
        <v>1.04E-2</v>
      </c>
      <c r="BZ36" s="7">
        <v>1.0699999999999999E-2</v>
      </c>
      <c r="CA36" s="7">
        <v>1.0800000000000001E-2</v>
      </c>
      <c r="CB36" s="7">
        <v>1.06E-2</v>
      </c>
      <c r="CC36" s="7">
        <v>1.0200000000000001E-2</v>
      </c>
      <c r="CD36" s="7">
        <v>9.7999999999999997E-3</v>
      </c>
      <c r="CE36" s="7">
        <v>9.2999999999999992E-3</v>
      </c>
      <c r="CF36" s="7">
        <v>8.8999999999999999E-3</v>
      </c>
      <c r="CG36" s="7">
        <v>8.6E-3</v>
      </c>
      <c r="CH36" s="7">
        <v>8.3999999999999995E-3</v>
      </c>
      <c r="CI36" s="7">
        <v>8.5000000000000006E-3</v>
      </c>
      <c r="CJ36" s="7">
        <v>8.8999999999999999E-3</v>
      </c>
      <c r="CK36" s="7">
        <v>9.4999999999999998E-3</v>
      </c>
      <c r="CL36" s="7">
        <v>1.03E-2</v>
      </c>
      <c r="CM36" s="7">
        <v>1.12E-2</v>
      </c>
      <c r="CN36" s="7">
        <v>1.21E-2</v>
      </c>
      <c r="CO36" s="7">
        <v>1.2800000000000001E-2</v>
      </c>
      <c r="CP36" s="7">
        <v>1.3299999999999999E-2</v>
      </c>
      <c r="CQ36" s="7">
        <v>1.35E-2</v>
      </c>
    </row>
    <row r="37" spans="1:95" x14ac:dyDescent="0.35">
      <c r="A37" s="13">
        <v>54</v>
      </c>
      <c r="B37" s="14">
        <f t="shared" si="0"/>
        <v>-7.0000000000000001E-3</v>
      </c>
      <c r="H37" s="5">
        <v>54</v>
      </c>
      <c r="I37" s="8">
        <v>2.8799999999999999E-2</v>
      </c>
      <c r="J37" s="8">
        <v>2.7699999999999999E-2</v>
      </c>
      <c r="K37" s="8">
        <v>2.64E-2</v>
      </c>
      <c r="L37" s="8">
        <v>2.4899999999999999E-2</v>
      </c>
      <c r="M37" s="8">
        <v>2.2800000000000001E-2</v>
      </c>
      <c r="N37" s="8">
        <v>2.0500000000000001E-2</v>
      </c>
      <c r="O37" s="8">
        <v>1.7899999999999999E-2</v>
      </c>
      <c r="P37" s="8">
        <v>1.54E-2</v>
      </c>
      <c r="Q37" s="8">
        <v>1.2800000000000001E-2</v>
      </c>
      <c r="R37" s="8">
        <v>1.0200000000000001E-2</v>
      </c>
      <c r="S37" s="8">
        <v>7.4999999999999997E-3</v>
      </c>
      <c r="T37" s="8">
        <v>4.8999999999999998E-3</v>
      </c>
      <c r="U37" s="8">
        <v>2.5999999999999999E-3</v>
      </c>
      <c r="V37" s="8">
        <v>1E-3</v>
      </c>
      <c r="W37" s="8">
        <v>2.0000000000000001E-4</v>
      </c>
      <c r="X37" s="8">
        <v>2.0000000000000001E-4</v>
      </c>
      <c r="Y37" s="8">
        <v>1.1000000000000001E-3</v>
      </c>
      <c r="Z37" s="8">
        <v>3.0999999999999999E-3</v>
      </c>
      <c r="AA37" s="8">
        <v>6.1000000000000004E-3</v>
      </c>
      <c r="AB37" s="8">
        <v>9.7000000000000003E-3</v>
      </c>
      <c r="AC37" s="8">
        <v>1.37E-2</v>
      </c>
      <c r="AD37" s="8">
        <v>1.7500000000000002E-2</v>
      </c>
      <c r="AE37" s="8">
        <v>2.07E-2</v>
      </c>
      <c r="AF37" s="8">
        <v>2.3E-2</v>
      </c>
      <c r="AG37" s="8">
        <v>2.41E-2</v>
      </c>
      <c r="AH37" s="8">
        <v>2.3800000000000002E-2</v>
      </c>
      <c r="AI37" s="8">
        <v>2.2499999999999999E-2</v>
      </c>
      <c r="AJ37" s="8">
        <v>2.0400000000000001E-2</v>
      </c>
      <c r="AK37" s="8">
        <v>1.78E-2</v>
      </c>
      <c r="AL37" s="8">
        <v>1.5100000000000001E-2</v>
      </c>
      <c r="AM37" s="8">
        <v>1.2800000000000001E-2</v>
      </c>
      <c r="AN37" s="8">
        <v>1.09E-2</v>
      </c>
      <c r="AO37" s="8">
        <v>9.7000000000000003E-3</v>
      </c>
      <c r="AP37" s="8">
        <v>9.1000000000000004E-3</v>
      </c>
      <c r="AQ37" s="8">
        <v>9.1000000000000004E-3</v>
      </c>
      <c r="AR37" s="8">
        <v>9.4999999999999998E-3</v>
      </c>
      <c r="AS37" s="8">
        <v>1.04E-2</v>
      </c>
      <c r="AT37" s="8">
        <v>1.14E-2</v>
      </c>
      <c r="AU37" s="8">
        <v>1.24E-2</v>
      </c>
      <c r="AV37" s="8">
        <v>1.3299999999999999E-2</v>
      </c>
      <c r="AW37" s="8">
        <v>1.3899999999999999E-2</v>
      </c>
      <c r="AX37" s="8">
        <v>1.43E-2</v>
      </c>
      <c r="AY37" s="8">
        <v>1.4500000000000001E-2</v>
      </c>
      <c r="AZ37" s="8">
        <v>1.46E-2</v>
      </c>
      <c r="BA37" s="8">
        <v>1.47E-2</v>
      </c>
      <c r="BB37" s="8">
        <v>1.4500000000000001E-2</v>
      </c>
      <c r="BC37" s="8">
        <v>1.4E-2</v>
      </c>
      <c r="BD37" s="8">
        <v>1.3100000000000001E-2</v>
      </c>
      <c r="BE37" s="8">
        <v>1.2E-2</v>
      </c>
      <c r="BF37" s="8">
        <v>1.0800000000000001E-2</v>
      </c>
      <c r="BG37" s="8">
        <v>9.9000000000000008E-3</v>
      </c>
      <c r="BH37" s="8">
        <v>9.1999999999999998E-3</v>
      </c>
      <c r="BI37" s="8">
        <v>8.6999999999999994E-3</v>
      </c>
      <c r="BJ37" s="8">
        <v>8.2000000000000007E-3</v>
      </c>
      <c r="BK37" s="8">
        <v>7.3000000000000001E-3</v>
      </c>
      <c r="BL37" s="8">
        <v>6.1000000000000004E-3</v>
      </c>
      <c r="BM37" s="8">
        <v>4.4000000000000003E-3</v>
      </c>
      <c r="BN37" s="8">
        <v>2.0999999999999999E-3</v>
      </c>
      <c r="BO37" s="8">
        <v>-5.0000000000000001E-4</v>
      </c>
      <c r="BP37" s="8">
        <v>-3.0999999999999999E-3</v>
      </c>
      <c r="BQ37" s="8">
        <v>-5.4999999999999997E-3</v>
      </c>
      <c r="BR37" s="8">
        <v>-7.0000000000000001E-3</v>
      </c>
      <c r="BS37" s="8">
        <v>-7.4000000000000003E-3</v>
      </c>
      <c r="BT37" s="8">
        <v>-6.1999999999999998E-3</v>
      </c>
      <c r="BU37" s="8">
        <v>-3.3E-3</v>
      </c>
      <c r="BV37" s="8">
        <v>1.1000000000000001E-3</v>
      </c>
      <c r="BW37" s="8">
        <v>6.6E-3</v>
      </c>
      <c r="BX37" s="7">
        <v>7.7999999999999996E-3</v>
      </c>
      <c r="BY37" s="7">
        <v>8.8999999999999999E-3</v>
      </c>
      <c r="BZ37" s="7">
        <v>9.7999999999999997E-3</v>
      </c>
      <c r="CA37" s="7">
        <v>1.03E-2</v>
      </c>
      <c r="CB37" s="7">
        <v>1.06E-2</v>
      </c>
      <c r="CC37" s="7">
        <v>1.06E-2</v>
      </c>
      <c r="CD37" s="7">
        <v>1.0500000000000001E-2</v>
      </c>
      <c r="CE37" s="7">
        <v>1.0200000000000001E-2</v>
      </c>
      <c r="CF37" s="7">
        <v>9.9000000000000008E-3</v>
      </c>
      <c r="CG37" s="7">
        <v>9.5999999999999992E-3</v>
      </c>
      <c r="CH37" s="7">
        <v>9.2999999999999992E-3</v>
      </c>
      <c r="CI37" s="7">
        <v>9.2999999999999992E-3</v>
      </c>
      <c r="CJ37" s="7">
        <v>9.4999999999999998E-3</v>
      </c>
      <c r="CK37" s="7">
        <v>0.01</v>
      </c>
      <c r="CL37" s="7">
        <v>1.06E-2</v>
      </c>
      <c r="CM37" s="7">
        <v>1.14E-2</v>
      </c>
      <c r="CN37" s="7">
        <v>1.21E-2</v>
      </c>
      <c r="CO37" s="7">
        <v>1.2800000000000001E-2</v>
      </c>
      <c r="CP37" s="7">
        <v>1.3299999999999999E-2</v>
      </c>
      <c r="CQ37" s="7">
        <v>1.35E-2</v>
      </c>
    </row>
    <row r="38" spans="1:95" x14ac:dyDescent="0.35">
      <c r="A38" s="13">
        <v>55</v>
      </c>
      <c r="B38" s="14">
        <f t="shared" si="0"/>
        <v>-8.3000000000000001E-3</v>
      </c>
      <c r="H38" s="5">
        <v>55</v>
      </c>
      <c r="I38" s="8">
        <v>2.9000000000000001E-2</v>
      </c>
      <c r="J38" s="8">
        <v>2.76E-2</v>
      </c>
      <c r="K38" s="8">
        <v>2.5999999999999999E-2</v>
      </c>
      <c r="L38" s="8">
        <v>2.4199999999999999E-2</v>
      </c>
      <c r="M38" s="8">
        <v>2.2100000000000002E-2</v>
      </c>
      <c r="N38" s="8">
        <v>1.9800000000000002E-2</v>
      </c>
      <c r="O38" s="8">
        <v>1.7500000000000002E-2</v>
      </c>
      <c r="P38" s="8">
        <v>1.5299999999999999E-2</v>
      </c>
      <c r="Q38" s="8">
        <v>1.3100000000000001E-2</v>
      </c>
      <c r="R38" s="8">
        <v>1.0800000000000001E-2</v>
      </c>
      <c r="S38" s="8">
        <v>8.3000000000000001E-3</v>
      </c>
      <c r="T38" s="8">
        <v>5.8999999999999999E-3</v>
      </c>
      <c r="U38" s="8">
        <v>3.7000000000000002E-3</v>
      </c>
      <c r="V38" s="8">
        <v>2E-3</v>
      </c>
      <c r="W38" s="8">
        <v>8.9999999999999998E-4</v>
      </c>
      <c r="X38" s="8">
        <v>5.0000000000000001E-4</v>
      </c>
      <c r="Y38" s="8">
        <v>1.1999999999999999E-3</v>
      </c>
      <c r="Z38" s="8">
        <v>2.8999999999999998E-3</v>
      </c>
      <c r="AA38" s="8">
        <v>5.5999999999999999E-3</v>
      </c>
      <c r="AB38" s="8">
        <v>9.1000000000000004E-3</v>
      </c>
      <c r="AC38" s="8">
        <v>1.2999999999999999E-2</v>
      </c>
      <c r="AD38" s="8">
        <v>1.6799999999999999E-2</v>
      </c>
      <c r="AE38" s="8">
        <v>2.01E-2</v>
      </c>
      <c r="AF38" s="8">
        <v>2.24E-2</v>
      </c>
      <c r="AG38" s="8">
        <v>2.3599999999999999E-2</v>
      </c>
      <c r="AH38" s="8">
        <v>2.3300000000000001E-2</v>
      </c>
      <c r="AI38" s="8">
        <v>2.1899999999999999E-2</v>
      </c>
      <c r="AJ38" s="8">
        <v>1.9599999999999999E-2</v>
      </c>
      <c r="AK38" s="8">
        <v>1.67E-2</v>
      </c>
      <c r="AL38" s="8">
        <v>1.38E-2</v>
      </c>
      <c r="AM38" s="8">
        <v>1.1299999999999999E-2</v>
      </c>
      <c r="AN38" s="8">
        <v>9.4999999999999998E-3</v>
      </c>
      <c r="AO38" s="8">
        <v>8.3999999999999995E-3</v>
      </c>
      <c r="AP38" s="8">
        <v>8.0000000000000002E-3</v>
      </c>
      <c r="AQ38" s="8">
        <v>8.2000000000000007E-3</v>
      </c>
      <c r="AR38" s="8">
        <v>8.8000000000000005E-3</v>
      </c>
      <c r="AS38" s="8">
        <v>9.7000000000000003E-3</v>
      </c>
      <c r="AT38" s="8">
        <v>1.0699999999999999E-2</v>
      </c>
      <c r="AU38" s="8">
        <v>1.17E-2</v>
      </c>
      <c r="AV38" s="8">
        <v>1.26E-2</v>
      </c>
      <c r="AW38" s="8">
        <v>1.3299999999999999E-2</v>
      </c>
      <c r="AX38" s="8">
        <v>1.38E-2</v>
      </c>
      <c r="AY38" s="8">
        <v>1.41E-2</v>
      </c>
      <c r="AZ38" s="8">
        <v>1.43E-2</v>
      </c>
      <c r="BA38" s="8">
        <v>1.43E-2</v>
      </c>
      <c r="BB38" s="8">
        <v>1.4200000000000001E-2</v>
      </c>
      <c r="BC38" s="8">
        <v>1.3899999999999999E-2</v>
      </c>
      <c r="BD38" s="8">
        <v>1.35E-2</v>
      </c>
      <c r="BE38" s="8">
        <v>1.29E-2</v>
      </c>
      <c r="BF38" s="8">
        <v>1.24E-2</v>
      </c>
      <c r="BG38" s="8">
        <v>1.2200000000000001E-2</v>
      </c>
      <c r="BH38" s="8">
        <v>1.21E-2</v>
      </c>
      <c r="BI38" s="8">
        <v>1.2E-2</v>
      </c>
      <c r="BJ38" s="8">
        <v>1.17E-2</v>
      </c>
      <c r="BK38" s="8">
        <v>1.0800000000000001E-2</v>
      </c>
      <c r="BL38" s="8">
        <v>9.2999999999999992E-3</v>
      </c>
      <c r="BM38" s="8">
        <v>7.0000000000000001E-3</v>
      </c>
      <c r="BN38" s="8">
        <v>4.1000000000000003E-3</v>
      </c>
      <c r="BO38" s="8">
        <v>6.9999999999999999E-4</v>
      </c>
      <c r="BP38" s="8">
        <v>-2.8E-3</v>
      </c>
      <c r="BQ38" s="8">
        <v>-6.0000000000000001E-3</v>
      </c>
      <c r="BR38" s="8">
        <v>-8.3000000000000001E-3</v>
      </c>
      <c r="BS38" s="8">
        <v>-9.1999999999999998E-3</v>
      </c>
      <c r="BT38" s="8">
        <v>-8.3999999999999995E-3</v>
      </c>
      <c r="BU38" s="8">
        <v>-5.7000000000000002E-3</v>
      </c>
      <c r="BV38" s="8">
        <v>-1.4E-3</v>
      </c>
      <c r="BW38" s="8">
        <v>4.0000000000000001E-3</v>
      </c>
      <c r="BX38" s="7">
        <v>5.4000000000000003E-3</v>
      </c>
      <c r="BY38" s="7">
        <v>6.8999999999999999E-3</v>
      </c>
      <c r="BZ38" s="7">
        <v>8.3000000000000001E-3</v>
      </c>
      <c r="CA38" s="7">
        <v>9.4000000000000004E-3</v>
      </c>
      <c r="CB38" s="7">
        <v>1.0200000000000001E-2</v>
      </c>
      <c r="CC38" s="7">
        <v>1.0699999999999999E-2</v>
      </c>
      <c r="CD38" s="7">
        <v>1.09E-2</v>
      </c>
      <c r="CE38" s="7">
        <v>1.09E-2</v>
      </c>
      <c r="CF38" s="7">
        <v>1.0800000000000001E-2</v>
      </c>
      <c r="CG38" s="7">
        <v>1.04E-2</v>
      </c>
      <c r="CH38" s="7">
        <v>1.01E-2</v>
      </c>
      <c r="CI38" s="7">
        <v>0.01</v>
      </c>
      <c r="CJ38" s="7">
        <v>1.01E-2</v>
      </c>
      <c r="CK38" s="7">
        <v>1.04E-2</v>
      </c>
      <c r="CL38" s="7">
        <v>1.09E-2</v>
      </c>
      <c r="CM38" s="7">
        <v>1.1599999999999999E-2</v>
      </c>
      <c r="CN38" s="7">
        <v>1.2200000000000001E-2</v>
      </c>
      <c r="CO38" s="7">
        <v>1.29E-2</v>
      </c>
      <c r="CP38" s="7">
        <v>1.3299999999999999E-2</v>
      </c>
      <c r="CQ38" s="7">
        <v>1.35E-2</v>
      </c>
    </row>
    <row r="39" spans="1:95" x14ac:dyDescent="0.35">
      <c r="A39" s="13">
        <v>56</v>
      </c>
      <c r="B39" s="14">
        <f t="shared" si="0"/>
        <v>-8.6999999999999994E-3</v>
      </c>
      <c r="H39" s="5">
        <v>56</v>
      </c>
      <c r="I39" s="8">
        <v>2.9499999999999998E-2</v>
      </c>
      <c r="J39" s="8">
        <v>2.76E-2</v>
      </c>
      <c r="K39" s="8">
        <v>2.5700000000000001E-2</v>
      </c>
      <c r="L39" s="8">
        <v>2.3599999999999999E-2</v>
      </c>
      <c r="M39" s="8">
        <v>2.12E-2</v>
      </c>
      <c r="N39" s="8">
        <v>1.89E-2</v>
      </c>
      <c r="O39" s="8">
        <v>1.6799999999999999E-2</v>
      </c>
      <c r="P39" s="8">
        <v>1.4800000000000001E-2</v>
      </c>
      <c r="Q39" s="8">
        <v>1.2999999999999999E-2</v>
      </c>
      <c r="R39" s="8">
        <v>1.0999999999999999E-2</v>
      </c>
      <c r="S39" s="8">
        <v>8.8999999999999999E-3</v>
      </c>
      <c r="T39" s="8">
        <v>6.7000000000000002E-3</v>
      </c>
      <c r="U39" s="8">
        <v>4.7000000000000002E-3</v>
      </c>
      <c r="V39" s="8">
        <v>3.0000000000000001E-3</v>
      </c>
      <c r="W39" s="8">
        <v>1.8E-3</v>
      </c>
      <c r="X39" s="8">
        <v>1.1999999999999999E-3</v>
      </c>
      <c r="Y39" s="8">
        <v>1.6000000000000001E-3</v>
      </c>
      <c r="Z39" s="8">
        <v>3.0000000000000001E-3</v>
      </c>
      <c r="AA39" s="8">
        <v>5.4000000000000003E-3</v>
      </c>
      <c r="AB39" s="8">
        <v>8.6999999999999994E-3</v>
      </c>
      <c r="AC39" s="8">
        <v>1.24E-2</v>
      </c>
      <c r="AD39" s="8">
        <v>1.61E-2</v>
      </c>
      <c r="AE39" s="8">
        <v>1.9400000000000001E-2</v>
      </c>
      <c r="AF39" s="8">
        <v>2.18E-2</v>
      </c>
      <c r="AG39" s="8">
        <v>2.3E-2</v>
      </c>
      <c r="AH39" s="8">
        <v>2.2800000000000001E-2</v>
      </c>
      <c r="AI39" s="8">
        <v>2.1299999999999999E-2</v>
      </c>
      <c r="AJ39" s="8">
        <v>1.8800000000000001E-2</v>
      </c>
      <c r="AK39" s="8">
        <v>1.5699999999999999E-2</v>
      </c>
      <c r="AL39" s="8">
        <v>1.26E-2</v>
      </c>
      <c r="AM39" s="8">
        <v>1.01E-2</v>
      </c>
      <c r="AN39" s="8">
        <v>8.2000000000000007E-3</v>
      </c>
      <c r="AO39" s="8">
        <v>7.1999999999999998E-3</v>
      </c>
      <c r="AP39" s="8">
        <v>7.0000000000000001E-3</v>
      </c>
      <c r="AQ39" s="8">
        <v>7.4000000000000003E-3</v>
      </c>
      <c r="AR39" s="8">
        <v>8.0999999999999996E-3</v>
      </c>
      <c r="AS39" s="8">
        <v>8.9999999999999993E-3</v>
      </c>
      <c r="AT39" s="8">
        <v>0.01</v>
      </c>
      <c r="AU39" s="8">
        <v>1.11E-2</v>
      </c>
      <c r="AV39" s="8">
        <v>1.2E-2</v>
      </c>
      <c r="AW39" s="8">
        <v>1.2699999999999999E-2</v>
      </c>
      <c r="AX39" s="8">
        <v>1.32E-2</v>
      </c>
      <c r="AY39" s="8">
        <v>1.34E-2</v>
      </c>
      <c r="AZ39" s="8">
        <v>1.3599999999999999E-2</v>
      </c>
      <c r="BA39" s="8">
        <v>1.37E-2</v>
      </c>
      <c r="BB39" s="8">
        <v>1.37E-2</v>
      </c>
      <c r="BC39" s="8">
        <v>1.3599999999999999E-2</v>
      </c>
      <c r="BD39" s="8">
        <v>1.35E-2</v>
      </c>
      <c r="BE39" s="8">
        <v>1.34E-2</v>
      </c>
      <c r="BF39" s="8">
        <v>1.3599999999999999E-2</v>
      </c>
      <c r="BG39" s="8">
        <v>1.4E-2</v>
      </c>
      <c r="BH39" s="8">
        <v>1.4500000000000001E-2</v>
      </c>
      <c r="BI39" s="8">
        <v>1.49E-2</v>
      </c>
      <c r="BJ39" s="8">
        <v>1.49E-2</v>
      </c>
      <c r="BK39" s="8">
        <v>1.4200000000000001E-2</v>
      </c>
      <c r="BL39" s="8">
        <v>1.26E-2</v>
      </c>
      <c r="BM39" s="8">
        <v>0.01</v>
      </c>
      <c r="BN39" s="8">
        <v>6.4999999999999997E-3</v>
      </c>
      <c r="BO39" s="8">
        <v>2.5000000000000001E-3</v>
      </c>
      <c r="BP39" s="8">
        <v>-1.6999999999999999E-3</v>
      </c>
      <c r="BQ39" s="8">
        <v>-5.7000000000000002E-3</v>
      </c>
      <c r="BR39" s="8">
        <v>-8.6999999999999994E-3</v>
      </c>
      <c r="BS39" s="8">
        <v>-1.0200000000000001E-2</v>
      </c>
      <c r="BT39" s="8">
        <v>-9.9000000000000008E-3</v>
      </c>
      <c r="BU39" s="8">
        <v>-7.7000000000000002E-3</v>
      </c>
      <c r="BV39" s="8">
        <v>-3.8E-3</v>
      </c>
      <c r="BW39" s="8">
        <v>1.1999999999999999E-3</v>
      </c>
      <c r="BX39" s="7">
        <v>2.8E-3</v>
      </c>
      <c r="BY39" s="7">
        <v>4.5999999999999999E-3</v>
      </c>
      <c r="BZ39" s="7">
        <v>6.4000000000000003E-3</v>
      </c>
      <c r="CA39" s="7">
        <v>8.0999999999999996E-3</v>
      </c>
      <c r="CB39" s="7">
        <v>9.4000000000000004E-3</v>
      </c>
      <c r="CC39" s="7">
        <v>1.0500000000000001E-2</v>
      </c>
      <c r="CD39" s="7">
        <v>1.11E-2</v>
      </c>
      <c r="CE39" s="7">
        <v>1.14E-2</v>
      </c>
      <c r="CF39" s="7">
        <v>1.15E-2</v>
      </c>
      <c r="CG39" s="7">
        <v>1.12E-2</v>
      </c>
      <c r="CH39" s="7">
        <v>1.09E-2</v>
      </c>
      <c r="CI39" s="7">
        <v>1.0699999999999999E-2</v>
      </c>
      <c r="CJ39" s="7">
        <v>1.0699999999999999E-2</v>
      </c>
      <c r="CK39" s="7">
        <v>1.09E-2</v>
      </c>
      <c r="CL39" s="7">
        <v>1.1299999999999999E-2</v>
      </c>
      <c r="CM39" s="7">
        <v>1.18E-2</v>
      </c>
      <c r="CN39" s="7">
        <v>1.24E-2</v>
      </c>
      <c r="CO39" s="7">
        <v>1.29E-2</v>
      </c>
      <c r="CP39" s="7">
        <v>1.3299999999999999E-2</v>
      </c>
      <c r="CQ39" s="7">
        <v>1.35E-2</v>
      </c>
    </row>
    <row r="40" spans="1:95" x14ac:dyDescent="0.35">
      <c r="A40" s="13">
        <v>57</v>
      </c>
      <c r="B40" s="14">
        <f t="shared" si="0"/>
        <v>-8.2000000000000007E-3</v>
      </c>
      <c r="H40" s="5">
        <v>57</v>
      </c>
      <c r="I40" s="8">
        <v>3.0099999999999998E-2</v>
      </c>
      <c r="J40" s="8">
        <v>2.7799999999999998E-2</v>
      </c>
      <c r="K40" s="8">
        <v>2.5399999999999999E-2</v>
      </c>
      <c r="L40" s="8">
        <v>2.3E-2</v>
      </c>
      <c r="M40" s="8">
        <v>2.0400000000000001E-2</v>
      </c>
      <c r="N40" s="8">
        <v>1.7999999999999999E-2</v>
      </c>
      <c r="O40" s="8">
        <v>1.5800000000000002E-2</v>
      </c>
      <c r="P40" s="8">
        <v>1.41E-2</v>
      </c>
      <c r="Q40" s="8">
        <v>1.24E-2</v>
      </c>
      <c r="R40" s="8">
        <v>1.0800000000000001E-2</v>
      </c>
      <c r="S40" s="8">
        <v>9.1000000000000004E-3</v>
      </c>
      <c r="T40" s="8">
        <v>7.3000000000000001E-3</v>
      </c>
      <c r="U40" s="8">
        <v>5.4999999999999997E-3</v>
      </c>
      <c r="V40" s="8">
        <v>4.1000000000000003E-3</v>
      </c>
      <c r="W40" s="8">
        <v>2.8999999999999998E-3</v>
      </c>
      <c r="X40" s="8">
        <v>2.3E-3</v>
      </c>
      <c r="Y40" s="8">
        <v>2.3999999999999998E-3</v>
      </c>
      <c r="Z40" s="8">
        <v>3.5000000000000001E-3</v>
      </c>
      <c r="AA40" s="8">
        <v>5.7000000000000002E-3</v>
      </c>
      <c r="AB40" s="8">
        <v>8.6E-3</v>
      </c>
      <c r="AC40" s="8">
        <v>1.2E-2</v>
      </c>
      <c r="AD40" s="8">
        <v>1.55E-2</v>
      </c>
      <c r="AE40" s="8">
        <v>1.8700000000000001E-2</v>
      </c>
      <c r="AF40" s="8">
        <v>2.1000000000000001E-2</v>
      </c>
      <c r="AG40" s="8">
        <v>2.2200000000000001E-2</v>
      </c>
      <c r="AH40" s="8">
        <v>2.1999999999999999E-2</v>
      </c>
      <c r="AI40" s="8">
        <v>2.0500000000000001E-2</v>
      </c>
      <c r="AJ40" s="8">
        <v>1.7899999999999999E-2</v>
      </c>
      <c r="AK40" s="8">
        <v>1.4800000000000001E-2</v>
      </c>
      <c r="AL40" s="8">
        <v>1.1599999999999999E-2</v>
      </c>
      <c r="AM40" s="8">
        <v>8.9999999999999993E-3</v>
      </c>
      <c r="AN40" s="8">
        <v>7.1999999999999998E-3</v>
      </c>
      <c r="AO40" s="8">
        <v>6.1999999999999998E-3</v>
      </c>
      <c r="AP40" s="8">
        <v>6.1000000000000004E-3</v>
      </c>
      <c r="AQ40" s="8">
        <v>6.6E-3</v>
      </c>
      <c r="AR40" s="8">
        <v>7.4999999999999997E-3</v>
      </c>
      <c r="AS40" s="8">
        <v>8.3999999999999995E-3</v>
      </c>
      <c r="AT40" s="8">
        <v>9.4999999999999998E-3</v>
      </c>
      <c r="AU40" s="8">
        <v>1.0500000000000001E-2</v>
      </c>
      <c r="AV40" s="8">
        <v>1.14E-2</v>
      </c>
      <c r="AW40" s="8">
        <v>1.2E-2</v>
      </c>
      <c r="AX40" s="8">
        <v>1.24E-2</v>
      </c>
      <c r="AY40" s="8">
        <v>1.2699999999999999E-2</v>
      </c>
      <c r="AZ40" s="8">
        <v>1.2800000000000001E-2</v>
      </c>
      <c r="BA40" s="8">
        <v>1.29E-2</v>
      </c>
      <c r="BB40" s="8">
        <v>1.2999999999999999E-2</v>
      </c>
      <c r="BC40" s="8">
        <v>1.3100000000000001E-2</v>
      </c>
      <c r="BD40" s="8">
        <v>1.3299999999999999E-2</v>
      </c>
      <c r="BE40" s="8">
        <v>1.37E-2</v>
      </c>
      <c r="BF40" s="8">
        <v>1.44E-2</v>
      </c>
      <c r="BG40" s="8">
        <v>1.54E-2</v>
      </c>
      <c r="BH40" s="8">
        <v>1.6400000000000001E-2</v>
      </c>
      <c r="BI40" s="8">
        <v>1.7299999999999999E-2</v>
      </c>
      <c r="BJ40" s="8">
        <v>1.77E-2</v>
      </c>
      <c r="BK40" s="8">
        <v>1.72E-2</v>
      </c>
      <c r="BL40" s="8">
        <v>1.5699999999999999E-2</v>
      </c>
      <c r="BM40" s="8">
        <v>1.2999999999999999E-2</v>
      </c>
      <c r="BN40" s="8">
        <v>9.2999999999999992E-3</v>
      </c>
      <c r="BO40" s="8">
        <v>4.8999999999999998E-3</v>
      </c>
      <c r="BP40" s="8">
        <v>1E-4</v>
      </c>
      <c r="BQ40" s="8">
        <v>-4.4999999999999997E-3</v>
      </c>
      <c r="BR40" s="8">
        <v>-8.2000000000000007E-3</v>
      </c>
      <c r="BS40" s="8">
        <v>-1.04E-2</v>
      </c>
      <c r="BT40" s="8">
        <v>-1.0699999999999999E-2</v>
      </c>
      <c r="BU40" s="8">
        <v>-9.1999999999999998E-3</v>
      </c>
      <c r="BV40" s="8">
        <v>-5.8999999999999999E-3</v>
      </c>
      <c r="BW40" s="8">
        <v>-1.4E-3</v>
      </c>
      <c r="BX40" s="7">
        <v>2.0000000000000001E-4</v>
      </c>
      <c r="BY40" s="7">
        <v>2.2000000000000001E-3</v>
      </c>
      <c r="BZ40" s="7">
        <v>4.4000000000000003E-3</v>
      </c>
      <c r="CA40" s="7">
        <v>6.4999999999999997E-3</v>
      </c>
      <c r="CB40" s="7">
        <v>8.3999999999999995E-3</v>
      </c>
      <c r="CC40" s="7">
        <v>9.9000000000000008E-3</v>
      </c>
      <c r="CD40" s="7">
        <v>1.0999999999999999E-2</v>
      </c>
      <c r="CE40" s="7">
        <v>1.17E-2</v>
      </c>
      <c r="CF40" s="7">
        <v>1.2E-2</v>
      </c>
      <c r="CG40" s="7">
        <v>1.18E-2</v>
      </c>
      <c r="CH40" s="7">
        <v>1.15E-2</v>
      </c>
      <c r="CI40" s="7">
        <v>1.1299999999999999E-2</v>
      </c>
      <c r="CJ40" s="7">
        <v>1.12E-2</v>
      </c>
      <c r="CK40" s="7">
        <v>1.1299999999999999E-2</v>
      </c>
      <c r="CL40" s="7">
        <v>1.1599999999999999E-2</v>
      </c>
      <c r="CM40" s="7">
        <v>1.2E-2</v>
      </c>
      <c r="CN40" s="7">
        <v>1.2500000000000001E-2</v>
      </c>
      <c r="CO40" s="7">
        <v>1.2999999999999999E-2</v>
      </c>
      <c r="CP40" s="7">
        <v>1.34E-2</v>
      </c>
      <c r="CQ40" s="7">
        <v>1.35E-2</v>
      </c>
    </row>
    <row r="41" spans="1:95" x14ac:dyDescent="0.35">
      <c r="A41" s="13">
        <v>58</v>
      </c>
      <c r="B41" s="14">
        <f t="shared" si="0"/>
        <v>-6.7999999999999996E-3</v>
      </c>
      <c r="H41" s="5">
        <v>58</v>
      </c>
      <c r="I41" s="8">
        <v>3.0599999999999999E-2</v>
      </c>
      <c r="J41" s="8">
        <v>2.7900000000000001E-2</v>
      </c>
      <c r="K41" s="8">
        <v>2.52E-2</v>
      </c>
      <c r="L41" s="8">
        <v>2.24E-2</v>
      </c>
      <c r="M41" s="8">
        <v>1.9599999999999999E-2</v>
      </c>
      <c r="N41" s="8">
        <v>1.7000000000000001E-2</v>
      </c>
      <c r="O41" s="8">
        <v>1.4800000000000001E-2</v>
      </c>
      <c r="P41" s="8">
        <v>1.3100000000000001E-2</v>
      </c>
      <c r="Q41" s="8">
        <v>1.1599999999999999E-2</v>
      </c>
      <c r="R41" s="8">
        <v>1.03E-2</v>
      </c>
      <c r="S41" s="8">
        <v>8.8999999999999999E-3</v>
      </c>
      <c r="T41" s="8">
        <v>7.4999999999999997E-3</v>
      </c>
      <c r="U41" s="8">
        <v>6.3E-3</v>
      </c>
      <c r="V41" s="8">
        <v>5.1999999999999998E-3</v>
      </c>
      <c r="W41" s="8">
        <v>4.1999999999999997E-3</v>
      </c>
      <c r="X41" s="8">
        <v>3.7000000000000002E-3</v>
      </c>
      <c r="Y41" s="8">
        <v>3.7000000000000002E-3</v>
      </c>
      <c r="Z41" s="8">
        <v>4.5999999999999999E-3</v>
      </c>
      <c r="AA41" s="8">
        <v>6.4000000000000003E-3</v>
      </c>
      <c r="AB41" s="8">
        <v>8.8999999999999999E-3</v>
      </c>
      <c r="AC41" s="8">
        <v>1.2E-2</v>
      </c>
      <c r="AD41" s="8">
        <v>1.5100000000000001E-2</v>
      </c>
      <c r="AE41" s="8">
        <v>1.7999999999999999E-2</v>
      </c>
      <c r="AF41" s="8">
        <v>2.0199999999999999E-2</v>
      </c>
      <c r="AG41" s="8">
        <v>2.1299999999999999E-2</v>
      </c>
      <c r="AH41" s="8">
        <v>2.1000000000000001E-2</v>
      </c>
      <c r="AI41" s="8">
        <v>1.95E-2</v>
      </c>
      <c r="AJ41" s="8">
        <v>1.7000000000000001E-2</v>
      </c>
      <c r="AK41" s="8">
        <v>1.3899999999999999E-2</v>
      </c>
      <c r="AL41" s="8">
        <v>1.0699999999999999E-2</v>
      </c>
      <c r="AM41" s="8">
        <v>8.0000000000000002E-3</v>
      </c>
      <c r="AN41" s="8">
        <v>6.1999999999999998E-3</v>
      </c>
      <c r="AO41" s="8">
        <v>5.3E-3</v>
      </c>
      <c r="AP41" s="8">
        <v>5.3E-3</v>
      </c>
      <c r="AQ41" s="8">
        <v>5.8999999999999999E-3</v>
      </c>
      <c r="AR41" s="8">
        <v>6.8999999999999999E-3</v>
      </c>
      <c r="AS41" s="8">
        <v>8.0000000000000002E-3</v>
      </c>
      <c r="AT41" s="8">
        <v>9.1000000000000004E-3</v>
      </c>
      <c r="AU41" s="8">
        <v>1.01E-2</v>
      </c>
      <c r="AV41" s="8">
        <v>1.09E-2</v>
      </c>
      <c r="AW41" s="8">
        <v>1.14E-2</v>
      </c>
      <c r="AX41" s="8">
        <v>1.17E-2</v>
      </c>
      <c r="AY41" s="8">
        <v>1.18E-2</v>
      </c>
      <c r="AZ41" s="8">
        <v>1.18E-2</v>
      </c>
      <c r="BA41" s="8">
        <v>1.1900000000000001E-2</v>
      </c>
      <c r="BB41" s="8">
        <v>1.21E-2</v>
      </c>
      <c r="BC41" s="8">
        <v>1.2500000000000001E-2</v>
      </c>
      <c r="BD41" s="8">
        <v>1.2999999999999999E-2</v>
      </c>
      <c r="BE41" s="8">
        <v>1.38E-2</v>
      </c>
      <c r="BF41" s="8">
        <v>1.4999999999999999E-2</v>
      </c>
      <c r="BG41" s="8">
        <v>1.6299999999999999E-2</v>
      </c>
      <c r="BH41" s="8">
        <v>1.7899999999999999E-2</v>
      </c>
      <c r="BI41" s="8">
        <v>1.9199999999999998E-2</v>
      </c>
      <c r="BJ41" s="8">
        <v>1.9900000000000001E-2</v>
      </c>
      <c r="BK41" s="8">
        <v>1.9800000000000002E-2</v>
      </c>
      <c r="BL41" s="8">
        <v>1.84E-2</v>
      </c>
      <c r="BM41" s="8">
        <v>1.5900000000000001E-2</v>
      </c>
      <c r="BN41" s="8">
        <v>1.2200000000000001E-2</v>
      </c>
      <c r="BO41" s="8">
        <v>7.6E-3</v>
      </c>
      <c r="BP41" s="8">
        <v>2.5000000000000001E-3</v>
      </c>
      <c r="BQ41" s="8">
        <v>-2.5000000000000001E-3</v>
      </c>
      <c r="BR41" s="8">
        <v>-6.7999999999999996E-3</v>
      </c>
      <c r="BS41" s="8">
        <v>-9.5999999999999992E-3</v>
      </c>
      <c r="BT41" s="8">
        <v>-1.0699999999999999E-2</v>
      </c>
      <c r="BU41" s="8">
        <v>-9.9000000000000008E-3</v>
      </c>
      <c r="BV41" s="8">
        <v>-7.4000000000000003E-3</v>
      </c>
      <c r="BW41" s="8">
        <v>-3.7000000000000002E-3</v>
      </c>
      <c r="BX41" s="7">
        <v>-2.2000000000000001E-3</v>
      </c>
      <c r="BY41" s="7">
        <v>-2.0000000000000001E-4</v>
      </c>
      <c r="BZ41" s="7">
        <v>2.2000000000000001E-3</v>
      </c>
      <c r="CA41" s="7">
        <v>4.7999999999999996E-3</v>
      </c>
      <c r="CB41" s="7">
        <v>7.1000000000000004E-3</v>
      </c>
      <c r="CC41" s="7">
        <v>9.1000000000000004E-3</v>
      </c>
      <c r="CD41" s="7">
        <v>1.0699999999999999E-2</v>
      </c>
      <c r="CE41" s="7">
        <v>1.18E-2</v>
      </c>
      <c r="CF41" s="7">
        <v>1.23E-2</v>
      </c>
      <c r="CG41" s="7">
        <v>1.23E-2</v>
      </c>
      <c r="CH41" s="7">
        <v>1.2E-2</v>
      </c>
      <c r="CI41" s="7">
        <v>1.18E-2</v>
      </c>
      <c r="CJ41" s="7">
        <v>1.17E-2</v>
      </c>
      <c r="CK41" s="7">
        <v>1.17E-2</v>
      </c>
      <c r="CL41" s="7">
        <v>1.1900000000000001E-2</v>
      </c>
      <c r="CM41" s="7">
        <v>1.23E-2</v>
      </c>
      <c r="CN41" s="7">
        <v>1.26E-2</v>
      </c>
      <c r="CO41" s="7">
        <v>1.2999999999999999E-2</v>
      </c>
      <c r="CP41" s="7">
        <v>1.34E-2</v>
      </c>
      <c r="CQ41" s="7">
        <v>1.35E-2</v>
      </c>
    </row>
    <row r="42" spans="1:95" x14ac:dyDescent="0.35">
      <c r="A42" s="13">
        <v>59</v>
      </c>
      <c r="B42" s="14">
        <f t="shared" si="0"/>
        <v>-4.7000000000000002E-3</v>
      </c>
      <c r="H42" s="5">
        <v>59</v>
      </c>
      <c r="I42" s="8">
        <v>3.09E-2</v>
      </c>
      <c r="J42" s="8">
        <v>2.7900000000000001E-2</v>
      </c>
      <c r="K42" s="8">
        <v>2.4899999999999999E-2</v>
      </c>
      <c r="L42" s="8">
        <v>2.18E-2</v>
      </c>
      <c r="M42" s="8">
        <v>1.8800000000000001E-2</v>
      </c>
      <c r="N42" s="8">
        <v>1.6E-2</v>
      </c>
      <c r="O42" s="8">
        <v>1.37E-2</v>
      </c>
      <c r="P42" s="8">
        <v>1.1900000000000001E-2</v>
      </c>
      <c r="Q42" s="8">
        <v>1.06E-2</v>
      </c>
      <c r="R42" s="8">
        <v>9.4999999999999998E-3</v>
      </c>
      <c r="S42" s="8">
        <v>8.5000000000000006E-3</v>
      </c>
      <c r="T42" s="8">
        <v>7.6E-3</v>
      </c>
      <c r="U42" s="8">
        <v>6.8999999999999999E-3</v>
      </c>
      <c r="V42" s="8">
        <v>6.3E-3</v>
      </c>
      <c r="W42" s="8">
        <v>5.7000000000000002E-3</v>
      </c>
      <c r="X42" s="8">
        <v>5.4000000000000003E-3</v>
      </c>
      <c r="Y42" s="8">
        <v>5.4000000000000003E-3</v>
      </c>
      <c r="Z42" s="8">
        <v>6.1000000000000004E-3</v>
      </c>
      <c r="AA42" s="8">
        <v>7.6E-3</v>
      </c>
      <c r="AB42" s="8">
        <v>9.7000000000000003E-3</v>
      </c>
      <c r="AC42" s="8">
        <v>1.2200000000000001E-2</v>
      </c>
      <c r="AD42" s="8">
        <v>1.49E-2</v>
      </c>
      <c r="AE42" s="8">
        <v>1.7399999999999999E-2</v>
      </c>
      <c r="AF42" s="8">
        <v>1.9300000000000001E-2</v>
      </c>
      <c r="AG42" s="8">
        <v>2.01E-2</v>
      </c>
      <c r="AH42" s="8">
        <v>1.9800000000000002E-2</v>
      </c>
      <c r="AI42" s="8">
        <v>1.83E-2</v>
      </c>
      <c r="AJ42" s="8">
        <v>1.5900000000000001E-2</v>
      </c>
      <c r="AK42" s="8">
        <v>1.29E-2</v>
      </c>
      <c r="AL42" s="8">
        <v>9.7999999999999997E-3</v>
      </c>
      <c r="AM42" s="8">
        <v>7.1999999999999998E-3</v>
      </c>
      <c r="AN42" s="8">
        <v>5.4000000000000003E-3</v>
      </c>
      <c r="AO42" s="8">
        <v>4.4999999999999997E-3</v>
      </c>
      <c r="AP42" s="8">
        <v>4.5999999999999999E-3</v>
      </c>
      <c r="AQ42" s="8">
        <v>5.1999999999999998E-3</v>
      </c>
      <c r="AR42" s="8">
        <v>6.3E-3</v>
      </c>
      <c r="AS42" s="8">
        <v>7.4999999999999997E-3</v>
      </c>
      <c r="AT42" s="8">
        <v>8.6999999999999994E-3</v>
      </c>
      <c r="AU42" s="8">
        <v>9.7999999999999997E-3</v>
      </c>
      <c r="AV42" s="8">
        <v>1.0500000000000001E-2</v>
      </c>
      <c r="AW42" s="8">
        <v>1.0800000000000001E-2</v>
      </c>
      <c r="AX42" s="8">
        <v>1.09E-2</v>
      </c>
      <c r="AY42" s="8">
        <v>1.0800000000000001E-2</v>
      </c>
      <c r="AZ42" s="8">
        <v>1.0800000000000001E-2</v>
      </c>
      <c r="BA42" s="8">
        <v>1.09E-2</v>
      </c>
      <c r="BB42" s="8">
        <v>1.12E-2</v>
      </c>
      <c r="BC42" s="8">
        <v>1.18E-2</v>
      </c>
      <c r="BD42" s="8">
        <v>1.26E-2</v>
      </c>
      <c r="BE42" s="8">
        <v>1.38E-2</v>
      </c>
      <c r="BF42" s="8">
        <v>1.52E-2</v>
      </c>
      <c r="BG42" s="8">
        <v>1.7000000000000001E-2</v>
      </c>
      <c r="BH42" s="8">
        <v>1.8800000000000001E-2</v>
      </c>
      <c r="BI42" s="8">
        <v>2.0400000000000001E-2</v>
      </c>
      <c r="BJ42" s="8">
        <v>2.1499999999999998E-2</v>
      </c>
      <c r="BK42" s="8">
        <v>2.1700000000000001E-2</v>
      </c>
      <c r="BL42" s="8">
        <v>2.07E-2</v>
      </c>
      <c r="BM42" s="8">
        <v>1.84E-2</v>
      </c>
      <c r="BN42" s="8">
        <v>1.49E-2</v>
      </c>
      <c r="BO42" s="8">
        <v>1.04E-2</v>
      </c>
      <c r="BP42" s="8">
        <v>5.3E-3</v>
      </c>
      <c r="BQ42" s="8">
        <v>0</v>
      </c>
      <c r="BR42" s="8">
        <v>-4.7000000000000002E-3</v>
      </c>
      <c r="BS42" s="8">
        <v>-8.0999999999999996E-3</v>
      </c>
      <c r="BT42" s="8">
        <v>-9.9000000000000008E-3</v>
      </c>
      <c r="BU42" s="8">
        <v>-9.7999999999999997E-3</v>
      </c>
      <c r="BV42" s="8">
        <v>-8.0999999999999996E-3</v>
      </c>
      <c r="BW42" s="8">
        <v>-5.3E-3</v>
      </c>
      <c r="BX42" s="7">
        <v>-4.1999999999999997E-3</v>
      </c>
      <c r="BY42" s="7">
        <v>-2.2000000000000001E-3</v>
      </c>
      <c r="BZ42" s="7">
        <v>2.9999999999999997E-4</v>
      </c>
      <c r="CA42" s="7">
        <v>3.0000000000000001E-3</v>
      </c>
      <c r="CB42" s="7">
        <v>5.7999999999999996E-3</v>
      </c>
      <c r="CC42" s="7">
        <v>8.2000000000000007E-3</v>
      </c>
      <c r="CD42" s="7">
        <v>1.0200000000000001E-2</v>
      </c>
      <c r="CE42" s="7">
        <v>1.1599999999999999E-2</v>
      </c>
      <c r="CF42" s="7">
        <v>1.24E-2</v>
      </c>
      <c r="CG42" s="7">
        <v>1.26E-2</v>
      </c>
      <c r="CH42" s="7">
        <v>1.24E-2</v>
      </c>
      <c r="CI42" s="7">
        <v>1.2200000000000001E-2</v>
      </c>
      <c r="CJ42" s="7">
        <v>1.21E-2</v>
      </c>
      <c r="CK42" s="7">
        <v>1.21E-2</v>
      </c>
      <c r="CL42" s="7">
        <v>1.2200000000000001E-2</v>
      </c>
      <c r="CM42" s="7">
        <v>1.24E-2</v>
      </c>
      <c r="CN42" s="7">
        <v>1.2800000000000001E-2</v>
      </c>
      <c r="CO42" s="7">
        <v>1.3100000000000001E-2</v>
      </c>
      <c r="CP42" s="7">
        <v>1.34E-2</v>
      </c>
      <c r="CQ42" s="7">
        <v>1.35E-2</v>
      </c>
    </row>
    <row r="43" spans="1:95" x14ac:dyDescent="0.35">
      <c r="A43" s="13">
        <v>60</v>
      </c>
      <c r="B43" s="14">
        <f t="shared" si="0"/>
        <v>-2.0999999999999999E-3</v>
      </c>
      <c r="H43" s="5">
        <v>60</v>
      </c>
      <c r="I43" s="8">
        <v>3.09E-2</v>
      </c>
      <c r="J43" s="8">
        <v>2.7699999999999999E-2</v>
      </c>
      <c r="K43" s="8">
        <v>2.4500000000000001E-2</v>
      </c>
      <c r="L43" s="8">
        <v>2.12E-2</v>
      </c>
      <c r="M43" s="8">
        <v>1.7999999999999999E-2</v>
      </c>
      <c r="N43" s="8">
        <v>1.5100000000000001E-2</v>
      </c>
      <c r="O43" s="8">
        <v>1.2699999999999999E-2</v>
      </c>
      <c r="P43" s="8">
        <v>1.09E-2</v>
      </c>
      <c r="Q43" s="8">
        <v>9.5999999999999992E-3</v>
      </c>
      <c r="R43" s="8">
        <v>8.6999999999999994E-3</v>
      </c>
      <c r="S43" s="8">
        <v>8.0000000000000002E-3</v>
      </c>
      <c r="T43" s="8">
        <v>7.6E-3</v>
      </c>
      <c r="U43" s="8">
        <v>7.4000000000000003E-3</v>
      </c>
      <c r="V43" s="8">
        <v>7.3000000000000001E-3</v>
      </c>
      <c r="W43" s="8">
        <v>7.3000000000000001E-3</v>
      </c>
      <c r="X43" s="8">
        <v>7.1999999999999998E-3</v>
      </c>
      <c r="Y43" s="8">
        <v>7.4000000000000003E-3</v>
      </c>
      <c r="Z43" s="8">
        <v>8.0000000000000002E-3</v>
      </c>
      <c r="AA43" s="8">
        <v>9.1000000000000004E-3</v>
      </c>
      <c r="AB43" s="8">
        <v>1.0800000000000001E-2</v>
      </c>
      <c r="AC43" s="8">
        <v>1.2800000000000001E-2</v>
      </c>
      <c r="AD43" s="8">
        <v>1.4999999999999999E-2</v>
      </c>
      <c r="AE43" s="8">
        <v>1.6899999999999998E-2</v>
      </c>
      <c r="AF43" s="8">
        <v>1.84E-2</v>
      </c>
      <c r="AG43" s="8">
        <v>1.9E-2</v>
      </c>
      <c r="AH43" s="8">
        <v>1.8499999999999999E-2</v>
      </c>
      <c r="AI43" s="8">
        <v>1.7000000000000001E-2</v>
      </c>
      <c r="AJ43" s="8">
        <v>1.47E-2</v>
      </c>
      <c r="AK43" s="8">
        <v>1.1900000000000001E-2</v>
      </c>
      <c r="AL43" s="8">
        <v>8.9999999999999993E-3</v>
      </c>
      <c r="AM43" s="8">
        <v>6.4999999999999997E-3</v>
      </c>
      <c r="AN43" s="8">
        <v>4.7000000000000002E-3</v>
      </c>
      <c r="AO43" s="8">
        <v>3.8E-3</v>
      </c>
      <c r="AP43" s="8">
        <v>3.8999999999999998E-3</v>
      </c>
      <c r="AQ43" s="8">
        <v>4.5999999999999999E-3</v>
      </c>
      <c r="AR43" s="8">
        <v>5.7999999999999996E-3</v>
      </c>
      <c r="AS43" s="8">
        <v>7.1999999999999998E-3</v>
      </c>
      <c r="AT43" s="8">
        <v>8.5000000000000006E-3</v>
      </c>
      <c r="AU43" s="8">
        <v>9.4999999999999998E-3</v>
      </c>
      <c r="AV43" s="8">
        <v>1.01E-2</v>
      </c>
      <c r="AW43" s="8">
        <v>1.0200000000000001E-2</v>
      </c>
      <c r="AX43" s="8">
        <v>1.01E-2</v>
      </c>
      <c r="AY43" s="8">
        <v>9.7999999999999997E-3</v>
      </c>
      <c r="AZ43" s="8">
        <v>9.7000000000000003E-3</v>
      </c>
      <c r="BA43" s="8">
        <v>9.7999999999999997E-3</v>
      </c>
      <c r="BB43" s="8">
        <v>1.0200000000000001E-2</v>
      </c>
      <c r="BC43" s="8">
        <v>1.0999999999999999E-2</v>
      </c>
      <c r="BD43" s="8">
        <v>1.2200000000000001E-2</v>
      </c>
      <c r="BE43" s="8">
        <v>1.3599999999999999E-2</v>
      </c>
      <c r="BF43" s="8">
        <v>1.5299999999999999E-2</v>
      </c>
      <c r="BG43" s="8">
        <v>1.7299999999999999E-2</v>
      </c>
      <c r="BH43" s="8">
        <v>1.9400000000000001E-2</v>
      </c>
      <c r="BI43" s="8">
        <v>2.1299999999999999E-2</v>
      </c>
      <c r="BJ43" s="8">
        <v>2.2599999999999999E-2</v>
      </c>
      <c r="BK43" s="8">
        <v>2.3099999999999999E-2</v>
      </c>
      <c r="BL43" s="8">
        <v>2.2499999999999999E-2</v>
      </c>
      <c r="BM43" s="8">
        <v>2.0500000000000001E-2</v>
      </c>
      <c r="BN43" s="8">
        <v>1.7299999999999999E-2</v>
      </c>
      <c r="BO43" s="8">
        <v>1.3100000000000001E-2</v>
      </c>
      <c r="BP43" s="8">
        <v>8.2000000000000007E-3</v>
      </c>
      <c r="BQ43" s="8">
        <v>2.8999999999999998E-3</v>
      </c>
      <c r="BR43" s="8">
        <v>-2.0999999999999999E-3</v>
      </c>
      <c r="BS43" s="8">
        <v>-5.8999999999999999E-3</v>
      </c>
      <c r="BT43" s="8">
        <v>-8.3000000000000001E-3</v>
      </c>
      <c r="BU43" s="8">
        <v>-8.9999999999999993E-3</v>
      </c>
      <c r="BV43" s="8">
        <v>-8.0999999999999996E-3</v>
      </c>
      <c r="BW43" s="8">
        <v>-6.1000000000000004E-3</v>
      </c>
      <c r="BX43" s="7">
        <v>-5.4000000000000003E-3</v>
      </c>
      <c r="BY43" s="7">
        <v>-3.7000000000000002E-3</v>
      </c>
      <c r="BZ43" s="7">
        <v>-1.2999999999999999E-3</v>
      </c>
      <c r="CA43" s="7">
        <v>1.5E-3</v>
      </c>
      <c r="CB43" s="7">
        <v>4.4000000000000003E-3</v>
      </c>
      <c r="CC43" s="7">
        <v>7.1999999999999998E-3</v>
      </c>
      <c r="CD43" s="7">
        <v>9.4999999999999998E-3</v>
      </c>
      <c r="CE43" s="7">
        <v>1.12E-2</v>
      </c>
      <c r="CF43" s="7">
        <v>1.24E-2</v>
      </c>
      <c r="CG43" s="7">
        <v>1.2699999999999999E-2</v>
      </c>
      <c r="CH43" s="7">
        <v>1.2699999999999999E-2</v>
      </c>
      <c r="CI43" s="7">
        <v>1.2500000000000001E-2</v>
      </c>
      <c r="CJ43" s="7">
        <v>1.24E-2</v>
      </c>
      <c r="CK43" s="7">
        <v>1.23E-2</v>
      </c>
      <c r="CL43" s="7">
        <v>1.24E-2</v>
      </c>
      <c r="CM43" s="7">
        <v>1.26E-2</v>
      </c>
      <c r="CN43" s="7">
        <v>1.2800000000000001E-2</v>
      </c>
      <c r="CO43" s="7">
        <v>1.32E-2</v>
      </c>
      <c r="CP43" s="7">
        <v>1.34E-2</v>
      </c>
      <c r="CQ43" s="7">
        <v>1.35E-2</v>
      </c>
    </row>
    <row r="44" spans="1:95" x14ac:dyDescent="0.35">
      <c r="A44" s="13">
        <v>61</v>
      </c>
      <c r="B44" s="14">
        <f t="shared" si="0"/>
        <v>8.0000000000000004E-4</v>
      </c>
      <c r="H44" s="5">
        <v>61</v>
      </c>
      <c r="I44" s="8">
        <v>3.04E-2</v>
      </c>
      <c r="J44" s="8">
        <v>2.7099999999999999E-2</v>
      </c>
      <c r="K44" s="8">
        <v>2.3800000000000002E-2</v>
      </c>
      <c r="L44" s="8">
        <v>2.0500000000000001E-2</v>
      </c>
      <c r="M44" s="8">
        <v>1.72E-2</v>
      </c>
      <c r="N44" s="8">
        <v>1.43E-2</v>
      </c>
      <c r="O44" s="8">
        <v>1.18E-2</v>
      </c>
      <c r="P44" s="8">
        <v>0.01</v>
      </c>
      <c r="Q44" s="8">
        <v>8.6999999999999994E-3</v>
      </c>
      <c r="R44" s="8">
        <v>8.0000000000000002E-3</v>
      </c>
      <c r="S44" s="8">
        <v>7.6E-3</v>
      </c>
      <c r="T44" s="8">
        <v>7.6E-3</v>
      </c>
      <c r="U44" s="8">
        <v>7.9000000000000008E-3</v>
      </c>
      <c r="V44" s="8">
        <v>8.3000000000000001E-3</v>
      </c>
      <c r="W44" s="8">
        <v>8.6999999999999994E-3</v>
      </c>
      <c r="X44" s="8">
        <v>9.1000000000000004E-3</v>
      </c>
      <c r="Y44" s="8">
        <v>9.4999999999999998E-3</v>
      </c>
      <c r="Z44" s="8">
        <v>0.01</v>
      </c>
      <c r="AA44" s="8">
        <v>1.0999999999999999E-2</v>
      </c>
      <c r="AB44" s="8">
        <v>1.2200000000000001E-2</v>
      </c>
      <c r="AC44" s="8">
        <v>1.37E-2</v>
      </c>
      <c r="AD44" s="8">
        <v>1.5299999999999999E-2</v>
      </c>
      <c r="AE44" s="8">
        <v>1.66E-2</v>
      </c>
      <c r="AF44" s="8">
        <v>1.7600000000000001E-2</v>
      </c>
      <c r="AG44" s="8">
        <v>1.78E-2</v>
      </c>
      <c r="AH44" s="8">
        <v>1.72E-2</v>
      </c>
      <c r="AI44" s="8">
        <v>1.5699999999999999E-2</v>
      </c>
      <c r="AJ44" s="8">
        <v>1.35E-2</v>
      </c>
      <c r="AK44" s="8">
        <v>1.09E-2</v>
      </c>
      <c r="AL44" s="8">
        <v>8.2000000000000007E-3</v>
      </c>
      <c r="AM44" s="8">
        <v>5.7999999999999996E-3</v>
      </c>
      <c r="AN44" s="8">
        <v>4.1000000000000003E-3</v>
      </c>
      <c r="AO44" s="8">
        <v>3.2000000000000002E-3</v>
      </c>
      <c r="AP44" s="8">
        <v>3.3E-3</v>
      </c>
      <c r="AQ44" s="8">
        <v>4.1000000000000003E-3</v>
      </c>
      <c r="AR44" s="8">
        <v>5.4000000000000003E-3</v>
      </c>
      <c r="AS44" s="8">
        <v>6.7999999999999996E-3</v>
      </c>
      <c r="AT44" s="8">
        <v>8.2000000000000007E-3</v>
      </c>
      <c r="AU44" s="8">
        <v>9.1999999999999998E-3</v>
      </c>
      <c r="AV44" s="8">
        <v>9.7000000000000003E-3</v>
      </c>
      <c r="AW44" s="8">
        <v>9.7000000000000003E-3</v>
      </c>
      <c r="AX44" s="8">
        <v>9.2999999999999992E-3</v>
      </c>
      <c r="AY44" s="8">
        <v>8.8999999999999999E-3</v>
      </c>
      <c r="AZ44" s="8">
        <v>8.6E-3</v>
      </c>
      <c r="BA44" s="8">
        <v>8.6999999999999994E-3</v>
      </c>
      <c r="BB44" s="8">
        <v>9.1999999999999998E-3</v>
      </c>
      <c r="BC44" s="8">
        <v>1.0200000000000001E-2</v>
      </c>
      <c r="BD44" s="8">
        <v>1.1599999999999999E-2</v>
      </c>
      <c r="BE44" s="8">
        <v>1.3299999999999999E-2</v>
      </c>
      <c r="BF44" s="8">
        <v>1.52E-2</v>
      </c>
      <c r="BG44" s="8">
        <v>1.7399999999999999E-2</v>
      </c>
      <c r="BH44" s="8">
        <v>1.9599999999999999E-2</v>
      </c>
      <c r="BI44" s="8">
        <v>2.1700000000000001E-2</v>
      </c>
      <c r="BJ44" s="8">
        <v>2.3300000000000001E-2</v>
      </c>
      <c r="BK44" s="8">
        <v>2.4E-2</v>
      </c>
      <c r="BL44" s="8">
        <v>2.3699999999999999E-2</v>
      </c>
      <c r="BM44" s="8">
        <v>2.2100000000000002E-2</v>
      </c>
      <c r="BN44" s="8">
        <v>1.9300000000000001E-2</v>
      </c>
      <c r="BO44" s="8">
        <v>1.55E-2</v>
      </c>
      <c r="BP44" s="8">
        <v>1.0800000000000001E-2</v>
      </c>
      <c r="BQ44" s="8">
        <v>5.7000000000000002E-3</v>
      </c>
      <c r="BR44" s="8">
        <v>8.0000000000000004E-4</v>
      </c>
      <c r="BS44" s="8">
        <v>-3.3E-3</v>
      </c>
      <c r="BT44" s="8">
        <v>-6.1000000000000004E-3</v>
      </c>
      <c r="BU44" s="8">
        <v>-7.3000000000000001E-3</v>
      </c>
      <c r="BV44" s="8">
        <v>-7.1999999999999998E-3</v>
      </c>
      <c r="BW44" s="8">
        <v>-6.1000000000000004E-3</v>
      </c>
      <c r="BX44" s="7">
        <v>-5.7999999999999996E-3</v>
      </c>
      <c r="BY44" s="7">
        <v>-4.4000000000000003E-3</v>
      </c>
      <c r="BZ44" s="7">
        <v>-2.3E-3</v>
      </c>
      <c r="CA44" s="7">
        <v>4.0000000000000002E-4</v>
      </c>
      <c r="CB44" s="7">
        <v>3.3E-3</v>
      </c>
      <c r="CC44" s="7">
        <v>6.1000000000000004E-3</v>
      </c>
      <c r="CD44" s="7">
        <v>8.6999999999999994E-3</v>
      </c>
      <c r="CE44" s="7">
        <v>1.0699999999999999E-2</v>
      </c>
      <c r="CF44" s="7">
        <v>1.21E-2</v>
      </c>
      <c r="CG44" s="7">
        <v>1.2699999999999999E-2</v>
      </c>
      <c r="CH44" s="7">
        <v>1.2800000000000001E-2</v>
      </c>
      <c r="CI44" s="7">
        <v>1.2699999999999999E-2</v>
      </c>
      <c r="CJ44" s="7">
        <v>1.26E-2</v>
      </c>
      <c r="CK44" s="7">
        <v>1.26E-2</v>
      </c>
      <c r="CL44" s="7">
        <v>1.26E-2</v>
      </c>
      <c r="CM44" s="7">
        <v>1.2699999999999999E-2</v>
      </c>
      <c r="CN44" s="7">
        <v>1.29E-2</v>
      </c>
      <c r="CO44" s="7">
        <v>1.32E-2</v>
      </c>
      <c r="CP44" s="7">
        <v>1.34E-2</v>
      </c>
      <c r="CQ44" s="7">
        <v>1.35E-2</v>
      </c>
    </row>
    <row r="45" spans="1:95" x14ac:dyDescent="0.35">
      <c r="A45" s="13">
        <v>62</v>
      </c>
      <c r="B45" s="14">
        <f t="shared" si="0"/>
        <v>3.5999999999999999E-3</v>
      </c>
      <c r="H45" s="5">
        <v>62</v>
      </c>
      <c r="I45" s="8">
        <v>2.9600000000000001E-2</v>
      </c>
      <c r="J45" s="8">
        <v>2.63E-2</v>
      </c>
      <c r="K45" s="8">
        <v>2.3E-2</v>
      </c>
      <c r="L45" s="8">
        <v>1.9699999999999999E-2</v>
      </c>
      <c r="M45" s="8">
        <v>1.6500000000000001E-2</v>
      </c>
      <c r="N45" s="8">
        <v>1.3599999999999999E-2</v>
      </c>
      <c r="O45" s="8">
        <v>1.12E-2</v>
      </c>
      <c r="P45" s="8">
        <v>9.4000000000000004E-3</v>
      </c>
      <c r="Q45" s="8">
        <v>8.2000000000000007E-3</v>
      </c>
      <c r="R45" s="8">
        <v>7.4999999999999997E-3</v>
      </c>
      <c r="S45" s="8">
        <v>7.4000000000000003E-3</v>
      </c>
      <c r="T45" s="8">
        <v>7.6E-3</v>
      </c>
      <c r="U45" s="8">
        <v>8.3000000000000001E-3</v>
      </c>
      <c r="V45" s="8">
        <v>9.1000000000000004E-3</v>
      </c>
      <c r="W45" s="8">
        <v>0.01</v>
      </c>
      <c r="X45" s="8">
        <v>1.0800000000000001E-2</v>
      </c>
      <c r="Y45" s="8">
        <v>1.15E-2</v>
      </c>
      <c r="Z45" s="8">
        <v>1.21E-2</v>
      </c>
      <c r="AA45" s="8">
        <v>1.29E-2</v>
      </c>
      <c r="AB45" s="8">
        <v>1.37E-2</v>
      </c>
      <c r="AC45" s="8">
        <v>1.47E-2</v>
      </c>
      <c r="AD45" s="8">
        <v>1.5699999999999999E-2</v>
      </c>
      <c r="AE45" s="8">
        <v>1.6500000000000001E-2</v>
      </c>
      <c r="AF45" s="8">
        <v>1.7000000000000001E-2</v>
      </c>
      <c r="AG45" s="8">
        <v>1.6799999999999999E-2</v>
      </c>
      <c r="AH45" s="8">
        <v>1.5900000000000001E-2</v>
      </c>
      <c r="AI45" s="8">
        <v>1.43E-2</v>
      </c>
      <c r="AJ45" s="8">
        <v>1.2200000000000001E-2</v>
      </c>
      <c r="AK45" s="8">
        <v>9.7000000000000003E-3</v>
      </c>
      <c r="AL45" s="8">
        <v>7.1999999999999998E-3</v>
      </c>
      <c r="AM45" s="8">
        <v>5.0000000000000001E-3</v>
      </c>
      <c r="AN45" s="8">
        <v>3.3999999999999998E-3</v>
      </c>
      <c r="AO45" s="8">
        <v>2.7000000000000001E-3</v>
      </c>
      <c r="AP45" s="8">
        <v>2.8E-3</v>
      </c>
      <c r="AQ45" s="8">
        <v>3.5999999999999999E-3</v>
      </c>
      <c r="AR45" s="8">
        <v>5.0000000000000001E-3</v>
      </c>
      <c r="AS45" s="8">
        <v>6.4999999999999997E-3</v>
      </c>
      <c r="AT45" s="8">
        <v>8.0000000000000002E-3</v>
      </c>
      <c r="AU45" s="8">
        <v>8.9999999999999993E-3</v>
      </c>
      <c r="AV45" s="8">
        <v>9.2999999999999992E-3</v>
      </c>
      <c r="AW45" s="8">
        <v>9.1999999999999998E-3</v>
      </c>
      <c r="AX45" s="8">
        <v>8.6E-3</v>
      </c>
      <c r="AY45" s="8">
        <v>8.0000000000000002E-3</v>
      </c>
      <c r="AZ45" s="8">
        <v>7.6E-3</v>
      </c>
      <c r="BA45" s="8">
        <v>7.7000000000000002E-3</v>
      </c>
      <c r="BB45" s="8">
        <v>8.3000000000000001E-3</v>
      </c>
      <c r="BC45" s="8">
        <v>9.4000000000000004E-3</v>
      </c>
      <c r="BD45" s="8">
        <v>1.09E-2</v>
      </c>
      <c r="BE45" s="8">
        <v>1.2800000000000001E-2</v>
      </c>
      <c r="BF45" s="8">
        <v>1.49E-2</v>
      </c>
      <c r="BG45" s="8">
        <v>1.7299999999999999E-2</v>
      </c>
      <c r="BH45" s="8">
        <v>1.9699999999999999E-2</v>
      </c>
      <c r="BI45" s="8">
        <v>2.1899999999999999E-2</v>
      </c>
      <c r="BJ45" s="8">
        <v>2.3599999999999999E-2</v>
      </c>
      <c r="BK45" s="8">
        <v>2.4500000000000001E-2</v>
      </c>
      <c r="BL45" s="8">
        <v>2.4400000000000002E-2</v>
      </c>
      <c r="BM45" s="8">
        <v>2.3199999999999998E-2</v>
      </c>
      <c r="BN45" s="8">
        <v>2.0799999999999999E-2</v>
      </c>
      <c r="BO45" s="8">
        <v>1.7399999999999999E-2</v>
      </c>
      <c r="BP45" s="8">
        <v>1.3100000000000001E-2</v>
      </c>
      <c r="BQ45" s="8">
        <v>8.3999999999999995E-3</v>
      </c>
      <c r="BR45" s="8">
        <v>3.5999999999999999E-3</v>
      </c>
      <c r="BS45" s="8">
        <v>-4.0000000000000002E-4</v>
      </c>
      <c r="BT45" s="8">
        <v>-3.3999999999999998E-3</v>
      </c>
      <c r="BU45" s="8">
        <v>-5.1000000000000004E-3</v>
      </c>
      <c r="BV45" s="8">
        <v>-5.4999999999999997E-3</v>
      </c>
      <c r="BW45" s="8">
        <v>-5.1000000000000004E-3</v>
      </c>
      <c r="BX45" s="7">
        <v>-5.3E-3</v>
      </c>
      <c r="BY45" s="7">
        <v>-4.4000000000000003E-3</v>
      </c>
      <c r="BZ45" s="7">
        <v>-2.7000000000000001E-3</v>
      </c>
      <c r="CA45" s="7">
        <v>-2.9999999999999997E-4</v>
      </c>
      <c r="CB45" s="7">
        <v>2.3999999999999998E-3</v>
      </c>
      <c r="CC45" s="7">
        <v>5.1999999999999998E-3</v>
      </c>
      <c r="CD45" s="7">
        <v>7.7999999999999996E-3</v>
      </c>
      <c r="CE45" s="7">
        <v>0.01</v>
      </c>
      <c r="CF45" s="7">
        <v>1.1599999999999999E-2</v>
      </c>
      <c r="CG45" s="7">
        <v>1.24E-2</v>
      </c>
      <c r="CH45" s="7">
        <v>1.2699999999999999E-2</v>
      </c>
      <c r="CI45" s="7">
        <v>1.2800000000000001E-2</v>
      </c>
      <c r="CJ45" s="7">
        <v>1.2800000000000001E-2</v>
      </c>
      <c r="CK45" s="7">
        <v>1.2699999999999999E-2</v>
      </c>
      <c r="CL45" s="7">
        <v>1.2699999999999999E-2</v>
      </c>
      <c r="CM45" s="7">
        <v>1.2800000000000001E-2</v>
      </c>
      <c r="CN45" s="7">
        <v>1.29E-2</v>
      </c>
      <c r="CO45" s="7">
        <v>1.3100000000000001E-2</v>
      </c>
      <c r="CP45" s="7">
        <v>1.34E-2</v>
      </c>
      <c r="CQ45" s="7">
        <v>1.35E-2</v>
      </c>
    </row>
    <row r="46" spans="1:95" x14ac:dyDescent="0.35">
      <c r="A46" s="13">
        <v>63</v>
      </c>
      <c r="B46" s="14">
        <f t="shared" si="0"/>
        <v>6.3E-3</v>
      </c>
      <c r="H46" s="5">
        <v>63</v>
      </c>
      <c r="I46" s="8">
        <v>2.8400000000000002E-2</v>
      </c>
      <c r="J46" s="8">
        <v>2.53E-2</v>
      </c>
      <c r="K46" s="8">
        <v>2.2100000000000002E-2</v>
      </c>
      <c r="L46" s="8">
        <v>1.89E-2</v>
      </c>
      <c r="M46" s="8">
        <v>1.5900000000000001E-2</v>
      </c>
      <c r="N46" s="8">
        <v>1.3100000000000001E-2</v>
      </c>
      <c r="O46" s="8">
        <v>1.0800000000000001E-2</v>
      </c>
      <c r="P46" s="8">
        <v>9.1000000000000004E-3</v>
      </c>
      <c r="Q46" s="8">
        <v>8.0000000000000002E-3</v>
      </c>
      <c r="R46" s="8">
        <v>7.4000000000000003E-3</v>
      </c>
      <c r="S46" s="8">
        <v>7.4000000000000003E-3</v>
      </c>
      <c r="T46" s="8">
        <v>7.9000000000000008E-3</v>
      </c>
      <c r="U46" s="8">
        <v>8.6999999999999994E-3</v>
      </c>
      <c r="V46" s="8">
        <v>9.9000000000000008E-3</v>
      </c>
      <c r="W46" s="8">
        <v>1.11E-2</v>
      </c>
      <c r="X46" s="8">
        <v>1.23E-2</v>
      </c>
      <c r="Y46" s="8">
        <v>1.32E-2</v>
      </c>
      <c r="Z46" s="8">
        <v>1.4E-2</v>
      </c>
      <c r="AA46" s="8">
        <v>1.47E-2</v>
      </c>
      <c r="AB46" s="8">
        <v>1.5299999999999999E-2</v>
      </c>
      <c r="AC46" s="8">
        <v>1.5800000000000002E-2</v>
      </c>
      <c r="AD46" s="8">
        <v>1.6299999999999999E-2</v>
      </c>
      <c r="AE46" s="8">
        <v>1.67E-2</v>
      </c>
      <c r="AF46" s="8">
        <v>1.66E-2</v>
      </c>
      <c r="AG46" s="8">
        <v>1.61E-2</v>
      </c>
      <c r="AH46" s="8">
        <v>1.49E-2</v>
      </c>
      <c r="AI46" s="8">
        <v>1.3100000000000001E-2</v>
      </c>
      <c r="AJ46" s="8">
        <v>1.0999999999999999E-2</v>
      </c>
      <c r="AK46" s="8">
        <v>8.6E-3</v>
      </c>
      <c r="AL46" s="8">
        <v>6.3E-3</v>
      </c>
      <c r="AM46" s="8">
        <v>4.1999999999999997E-3</v>
      </c>
      <c r="AN46" s="8">
        <v>2.8E-3</v>
      </c>
      <c r="AO46" s="8">
        <v>2.2000000000000001E-3</v>
      </c>
      <c r="AP46" s="8">
        <v>2.3E-3</v>
      </c>
      <c r="AQ46" s="8">
        <v>3.2000000000000002E-3</v>
      </c>
      <c r="AR46" s="8">
        <v>4.7000000000000002E-3</v>
      </c>
      <c r="AS46" s="8">
        <v>6.3E-3</v>
      </c>
      <c r="AT46" s="8">
        <v>7.7000000000000002E-3</v>
      </c>
      <c r="AU46" s="8">
        <v>8.6999999999999994E-3</v>
      </c>
      <c r="AV46" s="8">
        <v>8.9999999999999993E-3</v>
      </c>
      <c r="AW46" s="8">
        <v>8.6E-3</v>
      </c>
      <c r="AX46" s="8">
        <v>7.9000000000000008E-3</v>
      </c>
      <c r="AY46" s="8">
        <v>7.1000000000000004E-3</v>
      </c>
      <c r="AZ46" s="8">
        <v>6.7000000000000002E-3</v>
      </c>
      <c r="BA46" s="8">
        <v>6.7000000000000002E-3</v>
      </c>
      <c r="BB46" s="8">
        <v>7.4000000000000003E-3</v>
      </c>
      <c r="BC46" s="8">
        <v>8.6E-3</v>
      </c>
      <c r="BD46" s="8">
        <v>1.0200000000000001E-2</v>
      </c>
      <c r="BE46" s="8">
        <v>1.2200000000000001E-2</v>
      </c>
      <c r="BF46" s="8">
        <v>1.4500000000000001E-2</v>
      </c>
      <c r="BG46" s="8">
        <v>1.7000000000000001E-2</v>
      </c>
      <c r="BH46" s="8">
        <v>1.95E-2</v>
      </c>
      <c r="BI46" s="8">
        <v>2.18E-2</v>
      </c>
      <c r="BJ46" s="8">
        <v>2.3599999999999999E-2</v>
      </c>
      <c r="BK46" s="8">
        <v>2.46E-2</v>
      </c>
      <c r="BL46" s="8">
        <v>2.47E-2</v>
      </c>
      <c r="BM46" s="8">
        <v>2.3800000000000002E-2</v>
      </c>
      <c r="BN46" s="8">
        <v>2.1700000000000001E-2</v>
      </c>
      <c r="BO46" s="8">
        <v>1.8800000000000001E-2</v>
      </c>
      <c r="BP46" s="8">
        <v>1.4999999999999999E-2</v>
      </c>
      <c r="BQ46" s="8">
        <v>1.06E-2</v>
      </c>
      <c r="BR46" s="8">
        <v>6.3E-3</v>
      </c>
      <c r="BS46" s="8">
        <v>2.3999999999999998E-3</v>
      </c>
      <c r="BT46" s="8">
        <v>-5.0000000000000001E-4</v>
      </c>
      <c r="BU46" s="8">
        <v>-2.3999999999999998E-3</v>
      </c>
      <c r="BV46" s="8">
        <v>-3.3E-3</v>
      </c>
      <c r="BW46" s="8">
        <v>-3.3999999999999998E-3</v>
      </c>
      <c r="BX46" s="7">
        <v>-4.0000000000000001E-3</v>
      </c>
      <c r="BY46" s="7">
        <v>-3.5999999999999999E-3</v>
      </c>
      <c r="BZ46" s="7">
        <v>-2.3999999999999998E-3</v>
      </c>
      <c r="CA46" s="7">
        <v>-5.0000000000000001E-4</v>
      </c>
      <c r="CB46" s="7">
        <v>1.8E-3</v>
      </c>
      <c r="CC46" s="7">
        <v>4.4000000000000003E-3</v>
      </c>
      <c r="CD46" s="7">
        <v>6.8999999999999999E-3</v>
      </c>
      <c r="CE46" s="7">
        <v>9.1999999999999998E-3</v>
      </c>
      <c r="CF46" s="7">
        <v>1.09E-2</v>
      </c>
      <c r="CG46" s="7">
        <v>1.1900000000000001E-2</v>
      </c>
      <c r="CH46" s="7">
        <v>1.24E-2</v>
      </c>
      <c r="CI46" s="7">
        <v>1.2699999999999999E-2</v>
      </c>
      <c r="CJ46" s="7">
        <v>1.2800000000000001E-2</v>
      </c>
      <c r="CK46" s="7">
        <v>1.2800000000000001E-2</v>
      </c>
      <c r="CL46" s="7">
        <v>1.2800000000000001E-2</v>
      </c>
      <c r="CM46" s="7">
        <v>1.2800000000000001E-2</v>
      </c>
      <c r="CN46" s="7">
        <v>1.29E-2</v>
      </c>
      <c r="CO46" s="7">
        <v>1.3100000000000001E-2</v>
      </c>
      <c r="CP46" s="7">
        <v>1.32E-2</v>
      </c>
      <c r="CQ46" s="7">
        <v>1.34E-2</v>
      </c>
    </row>
    <row r="47" spans="1:95" x14ac:dyDescent="0.35">
      <c r="A47" s="13">
        <v>64</v>
      </c>
      <c r="B47" s="14">
        <f t="shared" si="0"/>
        <v>8.6E-3</v>
      </c>
      <c r="H47" s="5">
        <v>64</v>
      </c>
      <c r="I47" s="8">
        <v>2.7099999999999999E-2</v>
      </c>
      <c r="J47" s="8">
        <v>2.41E-2</v>
      </c>
      <c r="K47" s="8">
        <v>2.1100000000000001E-2</v>
      </c>
      <c r="L47" s="8">
        <v>1.8200000000000001E-2</v>
      </c>
      <c r="M47" s="8">
        <v>1.5299999999999999E-2</v>
      </c>
      <c r="N47" s="8">
        <v>1.2699999999999999E-2</v>
      </c>
      <c r="O47" s="8">
        <v>1.0699999999999999E-2</v>
      </c>
      <c r="P47" s="8">
        <v>9.1000000000000004E-3</v>
      </c>
      <c r="Q47" s="8">
        <v>8.2000000000000007E-3</v>
      </c>
      <c r="R47" s="8">
        <v>7.7000000000000002E-3</v>
      </c>
      <c r="S47" s="8">
        <v>7.7000000000000002E-3</v>
      </c>
      <c r="T47" s="8">
        <v>8.2000000000000007E-3</v>
      </c>
      <c r="U47" s="8">
        <v>9.1999999999999998E-3</v>
      </c>
      <c r="V47" s="8">
        <v>1.0500000000000001E-2</v>
      </c>
      <c r="W47" s="8">
        <v>1.2E-2</v>
      </c>
      <c r="X47" s="8">
        <v>1.34E-2</v>
      </c>
      <c r="Y47" s="8">
        <v>1.47E-2</v>
      </c>
      <c r="Z47" s="8">
        <v>1.5599999999999999E-2</v>
      </c>
      <c r="AA47" s="8">
        <v>1.6299999999999999E-2</v>
      </c>
      <c r="AB47" s="8">
        <v>1.67E-2</v>
      </c>
      <c r="AC47" s="8">
        <v>1.6899999999999998E-2</v>
      </c>
      <c r="AD47" s="8">
        <v>1.7100000000000001E-2</v>
      </c>
      <c r="AE47" s="8">
        <v>1.7000000000000001E-2</v>
      </c>
      <c r="AF47" s="8">
        <v>1.66E-2</v>
      </c>
      <c r="AG47" s="8">
        <v>1.5599999999999999E-2</v>
      </c>
      <c r="AH47" s="8">
        <v>1.41E-2</v>
      </c>
      <c r="AI47" s="8">
        <v>1.21E-2</v>
      </c>
      <c r="AJ47" s="8">
        <v>9.9000000000000008E-3</v>
      </c>
      <c r="AK47" s="8">
        <v>7.4999999999999997E-3</v>
      </c>
      <c r="AL47" s="8">
        <v>5.3E-3</v>
      </c>
      <c r="AM47" s="8">
        <v>3.5000000000000001E-3</v>
      </c>
      <c r="AN47" s="8">
        <v>2.2000000000000001E-3</v>
      </c>
      <c r="AO47" s="8">
        <v>1.6999999999999999E-3</v>
      </c>
      <c r="AP47" s="8">
        <v>2E-3</v>
      </c>
      <c r="AQ47" s="8">
        <v>2.8999999999999998E-3</v>
      </c>
      <c r="AR47" s="8">
        <v>4.4000000000000003E-3</v>
      </c>
      <c r="AS47" s="8">
        <v>6.0000000000000001E-3</v>
      </c>
      <c r="AT47" s="8">
        <v>7.4999999999999997E-3</v>
      </c>
      <c r="AU47" s="8">
        <v>8.3999999999999995E-3</v>
      </c>
      <c r="AV47" s="8">
        <v>8.6E-3</v>
      </c>
      <c r="AW47" s="8">
        <v>8.2000000000000007E-3</v>
      </c>
      <c r="AX47" s="8">
        <v>7.3000000000000001E-3</v>
      </c>
      <c r="AY47" s="8">
        <v>6.4000000000000003E-3</v>
      </c>
      <c r="AZ47" s="8">
        <v>5.8999999999999999E-3</v>
      </c>
      <c r="BA47" s="8">
        <v>5.8999999999999999E-3</v>
      </c>
      <c r="BB47" s="8">
        <v>6.4999999999999997E-3</v>
      </c>
      <c r="BC47" s="8">
        <v>7.7000000000000002E-3</v>
      </c>
      <c r="BD47" s="8">
        <v>9.4000000000000004E-3</v>
      </c>
      <c r="BE47" s="8">
        <v>1.15E-2</v>
      </c>
      <c r="BF47" s="8">
        <v>1.4E-2</v>
      </c>
      <c r="BG47" s="8">
        <v>1.66E-2</v>
      </c>
      <c r="BH47" s="8">
        <v>1.9300000000000001E-2</v>
      </c>
      <c r="BI47" s="8">
        <v>2.1600000000000001E-2</v>
      </c>
      <c r="BJ47" s="8">
        <v>2.3400000000000001E-2</v>
      </c>
      <c r="BK47" s="8">
        <v>2.4500000000000001E-2</v>
      </c>
      <c r="BL47" s="8">
        <v>2.47E-2</v>
      </c>
      <c r="BM47" s="8">
        <v>2.4E-2</v>
      </c>
      <c r="BN47" s="8">
        <v>2.2200000000000001E-2</v>
      </c>
      <c r="BO47" s="8">
        <v>1.9599999999999999E-2</v>
      </c>
      <c r="BP47" s="8">
        <v>1.6299999999999999E-2</v>
      </c>
      <c r="BQ47" s="8">
        <v>1.2500000000000001E-2</v>
      </c>
      <c r="BR47" s="8">
        <v>8.6E-3</v>
      </c>
      <c r="BS47" s="8">
        <v>5.1000000000000004E-3</v>
      </c>
      <c r="BT47" s="8">
        <v>2.3999999999999998E-3</v>
      </c>
      <c r="BU47" s="8">
        <v>5.0000000000000001E-4</v>
      </c>
      <c r="BV47" s="8">
        <v>-5.9999999999999995E-4</v>
      </c>
      <c r="BW47" s="8">
        <v>-1.1000000000000001E-3</v>
      </c>
      <c r="BX47" s="7">
        <v>-2E-3</v>
      </c>
      <c r="BY47" s="7">
        <v>-2.2000000000000001E-3</v>
      </c>
      <c r="BZ47" s="7">
        <v>-1.5E-3</v>
      </c>
      <c r="CA47" s="7">
        <v>-2.0000000000000001E-4</v>
      </c>
      <c r="CB47" s="7">
        <v>1.6999999999999999E-3</v>
      </c>
      <c r="CC47" s="7">
        <v>3.8999999999999998E-3</v>
      </c>
      <c r="CD47" s="7">
        <v>6.1999999999999998E-3</v>
      </c>
      <c r="CE47" s="7">
        <v>8.3000000000000001E-3</v>
      </c>
      <c r="CF47" s="7">
        <v>0.01</v>
      </c>
      <c r="CG47" s="7">
        <v>1.12E-2</v>
      </c>
      <c r="CH47" s="7">
        <v>1.1900000000000001E-2</v>
      </c>
      <c r="CI47" s="7">
        <v>1.24E-2</v>
      </c>
      <c r="CJ47" s="7">
        <v>1.26E-2</v>
      </c>
      <c r="CK47" s="7">
        <v>1.2699999999999999E-2</v>
      </c>
      <c r="CL47" s="7">
        <v>1.2699999999999999E-2</v>
      </c>
      <c r="CM47" s="7">
        <v>1.2800000000000001E-2</v>
      </c>
      <c r="CN47" s="7">
        <v>1.29E-2</v>
      </c>
      <c r="CO47" s="7">
        <v>1.2999999999999999E-2</v>
      </c>
      <c r="CP47" s="7">
        <v>1.3100000000000001E-2</v>
      </c>
      <c r="CQ47" s="7">
        <v>1.32E-2</v>
      </c>
    </row>
    <row r="48" spans="1:95" x14ac:dyDescent="0.35">
      <c r="A48" s="13">
        <v>65</v>
      </c>
      <c r="B48" s="14">
        <f t="shared" si="0"/>
        <v>1.0500000000000001E-2</v>
      </c>
      <c r="H48" s="5">
        <v>65</v>
      </c>
      <c r="I48" s="8">
        <v>2.5600000000000001E-2</v>
      </c>
      <c r="J48" s="8">
        <v>2.29E-2</v>
      </c>
      <c r="K48" s="8">
        <v>2.0199999999999999E-2</v>
      </c>
      <c r="L48" s="8">
        <v>1.7500000000000002E-2</v>
      </c>
      <c r="M48" s="8">
        <v>1.49E-2</v>
      </c>
      <c r="N48" s="8">
        <v>1.26E-2</v>
      </c>
      <c r="O48" s="8">
        <v>1.0800000000000001E-2</v>
      </c>
      <c r="P48" s="8">
        <v>9.4999999999999998E-3</v>
      </c>
      <c r="Q48" s="8">
        <v>8.6E-3</v>
      </c>
      <c r="R48" s="8">
        <v>8.2000000000000007E-3</v>
      </c>
      <c r="S48" s="8">
        <v>8.2000000000000007E-3</v>
      </c>
      <c r="T48" s="8">
        <v>8.6999999999999994E-3</v>
      </c>
      <c r="U48" s="8">
        <v>9.7000000000000003E-3</v>
      </c>
      <c r="V48" s="8">
        <v>1.11E-2</v>
      </c>
      <c r="W48" s="8">
        <v>1.26E-2</v>
      </c>
      <c r="X48" s="8">
        <v>1.43E-2</v>
      </c>
      <c r="Y48" s="8">
        <v>1.5699999999999999E-2</v>
      </c>
      <c r="Z48" s="8">
        <v>1.6899999999999998E-2</v>
      </c>
      <c r="AA48" s="8">
        <v>1.7600000000000001E-2</v>
      </c>
      <c r="AB48" s="8">
        <v>1.7899999999999999E-2</v>
      </c>
      <c r="AC48" s="8">
        <v>1.7999999999999999E-2</v>
      </c>
      <c r="AD48" s="8">
        <v>1.7899999999999999E-2</v>
      </c>
      <c r="AE48" s="8">
        <v>1.7500000000000002E-2</v>
      </c>
      <c r="AF48" s="8">
        <v>1.6799999999999999E-2</v>
      </c>
      <c r="AG48" s="8">
        <v>1.55E-2</v>
      </c>
      <c r="AH48" s="8">
        <v>1.3599999999999999E-2</v>
      </c>
      <c r="AI48" s="8">
        <v>1.14E-2</v>
      </c>
      <c r="AJ48" s="8">
        <v>8.9999999999999993E-3</v>
      </c>
      <c r="AK48" s="8">
        <v>6.6E-3</v>
      </c>
      <c r="AL48" s="8">
        <v>4.4000000000000003E-3</v>
      </c>
      <c r="AM48" s="8">
        <v>2.8E-3</v>
      </c>
      <c r="AN48" s="8">
        <v>1.6999999999999999E-3</v>
      </c>
      <c r="AO48" s="8">
        <v>1.2999999999999999E-3</v>
      </c>
      <c r="AP48" s="8">
        <v>1.6999999999999999E-3</v>
      </c>
      <c r="AQ48" s="8">
        <v>2.7000000000000001E-3</v>
      </c>
      <c r="AR48" s="8">
        <v>4.1999999999999997E-3</v>
      </c>
      <c r="AS48" s="8">
        <v>5.7999999999999996E-3</v>
      </c>
      <c r="AT48" s="8">
        <v>7.1999999999999998E-3</v>
      </c>
      <c r="AU48" s="8">
        <v>8.0999999999999996E-3</v>
      </c>
      <c r="AV48" s="8">
        <v>8.2000000000000007E-3</v>
      </c>
      <c r="AW48" s="8">
        <v>7.7000000000000002E-3</v>
      </c>
      <c r="AX48" s="8">
        <v>6.7999999999999996E-3</v>
      </c>
      <c r="AY48" s="8">
        <v>5.7999999999999996E-3</v>
      </c>
      <c r="AZ48" s="8">
        <v>5.1999999999999998E-3</v>
      </c>
      <c r="BA48" s="8">
        <v>5.1000000000000004E-3</v>
      </c>
      <c r="BB48" s="8">
        <v>5.7000000000000002E-3</v>
      </c>
      <c r="BC48" s="8">
        <v>6.7999999999999996E-3</v>
      </c>
      <c r="BD48" s="8">
        <v>8.6E-3</v>
      </c>
      <c r="BE48" s="8">
        <v>1.0800000000000001E-2</v>
      </c>
      <c r="BF48" s="8">
        <v>1.3299999999999999E-2</v>
      </c>
      <c r="BG48" s="8">
        <v>1.61E-2</v>
      </c>
      <c r="BH48" s="8">
        <v>1.8800000000000001E-2</v>
      </c>
      <c r="BI48" s="8">
        <v>2.12E-2</v>
      </c>
      <c r="BJ48" s="8">
        <v>2.3099999999999999E-2</v>
      </c>
      <c r="BK48" s="8">
        <v>2.4199999999999999E-2</v>
      </c>
      <c r="BL48" s="8">
        <v>2.4400000000000002E-2</v>
      </c>
      <c r="BM48" s="8">
        <v>2.3800000000000002E-2</v>
      </c>
      <c r="BN48" s="8">
        <v>2.24E-2</v>
      </c>
      <c r="BO48" s="8">
        <v>2.01E-2</v>
      </c>
      <c r="BP48" s="8">
        <v>1.72E-2</v>
      </c>
      <c r="BQ48" s="8">
        <v>1.38E-2</v>
      </c>
      <c r="BR48" s="8">
        <v>1.0500000000000001E-2</v>
      </c>
      <c r="BS48" s="8">
        <v>7.4000000000000003E-3</v>
      </c>
      <c r="BT48" s="8">
        <v>5.0000000000000001E-3</v>
      </c>
      <c r="BU48" s="8">
        <v>3.2000000000000002E-3</v>
      </c>
      <c r="BV48" s="8">
        <v>2.0999999999999999E-3</v>
      </c>
      <c r="BW48" s="8">
        <v>1.5E-3</v>
      </c>
      <c r="BX48" s="7">
        <v>4.0000000000000002E-4</v>
      </c>
      <c r="BY48" s="7">
        <v>-2.0000000000000001E-4</v>
      </c>
      <c r="BZ48" s="7">
        <v>-1E-4</v>
      </c>
      <c r="CA48" s="7">
        <v>5.9999999999999995E-4</v>
      </c>
      <c r="CB48" s="7">
        <v>1.9E-3</v>
      </c>
      <c r="CC48" s="7">
        <v>3.5999999999999999E-3</v>
      </c>
      <c r="CD48" s="7">
        <v>5.5999999999999999E-3</v>
      </c>
      <c r="CE48" s="7">
        <v>7.4999999999999997E-3</v>
      </c>
      <c r="CF48" s="7">
        <v>9.1999999999999998E-3</v>
      </c>
      <c r="CG48" s="7">
        <v>1.0500000000000001E-2</v>
      </c>
      <c r="CH48" s="7">
        <v>1.1299999999999999E-2</v>
      </c>
      <c r="CI48" s="7">
        <v>1.2E-2</v>
      </c>
      <c r="CJ48" s="7">
        <v>1.24E-2</v>
      </c>
      <c r="CK48" s="7">
        <v>1.26E-2</v>
      </c>
      <c r="CL48" s="7">
        <v>1.2699999999999999E-2</v>
      </c>
      <c r="CM48" s="7">
        <v>1.2699999999999999E-2</v>
      </c>
      <c r="CN48" s="7">
        <v>1.2800000000000001E-2</v>
      </c>
      <c r="CO48" s="7">
        <v>1.29E-2</v>
      </c>
      <c r="CP48" s="7">
        <v>1.2999999999999999E-2</v>
      </c>
      <c r="CQ48" s="7">
        <v>1.3100000000000001E-2</v>
      </c>
    </row>
    <row r="49" spans="1:95" x14ac:dyDescent="0.35">
      <c r="A49" s="13">
        <v>66</v>
      </c>
      <c r="B49" s="14">
        <f t="shared" si="0"/>
        <v>1.1900000000000001E-2</v>
      </c>
      <c r="H49" s="5">
        <v>66</v>
      </c>
      <c r="I49" s="8">
        <v>2.4299999999999999E-2</v>
      </c>
      <c r="J49" s="8">
        <v>2.18E-2</v>
      </c>
      <c r="K49" s="8">
        <v>1.9400000000000001E-2</v>
      </c>
      <c r="L49" s="8">
        <v>1.7000000000000001E-2</v>
      </c>
      <c r="M49" s="8">
        <v>1.46E-2</v>
      </c>
      <c r="N49" s="8">
        <v>1.26E-2</v>
      </c>
      <c r="O49" s="8">
        <v>1.11E-2</v>
      </c>
      <c r="P49" s="8">
        <v>0.01</v>
      </c>
      <c r="Q49" s="8">
        <v>9.2999999999999992E-3</v>
      </c>
      <c r="R49" s="8">
        <v>8.8999999999999999E-3</v>
      </c>
      <c r="S49" s="8">
        <v>8.9999999999999993E-3</v>
      </c>
      <c r="T49" s="8">
        <v>9.4000000000000004E-3</v>
      </c>
      <c r="U49" s="8">
        <v>1.03E-2</v>
      </c>
      <c r="V49" s="8">
        <v>1.1599999999999999E-2</v>
      </c>
      <c r="W49" s="8">
        <v>1.3100000000000001E-2</v>
      </c>
      <c r="X49" s="8">
        <v>1.4800000000000001E-2</v>
      </c>
      <c r="Y49" s="8">
        <v>1.6400000000000001E-2</v>
      </c>
      <c r="Z49" s="8">
        <v>1.77E-2</v>
      </c>
      <c r="AA49" s="8">
        <v>1.8499999999999999E-2</v>
      </c>
      <c r="AB49" s="8">
        <v>1.89E-2</v>
      </c>
      <c r="AC49" s="8">
        <v>1.89E-2</v>
      </c>
      <c r="AD49" s="8">
        <v>1.8700000000000001E-2</v>
      </c>
      <c r="AE49" s="8">
        <v>1.8200000000000001E-2</v>
      </c>
      <c r="AF49" s="8">
        <v>1.72E-2</v>
      </c>
      <c r="AG49" s="8">
        <v>1.5699999999999999E-2</v>
      </c>
      <c r="AH49" s="8">
        <v>1.3599999999999999E-2</v>
      </c>
      <c r="AI49" s="8">
        <v>1.11E-2</v>
      </c>
      <c r="AJ49" s="8">
        <v>8.3999999999999995E-3</v>
      </c>
      <c r="AK49" s="8">
        <v>5.8999999999999999E-3</v>
      </c>
      <c r="AL49" s="8">
        <v>3.7000000000000002E-3</v>
      </c>
      <c r="AM49" s="8">
        <v>2.0999999999999999E-3</v>
      </c>
      <c r="AN49" s="8">
        <v>1.1999999999999999E-3</v>
      </c>
      <c r="AO49" s="8">
        <v>8.9999999999999998E-4</v>
      </c>
      <c r="AP49" s="8">
        <v>1.4E-3</v>
      </c>
      <c r="AQ49" s="8">
        <v>2.5000000000000001E-3</v>
      </c>
      <c r="AR49" s="8">
        <v>4.0000000000000001E-3</v>
      </c>
      <c r="AS49" s="8">
        <v>5.7000000000000002E-3</v>
      </c>
      <c r="AT49" s="8">
        <v>7.0000000000000001E-3</v>
      </c>
      <c r="AU49" s="8">
        <v>7.7999999999999996E-3</v>
      </c>
      <c r="AV49" s="8">
        <v>7.9000000000000008E-3</v>
      </c>
      <c r="AW49" s="8">
        <v>7.4000000000000003E-3</v>
      </c>
      <c r="AX49" s="8">
        <v>6.4000000000000003E-3</v>
      </c>
      <c r="AY49" s="8">
        <v>5.3E-3</v>
      </c>
      <c r="AZ49" s="8">
        <v>4.5999999999999999E-3</v>
      </c>
      <c r="BA49" s="8">
        <v>4.4000000000000003E-3</v>
      </c>
      <c r="BB49" s="8">
        <v>4.8999999999999998E-3</v>
      </c>
      <c r="BC49" s="8">
        <v>6.0000000000000001E-3</v>
      </c>
      <c r="BD49" s="8">
        <v>7.7000000000000002E-3</v>
      </c>
      <c r="BE49" s="8">
        <v>9.9000000000000008E-3</v>
      </c>
      <c r="BF49" s="8">
        <v>1.26E-2</v>
      </c>
      <c r="BG49" s="8">
        <v>1.55E-2</v>
      </c>
      <c r="BH49" s="8">
        <v>1.83E-2</v>
      </c>
      <c r="BI49" s="8">
        <v>2.07E-2</v>
      </c>
      <c r="BJ49" s="8">
        <v>2.2599999999999999E-2</v>
      </c>
      <c r="BK49" s="8">
        <v>2.3699999999999999E-2</v>
      </c>
      <c r="BL49" s="8">
        <v>2.4E-2</v>
      </c>
      <c r="BM49" s="8">
        <v>2.35E-2</v>
      </c>
      <c r="BN49" s="8">
        <v>2.2200000000000001E-2</v>
      </c>
      <c r="BO49" s="8">
        <v>2.0199999999999999E-2</v>
      </c>
      <c r="BP49" s="8">
        <v>1.7600000000000001E-2</v>
      </c>
      <c r="BQ49" s="8">
        <v>1.4800000000000001E-2</v>
      </c>
      <c r="BR49" s="8">
        <v>1.1900000000000001E-2</v>
      </c>
      <c r="BS49" s="8">
        <v>9.2999999999999992E-3</v>
      </c>
      <c r="BT49" s="8">
        <v>7.1999999999999998E-3</v>
      </c>
      <c r="BU49" s="8">
        <v>5.7000000000000002E-3</v>
      </c>
      <c r="BV49" s="8">
        <v>4.7000000000000002E-3</v>
      </c>
      <c r="BW49" s="8">
        <v>4.1999999999999997E-3</v>
      </c>
      <c r="BX49" s="7">
        <v>3.0000000000000001E-3</v>
      </c>
      <c r="BY49" s="7">
        <v>2.0999999999999999E-3</v>
      </c>
      <c r="BZ49" s="7">
        <v>1.6999999999999999E-3</v>
      </c>
      <c r="CA49" s="7">
        <v>1.8E-3</v>
      </c>
      <c r="CB49" s="7">
        <v>2.5000000000000001E-3</v>
      </c>
      <c r="CC49" s="7">
        <v>3.7000000000000002E-3</v>
      </c>
      <c r="CD49" s="7">
        <v>5.1999999999999998E-3</v>
      </c>
      <c r="CE49" s="7">
        <v>6.7999999999999996E-3</v>
      </c>
      <c r="CF49" s="7">
        <v>8.3999999999999995E-3</v>
      </c>
      <c r="CG49" s="7">
        <v>9.7000000000000003E-3</v>
      </c>
      <c r="CH49" s="7">
        <v>1.0699999999999999E-2</v>
      </c>
      <c r="CI49" s="7">
        <v>1.15E-2</v>
      </c>
      <c r="CJ49" s="7">
        <v>1.2E-2</v>
      </c>
      <c r="CK49" s="7">
        <v>1.23E-2</v>
      </c>
      <c r="CL49" s="7">
        <v>1.2500000000000001E-2</v>
      </c>
      <c r="CM49" s="7">
        <v>1.26E-2</v>
      </c>
      <c r="CN49" s="7">
        <v>1.2699999999999999E-2</v>
      </c>
      <c r="CO49" s="7">
        <v>1.2800000000000001E-2</v>
      </c>
      <c r="CP49" s="7">
        <v>1.29E-2</v>
      </c>
      <c r="CQ49" s="7">
        <v>1.29E-2</v>
      </c>
    </row>
    <row r="50" spans="1:95" x14ac:dyDescent="0.35">
      <c r="A50" s="13">
        <v>67</v>
      </c>
      <c r="B50" s="14">
        <f t="shared" si="0"/>
        <v>1.2800000000000001E-2</v>
      </c>
      <c r="H50" s="5">
        <v>67</v>
      </c>
      <c r="I50" s="8">
        <v>2.3099999999999999E-2</v>
      </c>
      <c r="J50" s="8">
        <v>2.1000000000000001E-2</v>
      </c>
      <c r="K50" s="8">
        <v>1.8800000000000001E-2</v>
      </c>
      <c r="L50" s="8">
        <v>1.66E-2</v>
      </c>
      <c r="M50" s="8">
        <v>1.46E-2</v>
      </c>
      <c r="N50" s="8">
        <v>1.29E-2</v>
      </c>
      <c r="O50" s="8">
        <v>1.15E-2</v>
      </c>
      <c r="P50" s="8">
        <v>1.06E-2</v>
      </c>
      <c r="Q50" s="8">
        <v>0.01</v>
      </c>
      <c r="R50" s="8">
        <v>9.7000000000000003E-3</v>
      </c>
      <c r="S50" s="8">
        <v>9.7000000000000003E-3</v>
      </c>
      <c r="T50" s="8">
        <v>1.01E-2</v>
      </c>
      <c r="U50" s="8">
        <v>1.0800000000000001E-2</v>
      </c>
      <c r="V50" s="8">
        <v>1.2E-2</v>
      </c>
      <c r="W50" s="8">
        <v>1.34E-2</v>
      </c>
      <c r="X50" s="8">
        <v>1.5100000000000001E-2</v>
      </c>
      <c r="Y50" s="8">
        <v>1.67E-2</v>
      </c>
      <c r="Z50" s="8">
        <v>1.8100000000000002E-2</v>
      </c>
      <c r="AA50" s="8">
        <v>1.9099999999999999E-2</v>
      </c>
      <c r="AB50" s="8">
        <v>1.9599999999999999E-2</v>
      </c>
      <c r="AC50" s="8">
        <v>1.9699999999999999E-2</v>
      </c>
      <c r="AD50" s="8">
        <v>1.95E-2</v>
      </c>
      <c r="AE50" s="8">
        <v>1.9E-2</v>
      </c>
      <c r="AF50" s="8">
        <v>1.7899999999999999E-2</v>
      </c>
      <c r="AG50" s="8">
        <v>1.6199999999999999E-2</v>
      </c>
      <c r="AH50" s="8">
        <v>1.38E-2</v>
      </c>
      <c r="AI50" s="8">
        <v>1.11E-2</v>
      </c>
      <c r="AJ50" s="8">
        <v>8.3000000000000001E-3</v>
      </c>
      <c r="AK50" s="8">
        <v>5.5999999999999999E-3</v>
      </c>
      <c r="AL50" s="8">
        <v>3.3E-3</v>
      </c>
      <c r="AM50" s="8">
        <v>1.6999999999999999E-3</v>
      </c>
      <c r="AN50" s="8">
        <v>8.0000000000000004E-4</v>
      </c>
      <c r="AO50" s="8">
        <v>6.9999999999999999E-4</v>
      </c>
      <c r="AP50" s="8">
        <v>1.1999999999999999E-3</v>
      </c>
      <c r="AQ50" s="8">
        <v>2.3999999999999998E-3</v>
      </c>
      <c r="AR50" s="8">
        <v>3.8999999999999998E-3</v>
      </c>
      <c r="AS50" s="8">
        <v>5.5999999999999999E-3</v>
      </c>
      <c r="AT50" s="8">
        <v>6.8999999999999999E-3</v>
      </c>
      <c r="AU50" s="8">
        <v>7.7000000000000002E-3</v>
      </c>
      <c r="AV50" s="8">
        <v>7.7000000000000002E-3</v>
      </c>
      <c r="AW50" s="8">
        <v>7.1000000000000004E-3</v>
      </c>
      <c r="AX50" s="8">
        <v>6.1000000000000004E-3</v>
      </c>
      <c r="AY50" s="8">
        <v>5.0000000000000001E-3</v>
      </c>
      <c r="AZ50" s="8">
        <v>4.1999999999999997E-3</v>
      </c>
      <c r="BA50" s="8">
        <v>3.8999999999999998E-3</v>
      </c>
      <c r="BB50" s="8">
        <v>4.1999999999999997E-3</v>
      </c>
      <c r="BC50" s="8">
        <v>5.1999999999999998E-3</v>
      </c>
      <c r="BD50" s="8">
        <v>6.8999999999999999E-3</v>
      </c>
      <c r="BE50" s="8">
        <v>9.1000000000000004E-3</v>
      </c>
      <c r="BF50" s="8">
        <v>1.18E-2</v>
      </c>
      <c r="BG50" s="8">
        <v>1.47E-2</v>
      </c>
      <c r="BH50" s="8">
        <v>1.7600000000000001E-2</v>
      </c>
      <c r="BI50" s="8">
        <v>2.01E-2</v>
      </c>
      <c r="BJ50" s="8">
        <v>2.1899999999999999E-2</v>
      </c>
      <c r="BK50" s="8">
        <v>2.3E-2</v>
      </c>
      <c r="BL50" s="8">
        <v>2.3400000000000001E-2</v>
      </c>
      <c r="BM50" s="8">
        <v>2.3E-2</v>
      </c>
      <c r="BN50" s="8">
        <v>2.1899999999999999E-2</v>
      </c>
      <c r="BO50" s="8">
        <v>2.01E-2</v>
      </c>
      <c r="BP50" s="8">
        <v>1.78E-2</v>
      </c>
      <c r="BQ50" s="8">
        <v>1.5299999999999999E-2</v>
      </c>
      <c r="BR50" s="8">
        <v>1.2800000000000001E-2</v>
      </c>
      <c r="BS50" s="8">
        <v>1.0699999999999999E-2</v>
      </c>
      <c r="BT50" s="8">
        <v>8.8999999999999999E-3</v>
      </c>
      <c r="BU50" s="8">
        <v>7.7000000000000002E-3</v>
      </c>
      <c r="BV50" s="8">
        <v>6.8999999999999999E-3</v>
      </c>
      <c r="BW50" s="8">
        <v>6.6E-3</v>
      </c>
      <c r="BX50" s="7">
        <v>5.4999999999999997E-3</v>
      </c>
      <c r="BY50" s="7">
        <v>4.4999999999999997E-3</v>
      </c>
      <c r="BZ50" s="7">
        <v>3.7000000000000002E-3</v>
      </c>
      <c r="CA50" s="7">
        <v>3.3999999999999998E-3</v>
      </c>
      <c r="CB50" s="7">
        <v>3.5000000000000001E-3</v>
      </c>
      <c r="CC50" s="7">
        <v>4.1000000000000003E-3</v>
      </c>
      <c r="CD50" s="7">
        <v>5.1000000000000004E-3</v>
      </c>
      <c r="CE50" s="7">
        <v>6.3E-3</v>
      </c>
      <c r="CF50" s="7">
        <v>7.7000000000000002E-3</v>
      </c>
      <c r="CG50" s="7">
        <v>8.8999999999999999E-3</v>
      </c>
      <c r="CH50" s="7">
        <v>0.01</v>
      </c>
      <c r="CI50" s="7">
        <v>1.09E-2</v>
      </c>
      <c r="CJ50" s="7">
        <v>1.1599999999999999E-2</v>
      </c>
      <c r="CK50" s="7">
        <v>1.2E-2</v>
      </c>
      <c r="CL50" s="7">
        <v>1.23E-2</v>
      </c>
      <c r="CM50" s="7">
        <v>1.2500000000000001E-2</v>
      </c>
      <c r="CN50" s="7">
        <v>1.26E-2</v>
      </c>
      <c r="CO50" s="7">
        <v>1.26E-2</v>
      </c>
      <c r="CP50" s="7">
        <v>1.2699999999999999E-2</v>
      </c>
      <c r="CQ50" s="7">
        <v>1.2800000000000001E-2</v>
      </c>
    </row>
    <row r="51" spans="1:95" x14ac:dyDescent="0.35">
      <c r="A51" s="13">
        <v>68</v>
      </c>
      <c r="B51" s="14">
        <f t="shared" si="0"/>
        <v>1.34E-2</v>
      </c>
      <c r="H51" s="5">
        <v>68</v>
      </c>
      <c r="I51" s="8">
        <v>2.23E-2</v>
      </c>
      <c r="J51" s="8">
        <v>2.0299999999999999E-2</v>
      </c>
      <c r="K51" s="8">
        <v>1.84E-2</v>
      </c>
      <c r="L51" s="8">
        <v>1.6500000000000001E-2</v>
      </c>
      <c r="M51" s="8">
        <v>1.47E-2</v>
      </c>
      <c r="N51" s="8">
        <v>1.32E-2</v>
      </c>
      <c r="O51" s="8">
        <v>1.2E-2</v>
      </c>
      <c r="P51" s="8">
        <v>1.12E-2</v>
      </c>
      <c r="Q51" s="8">
        <v>1.0699999999999999E-2</v>
      </c>
      <c r="R51" s="8">
        <v>1.0500000000000001E-2</v>
      </c>
      <c r="S51" s="8">
        <v>1.0500000000000001E-2</v>
      </c>
      <c r="T51" s="8">
        <v>1.0699999999999999E-2</v>
      </c>
      <c r="U51" s="8">
        <v>1.14E-2</v>
      </c>
      <c r="V51" s="8">
        <v>1.23E-2</v>
      </c>
      <c r="W51" s="8">
        <v>1.3599999999999999E-2</v>
      </c>
      <c r="X51" s="8">
        <v>1.52E-2</v>
      </c>
      <c r="Y51" s="8">
        <v>1.6799999999999999E-2</v>
      </c>
      <c r="Z51" s="8">
        <v>1.8200000000000001E-2</v>
      </c>
      <c r="AA51" s="8">
        <v>1.9300000000000001E-2</v>
      </c>
      <c r="AB51" s="8">
        <v>0.02</v>
      </c>
      <c r="AC51" s="8">
        <v>2.0299999999999999E-2</v>
      </c>
      <c r="AD51" s="8">
        <v>2.0299999999999999E-2</v>
      </c>
      <c r="AE51" s="8">
        <v>1.9800000000000002E-2</v>
      </c>
      <c r="AF51" s="8">
        <v>1.8800000000000001E-2</v>
      </c>
      <c r="AG51" s="8">
        <v>1.6899999999999998E-2</v>
      </c>
      <c r="AH51" s="8">
        <v>1.44E-2</v>
      </c>
      <c r="AI51" s="8">
        <v>1.15E-2</v>
      </c>
      <c r="AJ51" s="8">
        <v>8.3999999999999995E-3</v>
      </c>
      <c r="AK51" s="8">
        <v>5.5999999999999999E-3</v>
      </c>
      <c r="AL51" s="8">
        <v>3.2000000000000002E-3</v>
      </c>
      <c r="AM51" s="8">
        <v>1.5E-3</v>
      </c>
      <c r="AN51" s="8">
        <v>5.9999999999999995E-4</v>
      </c>
      <c r="AO51" s="8">
        <v>5.0000000000000001E-4</v>
      </c>
      <c r="AP51" s="8">
        <v>1.1000000000000001E-3</v>
      </c>
      <c r="AQ51" s="8">
        <v>2.3E-3</v>
      </c>
      <c r="AR51" s="8">
        <v>3.8999999999999998E-3</v>
      </c>
      <c r="AS51" s="8">
        <v>5.4999999999999997E-3</v>
      </c>
      <c r="AT51" s="8">
        <v>6.7999999999999996E-3</v>
      </c>
      <c r="AU51" s="8">
        <v>7.6E-3</v>
      </c>
      <c r="AV51" s="8">
        <v>7.6E-3</v>
      </c>
      <c r="AW51" s="8">
        <v>6.8999999999999999E-3</v>
      </c>
      <c r="AX51" s="8">
        <v>5.7999999999999996E-3</v>
      </c>
      <c r="AY51" s="8">
        <v>4.7000000000000002E-3</v>
      </c>
      <c r="AZ51" s="8">
        <v>3.8E-3</v>
      </c>
      <c r="BA51" s="8">
        <v>3.3999999999999998E-3</v>
      </c>
      <c r="BB51" s="8">
        <v>3.5999999999999999E-3</v>
      </c>
      <c r="BC51" s="8">
        <v>4.4999999999999997E-3</v>
      </c>
      <c r="BD51" s="8">
        <v>6.0000000000000001E-3</v>
      </c>
      <c r="BE51" s="8">
        <v>8.2000000000000007E-3</v>
      </c>
      <c r="BF51" s="8">
        <v>1.09E-2</v>
      </c>
      <c r="BG51" s="8">
        <v>1.3899999999999999E-2</v>
      </c>
      <c r="BH51" s="8">
        <v>1.6799999999999999E-2</v>
      </c>
      <c r="BI51" s="8">
        <v>1.9300000000000001E-2</v>
      </c>
      <c r="BJ51" s="8">
        <v>2.12E-2</v>
      </c>
      <c r="BK51" s="8">
        <v>2.23E-2</v>
      </c>
      <c r="BL51" s="8">
        <v>2.2800000000000001E-2</v>
      </c>
      <c r="BM51" s="8">
        <v>2.2499999999999999E-2</v>
      </c>
      <c r="BN51" s="8">
        <v>2.1499999999999998E-2</v>
      </c>
      <c r="BO51" s="8">
        <v>1.9900000000000001E-2</v>
      </c>
      <c r="BP51" s="8">
        <v>1.78E-2</v>
      </c>
      <c r="BQ51" s="8">
        <v>1.5599999999999999E-2</v>
      </c>
      <c r="BR51" s="8">
        <v>1.34E-2</v>
      </c>
      <c r="BS51" s="8">
        <v>1.15E-2</v>
      </c>
      <c r="BT51" s="8">
        <v>1.01E-2</v>
      </c>
      <c r="BU51" s="8">
        <v>9.1000000000000004E-3</v>
      </c>
      <c r="BV51" s="8">
        <v>8.6999999999999994E-3</v>
      </c>
      <c r="BW51" s="8">
        <v>8.6999999999999994E-3</v>
      </c>
      <c r="BX51" s="7">
        <v>7.7000000000000002E-3</v>
      </c>
      <c r="BY51" s="7">
        <v>6.7000000000000002E-3</v>
      </c>
      <c r="BZ51" s="7">
        <v>5.7000000000000002E-3</v>
      </c>
      <c r="CA51" s="7">
        <v>5.0000000000000001E-3</v>
      </c>
      <c r="CB51" s="7">
        <v>4.5999999999999999E-3</v>
      </c>
      <c r="CC51" s="7">
        <v>4.7000000000000002E-3</v>
      </c>
      <c r="CD51" s="7">
        <v>5.1999999999999998E-3</v>
      </c>
      <c r="CE51" s="7">
        <v>6.1000000000000004E-3</v>
      </c>
      <c r="CF51" s="7">
        <v>7.1000000000000004E-3</v>
      </c>
      <c r="CG51" s="7">
        <v>8.2000000000000007E-3</v>
      </c>
      <c r="CH51" s="7">
        <v>9.2999999999999992E-3</v>
      </c>
      <c r="CI51" s="7">
        <v>1.03E-2</v>
      </c>
      <c r="CJ51" s="7">
        <v>1.11E-2</v>
      </c>
      <c r="CK51" s="7">
        <v>1.17E-2</v>
      </c>
      <c r="CL51" s="7">
        <v>1.21E-2</v>
      </c>
      <c r="CM51" s="7">
        <v>1.23E-2</v>
      </c>
      <c r="CN51" s="7">
        <v>1.24E-2</v>
      </c>
      <c r="CO51" s="7">
        <v>1.2500000000000001E-2</v>
      </c>
      <c r="CP51" s="7">
        <v>1.26E-2</v>
      </c>
      <c r="CQ51" s="7">
        <v>1.2699999999999999E-2</v>
      </c>
    </row>
    <row r="52" spans="1:95" x14ac:dyDescent="0.35">
      <c r="A52" s="13">
        <v>69</v>
      </c>
      <c r="B52" s="14">
        <f t="shared" si="0"/>
        <v>1.3599999999999999E-2</v>
      </c>
      <c r="H52" s="5">
        <v>69</v>
      </c>
      <c r="I52" s="8">
        <v>2.1700000000000001E-2</v>
      </c>
      <c r="J52" s="8">
        <v>0.02</v>
      </c>
      <c r="K52" s="8">
        <v>1.83E-2</v>
      </c>
      <c r="L52" s="8">
        <v>1.66E-2</v>
      </c>
      <c r="M52" s="8">
        <v>1.4999999999999999E-2</v>
      </c>
      <c r="N52" s="8">
        <v>1.3599999999999999E-2</v>
      </c>
      <c r="O52" s="8">
        <v>1.2500000000000001E-2</v>
      </c>
      <c r="P52" s="8">
        <v>1.18E-2</v>
      </c>
      <c r="Q52" s="8">
        <v>1.14E-2</v>
      </c>
      <c r="R52" s="8">
        <v>1.11E-2</v>
      </c>
      <c r="S52" s="8">
        <v>1.11E-2</v>
      </c>
      <c r="T52" s="8">
        <v>1.1299999999999999E-2</v>
      </c>
      <c r="U52" s="8">
        <v>1.18E-2</v>
      </c>
      <c r="V52" s="8">
        <v>1.26E-2</v>
      </c>
      <c r="W52" s="8">
        <v>1.37E-2</v>
      </c>
      <c r="X52" s="8">
        <v>1.5100000000000001E-2</v>
      </c>
      <c r="Y52" s="8">
        <v>1.66E-2</v>
      </c>
      <c r="Z52" s="8">
        <v>1.8100000000000002E-2</v>
      </c>
      <c r="AA52" s="8">
        <v>1.9300000000000001E-2</v>
      </c>
      <c r="AB52" s="8">
        <v>2.0199999999999999E-2</v>
      </c>
      <c r="AC52" s="8">
        <v>2.0799999999999999E-2</v>
      </c>
      <c r="AD52" s="8">
        <v>2.1000000000000001E-2</v>
      </c>
      <c r="AE52" s="8">
        <v>2.07E-2</v>
      </c>
      <c r="AF52" s="8">
        <v>1.9699999999999999E-2</v>
      </c>
      <c r="AG52" s="8">
        <v>1.7899999999999999E-2</v>
      </c>
      <c r="AH52" s="8">
        <v>1.5299999999999999E-2</v>
      </c>
      <c r="AI52" s="8">
        <v>1.2200000000000001E-2</v>
      </c>
      <c r="AJ52" s="8">
        <v>8.9999999999999993E-3</v>
      </c>
      <c r="AK52" s="8">
        <v>5.8999999999999999E-3</v>
      </c>
      <c r="AL52" s="8">
        <v>3.3999999999999998E-3</v>
      </c>
      <c r="AM52" s="8">
        <v>1.6000000000000001E-3</v>
      </c>
      <c r="AN52" s="8">
        <v>5.9999999999999995E-4</v>
      </c>
      <c r="AO52" s="8">
        <v>4.0000000000000002E-4</v>
      </c>
      <c r="AP52" s="8">
        <v>1E-3</v>
      </c>
      <c r="AQ52" s="8">
        <v>2.2000000000000001E-3</v>
      </c>
      <c r="AR52" s="8">
        <v>3.8999999999999998E-3</v>
      </c>
      <c r="AS52" s="8">
        <v>5.4999999999999997E-3</v>
      </c>
      <c r="AT52" s="8">
        <v>6.7999999999999996E-3</v>
      </c>
      <c r="AU52" s="8">
        <v>7.6E-3</v>
      </c>
      <c r="AV52" s="8">
        <v>7.6E-3</v>
      </c>
      <c r="AW52" s="8">
        <v>6.8999999999999999E-3</v>
      </c>
      <c r="AX52" s="8">
        <v>5.7000000000000002E-3</v>
      </c>
      <c r="AY52" s="8">
        <v>4.4999999999999997E-3</v>
      </c>
      <c r="AZ52" s="8">
        <v>3.5999999999999999E-3</v>
      </c>
      <c r="BA52" s="8">
        <v>3.0000000000000001E-3</v>
      </c>
      <c r="BB52" s="8">
        <v>3.0999999999999999E-3</v>
      </c>
      <c r="BC52" s="8">
        <v>3.8999999999999998E-3</v>
      </c>
      <c r="BD52" s="8">
        <v>5.3E-3</v>
      </c>
      <c r="BE52" s="8">
        <v>7.4000000000000003E-3</v>
      </c>
      <c r="BF52" s="8">
        <v>1.01E-2</v>
      </c>
      <c r="BG52" s="8">
        <v>1.2999999999999999E-2</v>
      </c>
      <c r="BH52" s="8">
        <v>1.5800000000000002E-2</v>
      </c>
      <c r="BI52" s="8">
        <v>1.84E-2</v>
      </c>
      <c r="BJ52" s="8">
        <v>2.0299999999999999E-2</v>
      </c>
      <c r="BK52" s="8">
        <v>2.1600000000000001E-2</v>
      </c>
      <c r="BL52" s="8">
        <v>2.2100000000000002E-2</v>
      </c>
      <c r="BM52" s="8">
        <v>2.1899999999999999E-2</v>
      </c>
      <c r="BN52" s="8">
        <v>2.1000000000000001E-2</v>
      </c>
      <c r="BO52" s="8">
        <v>1.95E-2</v>
      </c>
      <c r="BP52" s="8">
        <v>1.7600000000000001E-2</v>
      </c>
      <c r="BQ52" s="8">
        <v>1.5599999999999999E-2</v>
      </c>
      <c r="BR52" s="8">
        <v>1.3599999999999999E-2</v>
      </c>
      <c r="BS52" s="8">
        <v>1.1900000000000001E-2</v>
      </c>
      <c r="BT52" s="8">
        <v>1.0699999999999999E-2</v>
      </c>
      <c r="BU52" s="8">
        <v>1.01E-2</v>
      </c>
      <c r="BV52" s="8">
        <v>9.9000000000000008E-3</v>
      </c>
      <c r="BW52" s="8">
        <v>1.03E-2</v>
      </c>
      <c r="BX52" s="7">
        <v>9.4999999999999998E-3</v>
      </c>
      <c r="BY52" s="7">
        <v>8.6E-3</v>
      </c>
      <c r="BZ52" s="7">
        <v>7.6E-3</v>
      </c>
      <c r="CA52" s="7">
        <v>6.6E-3</v>
      </c>
      <c r="CB52" s="7">
        <v>5.8999999999999999E-3</v>
      </c>
      <c r="CC52" s="7">
        <v>5.5999999999999999E-3</v>
      </c>
      <c r="CD52" s="7">
        <v>5.5999999999999999E-3</v>
      </c>
      <c r="CE52" s="7">
        <v>6.0000000000000001E-3</v>
      </c>
      <c r="CF52" s="7">
        <v>6.7999999999999996E-3</v>
      </c>
      <c r="CG52" s="7">
        <v>7.7000000000000002E-3</v>
      </c>
      <c r="CH52" s="7">
        <v>8.6999999999999994E-3</v>
      </c>
      <c r="CI52" s="7">
        <v>9.7000000000000003E-3</v>
      </c>
      <c r="CJ52" s="7">
        <v>1.06E-2</v>
      </c>
      <c r="CK52" s="7">
        <v>1.1299999999999999E-2</v>
      </c>
      <c r="CL52" s="7">
        <v>1.18E-2</v>
      </c>
      <c r="CM52" s="7">
        <v>1.21E-2</v>
      </c>
      <c r="CN52" s="7">
        <v>1.23E-2</v>
      </c>
      <c r="CO52" s="7">
        <v>1.24E-2</v>
      </c>
      <c r="CP52" s="7">
        <v>1.2500000000000001E-2</v>
      </c>
      <c r="CQ52" s="7">
        <v>1.2500000000000001E-2</v>
      </c>
    </row>
    <row r="53" spans="1:95" x14ac:dyDescent="0.35">
      <c r="A53" s="13">
        <v>70</v>
      </c>
      <c r="B53" s="14">
        <f t="shared" si="0"/>
        <v>1.35E-2</v>
      </c>
      <c r="H53" s="5">
        <v>70</v>
      </c>
      <c r="I53" s="8">
        <v>2.1299999999999999E-2</v>
      </c>
      <c r="J53" s="8">
        <v>1.9800000000000002E-2</v>
      </c>
      <c r="K53" s="8">
        <v>1.83E-2</v>
      </c>
      <c r="L53" s="8">
        <v>1.6799999999999999E-2</v>
      </c>
      <c r="M53" s="8">
        <v>1.5299999999999999E-2</v>
      </c>
      <c r="N53" s="8">
        <v>1.4E-2</v>
      </c>
      <c r="O53" s="8">
        <v>1.2999999999999999E-2</v>
      </c>
      <c r="P53" s="8">
        <v>1.23E-2</v>
      </c>
      <c r="Q53" s="8">
        <v>1.1900000000000001E-2</v>
      </c>
      <c r="R53" s="8">
        <v>1.17E-2</v>
      </c>
      <c r="S53" s="8">
        <v>1.1599999999999999E-2</v>
      </c>
      <c r="T53" s="8">
        <v>1.18E-2</v>
      </c>
      <c r="U53" s="8">
        <v>1.2200000000000001E-2</v>
      </c>
      <c r="V53" s="8">
        <v>1.2800000000000001E-2</v>
      </c>
      <c r="W53" s="8">
        <v>1.38E-2</v>
      </c>
      <c r="X53" s="8">
        <v>1.49E-2</v>
      </c>
      <c r="Y53" s="8">
        <v>1.6299999999999999E-2</v>
      </c>
      <c r="Z53" s="8">
        <v>1.78E-2</v>
      </c>
      <c r="AA53" s="8">
        <v>1.9099999999999999E-2</v>
      </c>
      <c r="AB53" s="8">
        <v>2.0299999999999999E-2</v>
      </c>
      <c r="AC53" s="8">
        <v>2.12E-2</v>
      </c>
      <c r="AD53" s="8">
        <v>2.1700000000000001E-2</v>
      </c>
      <c r="AE53" s="8">
        <v>2.1600000000000001E-2</v>
      </c>
      <c r="AF53" s="8">
        <v>2.07E-2</v>
      </c>
      <c r="AG53" s="8">
        <v>1.9E-2</v>
      </c>
      <c r="AH53" s="8">
        <v>1.6400000000000001E-2</v>
      </c>
      <c r="AI53" s="8">
        <v>1.32E-2</v>
      </c>
      <c r="AJ53" s="8">
        <v>9.7999999999999997E-3</v>
      </c>
      <c r="AK53" s="8">
        <v>6.6E-3</v>
      </c>
      <c r="AL53" s="8">
        <v>3.8999999999999998E-3</v>
      </c>
      <c r="AM53" s="8">
        <v>1.9E-3</v>
      </c>
      <c r="AN53" s="8">
        <v>6.9999999999999999E-4</v>
      </c>
      <c r="AO53" s="8">
        <v>4.0000000000000002E-4</v>
      </c>
      <c r="AP53" s="8">
        <v>1E-3</v>
      </c>
      <c r="AQ53" s="8">
        <v>2.2000000000000001E-3</v>
      </c>
      <c r="AR53" s="8">
        <v>3.8999999999999998E-3</v>
      </c>
      <c r="AS53" s="8">
        <v>5.4999999999999997E-3</v>
      </c>
      <c r="AT53" s="8">
        <v>6.8999999999999999E-3</v>
      </c>
      <c r="AU53" s="8">
        <v>7.6E-3</v>
      </c>
      <c r="AV53" s="8">
        <v>7.6E-3</v>
      </c>
      <c r="AW53" s="8">
        <v>6.8999999999999999E-3</v>
      </c>
      <c r="AX53" s="8">
        <v>5.7000000000000002E-3</v>
      </c>
      <c r="AY53" s="8">
        <v>4.4000000000000003E-3</v>
      </c>
      <c r="AZ53" s="8">
        <v>3.3999999999999998E-3</v>
      </c>
      <c r="BA53" s="8">
        <v>2.7000000000000001E-3</v>
      </c>
      <c r="BB53" s="8">
        <v>2.7000000000000001E-3</v>
      </c>
      <c r="BC53" s="8">
        <v>3.3E-3</v>
      </c>
      <c r="BD53" s="8">
        <v>4.5999999999999999E-3</v>
      </c>
      <c r="BE53" s="8">
        <v>6.6E-3</v>
      </c>
      <c r="BF53" s="8">
        <v>9.1999999999999998E-3</v>
      </c>
      <c r="BG53" s="8">
        <v>1.21E-2</v>
      </c>
      <c r="BH53" s="8">
        <v>1.49E-2</v>
      </c>
      <c r="BI53" s="8">
        <v>1.7399999999999999E-2</v>
      </c>
      <c r="BJ53" s="8">
        <v>1.95E-2</v>
      </c>
      <c r="BK53" s="8">
        <v>2.0799999999999999E-2</v>
      </c>
      <c r="BL53" s="8">
        <v>2.1399999999999999E-2</v>
      </c>
      <c r="BM53" s="8">
        <v>2.1299999999999999E-2</v>
      </c>
      <c r="BN53" s="8">
        <v>2.0500000000000001E-2</v>
      </c>
      <c r="BO53" s="8">
        <v>1.9099999999999999E-2</v>
      </c>
      <c r="BP53" s="8">
        <v>1.7299999999999999E-2</v>
      </c>
      <c r="BQ53" s="8">
        <v>1.5299999999999999E-2</v>
      </c>
      <c r="BR53" s="8">
        <v>1.35E-2</v>
      </c>
      <c r="BS53" s="8">
        <v>1.1900000000000001E-2</v>
      </c>
      <c r="BT53" s="8">
        <v>1.09E-2</v>
      </c>
      <c r="BU53" s="8">
        <v>1.0500000000000001E-2</v>
      </c>
      <c r="BV53" s="8">
        <v>1.0699999999999999E-2</v>
      </c>
      <c r="BW53" s="8">
        <v>1.1299999999999999E-2</v>
      </c>
      <c r="BX53" s="7">
        <v>1.0800000000000001E-2</v>
      </c>
      <c r="BY53" s="7">
        <v>0.01</v>
      </c>
      <c r="BZ53" s="7">
        <v>9.1000000000000004E-3</v>
      </c>
      <c r="CA53" s="7">
        <v>8.0999999999999996E-3</v>
      </c>
      <c r="CB53" s="7">
        <v>7.1999999999999998E-3</v>
      </c>
      <c r="CC53" s="7">
        <v>6.4999999999999997E-3</v>
      </c>
      <c r="CD53" s="7">
        <v>6.1999999999999998E-3</v>
      </c>
      <c r="CE53" s="7">
        <v>6.1999999999999998E-3</v>
      </c>
      <c r="CF53" s="7">
        <v>6.7000000000000002E-3</v>
      </c>
      <c r="CG53" s="7">
        <v>7.4000000000000003E-3</v>
      </c>
      <c r="CH53" s="7">
        <v>8.3000000000000001E-3</v>
      </c>
      <c r="CI53" s="7">
        <v>9.1999999999999998E-3</v>
      </c>
      <c r="CJ53" s="7">
        <v>1.01E-2</v>
      </c>
      <c r="CK53" s="7">
        <v>1.09E-2</v>
      </c>
      <c r="CL53" s="7">
        <v>1.14E-2</v>
      </c>
      <c r="CM53" s="7">
        <v>1.18E-2</v>
      </c>
      <c r="CN53" s="7">
        <v>1.21E-2</v>
      </c>
      <c r="CO53" s="7">
        <v>1.2200000000000001E-2</v>
      </c>
      <c r="CP53" s="7">
        <v>1.23E-2</v>
      </c>
      <c r="CQ53" s="7">
        <v>1.24E-2</v>
      </c>
    </row>
    <row r="54" spans="1:95" x14ac:dyDescent="0.35">
      <c r="A54" s="13">
        <v>71</v>
      </c>
      <c r="B54" s="14">
        <f t="shared" si="0"/>
        <v>1.32E-2</v>
      </c>
      <c r="H54" s="5">
        <v>71</v>
      </c>
      <c r="I54" s="8">
        <v>2.1100000000000001E-2</v>
      </c>
      <c r="J54" s="8">
        <v>1.9699999999999999E-2</v>
      </c>
      <c r="K54" s="8">
        <v>1.83E-2</v>
      </c>
      <c r="L54" s="8">
        <v>1.6899999999999998E-2</v>
      </c>
      <c r="M54" s="8">
        <v>1.5599999999999999E-2</v>
      </c>
      <c r="N54" s="8">
        <v>1.44E-2</v>
      </c>
      <c r="O54" s="8">
        <v>1.34E-2</v>
      </c>
      <c r="P54" s="8">
        <v>1.2699999999999999E-2</v>
      </c>
      <c r="Q54" s="8">
        <v>1.23E-2</v>
      </c>
      <c r="R54" s="8">
        <v>1.2E-2</v>
      </c>
      <c r="S54" s="8">
        <v>1.2E-2</v>
      </c>
      <c r="T54" s="8">
        <v>1.21E-2</v>
      </c>
      <c r="U54" s="8">
        <v>1.24E-2</v>
      </c>
      <c r="V54" s="8">
        <v>1.29E-2</v>
      </c>
      <c r="W54" s="8">
        <v>1.37E-2</v>
      </c>
      <c r="X54" s="8">
        <v>1.47E-2</v>
      </c>
      <c r="Y54" s="8">
        <v>1.6E-2</v>
      </c>
      <c r="Z54" s="8">
        <v>1.7399999999999999E-2</v>
      </c>
      <c r="AA54" s="8">
        <v>1.89E-2</v>
      </c>
      <c r="AB54" s="8">
        <v>2.0299999999999999E-2</v>
      </c>
      <c r="AC54" s="8">
        <v>2.1399999999999999E-2</v>
      </c>
      <c r="AD54" s="8">
        <v>2.2200000000000001E-2</v>
      </c>
      <c r="AE54" s="8">
        <v>2.24E-2</v>
      </c>
      <c r="AF54" s="8">
        <v>2.18E-2</v>
      </c>
      <c r="AG54" s="8">
        <v>2.01E-2</v>
      </c>
      <c r="AH54" s="8">
        <v>1.7600000000000001E-2</v>
      </c>
      <c r="AI54" s="8">
        <v>1.44E-2</v>
      </c>
      <c r="AJ54" s="8">
        <v>1.0999999999999999E-2</v>
      </c>
      <c r="AK54" s="8">
        <v>7.6E-3</v>
      </c>
      <c r="AL54" s="8">
        <v>4.5999999999999999E-3</v>
      </c>
      <c r="AM54" s="8">
        <v>2.3999999999999998E-3</v>
      </c>
      <c r="AN54" s="8">
        <v>1.1000000000000001E-3</v>
      </c>
      <c r="AO54" s="8">
        <v>6.9999999999999999E-4</v>
      </c>
      <c r="AP54" s="8">
        <v>1.1000000000000001E-3</v>
      </c>
      <c r="AQ54" s="8">
        <v>2.3E-3</v>
      </c>
      <c r="AR54" s="8">
        <v>3.8999999999999998E-3</v>
      </c>
      <c r="AS54" s="8">
        <v>5.5999999999999999E-3</v>
      </c>
      <c r="AT54" s="8">
        <v>6.8999999999999999E-3</v>
      </c>
      <c r="AU54" s="8">
        <v>7.7000000000000002E-3</v>
      </c>
      <c r="AV54" s="8">
        <v>7.6E-3</v>
      </c>
      <c r="AW54" s="8">
        <v>6.8999999999999999E-3</v>
      </c>
      <c r="AX54" s="8">
        <v>5.7000000000000002E-3</v>
      </c>
      <c r="AY54" s="8">
        <v>4.4000000000000003E-3</v>
      </c>
      <c r="AZ54" s="8">
        <v>3.2000000000000002E-3</v>
      </c>
      <c r="BA54" s="8">
        <v>2.5000000000000001E-3</v>
      </c>
      <c r="BB54" s="8">
        <v>2.3E-3</v>
      </c>
      <c r="BC54" s="8">
        <v>2.8E-3</v>
      </c>
      <c r="BD54" s="8">
        <v>4.0000000000000001E-3</v>
      </c>
      <c r="BE54" s="8">
        <v>5.8999999999999999E-3</v>
      </c>
      <c r="BF54" s="8">
        <v>8.3999999999999995E-3</v>
      </c>
      <c r="BG54" s="8">
        <v>1.12E-2</v>
      </c>
      <c r="BH54" s="8">
        <v>1.4E-2</v>
      </c>
      <c r="BI54" s="8">
        <v>1.6500000000000001E-2</v>
      </c>
      <c r="BJ54" s="8">
        <v>1.8599999999999998E-2</v>
      </c>
      <c r="BK54" s="8">
        <v>0.02</v>
      </c>
      <c r="BL54" s="8">
        <v>2.07E-2</v>
      </c>
      <c r="BM54" s="8">
        <v>2.07E-2</v>
      </c>
      <c r="BN54" s="8">
        <v>1.9900000000000001E-2</v>
      </c>
      <c r="BO54" s="8">
        <v>1.8599999999999998E-2</v>
      </c>
      <c r="BP54" s="8">
        <v>1.6899999999999998E-2</v>
      </c>
      <c r="BQ54" s="8">
        <v>1.4999999999999999E-2</v>
      </c>
      <c r="BR54" s="8">
        <v>1.32E-2</v>
      </c>
      <c r="BS54" s="8">
        <v>1.17E-2</v>
      </c>
      <c r="BT54" s="8">
        <v>1.0800000000000001E-2</v>
      </c>
      <c r="BU54" s="8">
        <v>1.06E-2</v>
      </c>
      <c r="BV54" s="8">
        <v>1.0999999999999999E-2</v>
      </c>
      <c r="BW54" s="8">
        <v>1.18E-2</v>
      </c>
      <c r="BX54" s="7">
        <v>1.15E-2</v>
      </c>
      <c r="BY54" s="7">
        <v>1.0999999999999999E-2</v>
      </c>
      <c r="BZ54" s="7">
        <v>1.0200000000000001E-2</v>
      </c>
      <c r="CA54" s="7">
        <v>9.2999999999999992E-3</v>
      </c>
      <c r="CB54" s="7">
        <v>8.3999999999999995E-3</v>
      </c>
      <c r="CC54" s="7">
        <v>7.6E-3</v>
      </c>
      <c r="CD54" s="7">
        <v>7.0000000000000001E-3</v>
      </c>
      <c r="CE54" s="7">
        <v>6.7000000000000002E-3</v>
      </c>
      <c r="CF54" s="7">
        <v>6.7999999999999996E-3</v>
      </c>
      <c r="CG54" s="7">
        <v>7.1999999999999998E-3</v>
      </c>
      <c r="CH54" s="7">
        <v>8.0000000000000002E-3</v>
      </c>
      <c r="CI54" s="7">
        <v>8.8000000000000005E-3</v>
      </c>
      <c r="CJ54" s="7">
        <v>9.7000000000000003E-3</v>
      </c>
      <c r="CK54" s="7">
        <v>1.04E-2</v>
      </c>
      <c r="CL54" s="7">
        <v>1.11E-2</v>
      </c>
      <c r="CM54" s="7">
        <v>1.1599999999999999E-2</v>
      </c>
      <c r="CN54" s="7">
        <v>1.1900000000000001E-2</v>
      </c>
      <c r="CO54" s="7">
        <v>1.21E-2</v>
      </c>
      <c r="CP54" s="7">
        <v>1.2200000000000001E-2</v>
      </c>
      <c r="CQ54" s="7">
        <v>1.23E-2</v>
      </c>
    </row>
    <row r="55" spans="1:95" x14ac:dyDescent="0.35">
      <c r="A55" s="13">
        <v>72</v>
      </c>
      <c r="B55" s="14">
        <f t="shared" si="0"/>
        <v>1.2699999999999999E-2</v>
      </c>
      <c r="H55" s="5">
        <v>72</v>
      </c>
      <c r="I55" s="8">
        <v>2.0899999999999998E-2</v>
      </c>
      <c r="J55" s="8">
        <v>1.9599999999999999E-2</v>
      </c>
      <c r="K55" s="8">
        <v>1.83E-2</v>
      </c>
      <c r="L55" s="8">
        <v>1.7000000000000001E-2</v>
      </c>
      <c r="M55" s="8">
        <v>1.5699999999999999E-2</v>
      </c>
      <c r="N55" s="8">
        <v>1.46E-2</v>
      </c>
      <c r="O55" s="8">
        <v>1.3599999999999999E-2</v>
      </c>
      <c r="P55" s="8">
        <v>1.29E-2</v>
      </c>
      <c r="Q55" s="8">
        <v>1.2500000000000001E-2</v>
      </c>
      <c r="R55" s="8">
        <v>1.2200000000000001E-2</v>
      </c>
      <c r="S55" s="8">
        <v>1.21E-2</v>
      </c>
      <c r="T55" s="8">
        <v>1.2200000000000001E-2</v>
      </c>
      <c r="U55" s="8">
        <v>1.24E-2</v>
      </c>
      <c r="V55" s="8">
        <v>1.29E-2</v>
      </c>
      <c r="W55" s="8">
        <v>1.35E-2</v>
      </c>
      <c r="X55" s="8">
        <v>1.4500000000000001E-2</v>
      </c>
      <c r="Y55" s="8">
        <v>1.5699999999999999E-2</v>
      </c>
      <c r="Z55" s="8">
        <v>1.7100000000000001E-2</v>
      </c>
      <c r="AA55" s="8">
        <v>1.8700000000000001E-2</v>
      </c>
      <c r="AB55" s="8">
        <v>2.0299999999999999E-2</v>
      </c>
      <c r="AC55" s="8">
        <v>2.1700000000000001E-2</v>
      </c>
      <c r="AD55" s="8">
        <v>2.2700000000000001E-2</v>
      </c>
      <c r="AE55" s="8">
        <v>2.3099999999999999E-2</v>
      </c>
      <c r="AF55" s="8">
        <v>2.2700000000000001E-2</v>
      </c>
      <c r="AG55" s="8">
        <v>2.1299999999999999E-2</v>
      </c>
      <c r="AH55" s="8">
        <v>1.89E-2</v>
      </c>
      <c r="AI55" s="8">
        <v>1.5800000000000002E-2</v>
      </c>
      <c r="AJ55" s="8">
        <v>1.2200000000000001E-2</v>
      </c>
      <c r="AK55" s="8">
        <v>8.6999999999999994E-3</v>
      </c>
      <c r="AL55" s="8">
        <v>5.5999999999999999E-3</v>
      </c>
      <c r="AM55" s="8">
        <v>3.2000000000000002E-3</v>
      </c>
      <c r="AN55" s="8">
        <v>1.6000000000000001E-3</v>
      </c>
      <c r="AO55" s="8">
        <v>1E-3</v>
      </c>
      <c r="AP55" s="8">
        <v>1.4E-3</v>
      </c>
      <c r="AQ55" s="8">
        <v>2.3999999999999998E-3</v>
      </c>
      <c r="AR55" s="8">
        <v>4.0000000000000001E-3</v>
      </c>
      <c r="AS55" s="8">
        <v>5.7000000000000002E-3</v>
      </c>
      <c r="AT55" s="8">
        <v>7.0000000000000001E-3</v>
      </c>
      <c r="AU55" s="8">
        <v>7.7000000000000002E-3</v>
      </c>
      <c r="AV55" s="8">
        <v>7.7000000000000002E-3</v>
      </c>
      <c r="AW55" s="8">
        <v>6.8999999999999999E-3</v>
      </c>
      <c r="AX55" s="8">
        <v>5.7000000000000002E-3</v>
      </c>
      <c r="AY55" s="8">
        <v>4.3E-3</v>
      </c>
      <c r="AZ55" s="8">
        <v>3.0999999999999999E-3</v>
      </c>
      <c r="BA55" s="8">
        <v>2.3E-3</v>
      </c>
      <c r="BB55" s="8">
        <v>2E-3</v>
      </c>
      <c r="BC55" s="8">
        <v>2.3999999999999998E-3</v>
      </c>
      <c r="BD55" s="8">
        <v>3.3999999999999998E-3</v>
      </c>
      <c r="BE55" s="8">
        <v>5.1999999999999998E-3</v>
      </c>
      <c r="BF55" s="8">
        <v>7.6E-3</v>
      </c>
      <c r="BG55" s="8">
        <v>1.03E-2</v>
      </c>
      <c r="BH55" s="8">
        <v>1.3100000000000001E-2</v>
      </c>
      <c r="BI55" s="8">
        <v>1.5699999999999999E-2</v>
      </c>
      <c r="BJ55" s="8">
        <v>1.78E-2</v>
      </c>
      <c r="BK55" s="8">
        <v>1.9300000000000001E-2</v>
      </c>
      <c r="BL55" s="8">
        <v>0.02</v>
      </c>
      <c r="BM55" s="8">
        <v>0.02</v>
      </c>
      <c r="BN55" s="8">
        <v>1.9300000000000001E-2</v>
      </c>
      <c r="BO55" s="8">
        <v>1.8100000000000002E-2</v>
      </c>
      <c r="BP55" s="8">
        <v>1.6400000000000001E-2</v>
      </c>
      <c r="BQ55" s="8">
        <v>1.4500000000000001E-2</v>
      </c>
      <c r="BR55" s="8">
        <v>1.2699999999999999E-2</v>
      </c>
      <c r="BS55" s="8">
        <v>1.1299999999999999E-2</v>
      </c>
      <c r="BT55" s="8">
        <v>1.0500000000000001E-2</v>
      </c>
      <c r="BU55" s="8">
        <v>1.04E-2</v>
      </c>
      <c r="BV55" s="8">
        <v>1.09E-2</v>
      </c>
      <c r="BW55" s="8">
        <v>1.18E-2</v>
      </c>
      <c r="BX55" s="7">
        <v>1.18E-2</v>
      </c>
      <c r="BY55" s="7">
        <v>1.15E-2</v>
      </c>
      <c r="BZ55" s="7">
        <v>1.0999999999999999E-2</v>
      </c>
      <c r="CA55" s="7">
        <v>1.0200000000000001E-2</v>
      </c>
      <c r="CB55" s="7">
        <v>9.4000000000000004E-3</v>
      </c>
      <c r="CC55" s="7">
        <v>8.5000000000000006E-3</v>
      </c>
      <c r="CD55" s="7">
        <v>7.7999999999999996E-3</v>
      </c>
      <c r="CE55" s="7">
        <v>7.3000000000000001E-3</v>
      </c>
      <c r="CF55" s="7">
        <v>7.1000000000000004E-3</v>
      </c>
      <c r="CG55" s="7">
        <v>7.3000000000000001E-3</v>
      </c>
      <c r="CH55" s="7">
        <v>7.7999999999999996E-3</v>
      </c>
      <c r="CI55" s="7">
        <v>8.5000000000000006E-3</v>
      </c>
      <c r="CJ55" s="7">
        <v>9.2999999999999992E-3</v>
      </c>
      <c r="CK55" s="7">
        <v>1.01E-2</v>
      </c>
      <c r="CL55" s="7">
        <v>1.0800000000000001E-2</v>
      </c>
      <c r="CM55" s="7">
        <v>1.1299999999999999E-2</v>
      </c>
      <c r="CN55" s="7">
        <v>1.17E-2</v>
      </c>
      <c r="CO55" s="7">
        <v>1.1900000000000001E-2</v>
      </c>
      <c r="CP55" s="7">
        <v>1.2E-2</v>
      </c>
      <c r="CQ55" s="7">
        <v>1.21E-2</v>
      </c>
    </row>
    <row r="56" spans="1:95" x14ac:dyDescent="0.35">
      <c r="A56" s="13">
        <v>73</v>
      </c>
      <c r="B56" s="14">
        <f t="shared" si="0"/>
        <v>1.2200000000000001E-2</v>
      </c>
      <c r="H56" s="5">
        <v>73</v>
      </c>
      <c r="I56" s="8">
        <v>2.07E-2</v>
      </c>
      <c r="J56" s="8">
        <v>1.95E-2</v>
      </c>
      <c r="K56" s="8">
        <v>1.8200000000000001E-2</v>
      </c>
      <c r="L56" s="8">
        <v>1.6899999999999998E-2</v>
      </c>
      <c r="M56" s="8">
        <v>1.5699999999999999E-2</v>
      </c>
      <c r="N56" s="8">
        <v>1.46E-2</v>
      </c>
      <c r="O56" s="8">
        <v>1.37E-2</v>
      </c>
      <c r="P56" s="8">
        <v>1.2999999999999999E-2</v>
      </c>
      <c r="Q56" s="8">
        <v>1.2500000000000001E-2</v>
      </c>
      <c r="R56" s="8">
        <v>1.23E-2</v>
      </c>
      <c r="S56" s="8">
        <v>1.21E-2</v>
      </c>
      <c r="T56" s="8">
        <v>1.21E-2</v>
      </c>
      <c r="U56" s="8">
        <v>1.23E-2</v>
      </c>
      <c r="V56" s="8">
        <v>1.2699999999999999E-2</v>
      </c>
      <c r="W56" s="8">
        <v>1.34E-2</v>
      </c>
      <c r="X56" s="8">
        <v>1.4200000000000001E-2</v>
      </c>
      <c r="Y56" s="8">
        <v>1.54E-2</v>
      </c>
      <c r="Z56" s="8">
        <v>1.6899999999999998E-2</v>
      </c>
      <c r="AA56" s="8">
        <v>1.8499999999999999E-2</v>
      </c>
      <c r="AB56" s="8">
        <v>2.0299999999999999E-2</v>
      </c>
      <c r="AC56" s="8">
        <v>2.18E-2</v>
      </c>
      <c r="AD56" s="8">
        <v>2.3099999999999999E-2</v>
      </c>
      <c r="AE56" s="8">
        <v>2.3800000000000002E-2</v>
      </c>
      <c r="AF56" s="8">
        <v>2.3599999999999999E-2</v>
      </c>
      <c r="AG56" s="8">
        <v>2.24E-2</v>
      </c>
      <c r="AH56" s="8">
        <v>2.0199999999999999E-2</v>
      </c>
      <c r="AI56" s="8">
        <v>1.7100000000000001E-2</v>
      </c>
      <c r="AJ56" s="8">
        <v>1.3599999999999999E-2</v>
      </c>
      <c r="AK56" s="8">
        <v>0.01</v>
      </c>
      <c r="AL56" s="8">
        <v>6.7000000000000002E-3</v>
      </c>
      <c r="AM56" s="8">
        <v>4.1000000000000003E-3</v>
      </c>
      <c r="AN56" s="8">
        <v>2.3999999999999998E-3</v>
      </c>
      <c r="AO56" s="8">
        <v>1.6000000000000001E-3</v>
      </c>
      <c r="AP56" s="8">
        <v>1.6999999999999999E-3</v>
      </c>
      <c r="AQ56" s="8">
        <v>2.7000000000000001E-3</v>
      </c>
      <c r="AR56" s="8">
        <v>4.1000000000000003E-3</v>
      </c>
      <c r="AS56" s="8">
        <v>5.7000000000000002E-3</v>
      </c>
      <c r="AT56" s="8">
        <v>7.0000000000000001E-3</v>
      </c>
      <c r="AU56" s="8">
        <v>7.7999999999999996E-3</v>
      </c>
      <c r="AV56" s="8">
        <v>7.7000000000000002E-3</v>
      </c>
      <c r="AW56" s="8">
        <v>6.8999999999999999E-3</v>
      </c>
      <c r="AX56" s="8">
        <v>5.7000000000000002E-3</v>
      </c>
      <c r="AY56" s="8">
        <v>4.1999999999999997E-3</v>
      </c>
      <c r="AZ56" s="8">
        <v>3.0000000000000001E-3</v>
      </c>
      <c r="BA56" s="8">
        <v>2.0999999999999999E-3</v>
      </c>
      <c r="BB56" s="8">
        <v>1.6999999999999999E-3</v>
      </c>
      <c r="BC56" s="8">
        <v>2E-3</v>
      </c>
      <c r="BD56" s="8">
        <v>3.0000000000000001E-3</v>
      </c>
      <c r="BE56" s="8">
        <v>4.5999999999999999E-3</v>
      </c>
      <c r="BF56" s="8">
        <v>6.8999999999999999E-3</v>
      </c>
      <c r="BG56" s="8">
        <v>9.4999999999999998E-3</v>
      </c>
      <c r="BH56" s="8">
        <v>1.23E-2</v>
      </c>
      <c r="BI56" s="8">
        <v>1.49E-2</v>
      </c>
      <c r="BJ56" s="8">
        <v>1.7100000000000001E-2</v>
      </c>
      <c r="BK56" s="8">
        <v>1.8599999999999998E-2</v>
      </c>
      <c r="BL56" s="8">
        <v>1.9400000000000001E-2</v>
      </c>
      <c r="BM56" s="8">
        <v>1.9400000000000001E-2</v>
      </c>
      <c r="BN56" s="8">
        <v>1.8700000000000001E-2</v>
      </c>
      <c r="BO56" s="8">
        <v>1.7399999999999999E-2</v>
      </c>
      <c r="BP56" s="8">
        <v>1.5800000000000002E-2</v>
      </c>
      <c r="BQ56" s="8">
        <v>1.3899999999999999E-2</v>
      </c>
      <c r="BR56" s="8">
        <v>1.2200000000000001E-2</v>
      </c>
      <c r="BS56" s="8">
        <v>1.0800000000000001E-2</v>
      </c>
      <c r="BT56" s="8">
        <v>1.01E-2</v>
      </c>
      <c r="BU56" s="8">
        <v>0.01</v>
      </c>
      <c r="BV56" s="8">
        <v>1.0500000000000001E-2</v>
      </c>
      <c r="BW56" s="8">
        <v>1.15E-2</v>
      </c>
      <c r="BX56" s="7">
        <v>1.17E-2</v>
      </c>
      <c r="BY56" s="7">
        <v>1.1599999999999999E-2</v>
      </c>
      <c r="BZ56" s="7">
        <v>1.1299999999999999E-2</v>
      </c>
      <c r="CA56" s="7">
        <v>1.0800000000000001E-2</v>
      </c>
      <c r="CB56" s="7">
        <v>1.01E-2</v>
      </c>
      <c r="CC56" s="7">
        <v>9.2999999999999992E-3</v>
      </c>
      <c r="CD56" s="7">
        <v>8.6E-3</v>
      </c>
      <c r="CE56" s="7">
        <v>8.0000000000000002E-3</v>
      </c>
      <c r="CF56" s="7">
        <v>7.6E-3</v>
      </c>
      <c r="CG56" s="7">
        <v>7.4999999999999997E-3</v>
      </c>
      <c r="CH56" s="7">
        <v>7.7999999999999996E-3</v>
      </c>
      <c r="CI56" s="7">
        <v>8.3000000000000001E-3</v>
      </c>
      <c r="CJ56" s="7">
        <v>9.1000000000000004E-3</v>
      </c>
      <c r="CK56" s="7">
        <v>9.7999999999999997E-3</v>
      </c>
      <c r="CL56" s="7">
        <v>1.0500000000000001E-2</v>
      </c>
      <c r="CM56" s="7">
        <v>1.0999999999999999E-2</v>
      </c>
      <c r="CN56" s="7">
        <v>1.15E-2</v>
      </c>
      <c r="CO56" s="7">
        <v>1.17E-2</v>
      </c>
      <c r="CP56" s="7">
        <v>1.1900000000000001E-2</v>
      </c>
      <c r="CQ56" s="7">
        <v>1.2E-2</v>
      </c>
    </row>
    <row r="57" spans="1:95" x14ac:dyDescent="0.35">
      <c r="A57" s="13">
        <v>74</v>
      </c>
      <c r="B57" s="14">
        <f t="shared" si="0"/>
        <v>1.1599999999999999E-2</v>
      </c>
      <c r="H57" s="5">
        <v>74</v>
      </c>
      <c r="I57" s="8">
        <v>2.0400000000000001E-2</v>
      </c>
      <c r="J57" s="8">
        <v>1.9099999999999999E-2</v>
      </c>
      <c r="K57" s="8">
        <v>1.7899999999999999E-2</v>
      </c>
      <c r="L57" s="8">
        <v>1.67E-2</v>
      </c>
      <c r="M57" s="8">
        <v>1.55E-2</v>
      </c>
      <c r="N57" s="8">
        <v>1.44E-2</v>
      </c>
      <c r="O57" s="8">
        <v>1.35E-2</v>
      </c>
      <c r="P57" s="8">
        <v>1.29E-2</v>
      </c>
      <c r="Q57" s="8">
        <v>1.24E-2</v>
      </c>
      <c r="R57" s="8">
        <v>1.21E-2</v>
      </c>
      <c r="S57" s="8">
        <v>1.1900000000000001E-2</v>
      </c>
      <c r="T57" s="8">
        <v>1.1900000000000001E-2</v>
      </c>
      <c r="U57" s="8">
        <v>1.21E-2</v>
      </c>
      <c r="V57" s="8">
        <v>1.2500000000000001E-2</v>
      </c>
      <c r="W57" s="8">
        <v>1.32E-2</v>
      </c>
      <c r="X57" s="8">
        <v>1.41E-2</v>
      </c>
      <c r="Y57" s="8">
        <v>1.5299999999999999E-2</v>
      </c>
      <c r="Z57" s="8">
        <v>1.6799999999999999E-2</v>
      </c>
      <c r="AA57" s="8">
        <v>1.8499999999999999E-2</v>
      </c>
      <c r="AB57" s="8">
        <v>2.0299999999999999E-2</v>
      </c>
      <c r="AC57" s="8">
        <v>2.1999999999999999E-2</v>
      </c>
      <c r="AD57" s="8">
        <v>2.3400000000000001E-2</v>
      </c>
      <c r="AE57" s="8">
        <v>2.4299999999999999E-2</v>
      </c>
      <c r="AF57" s="8">
        <v>2.4400000000000002E-2</v>
      </c>
      <c r="AG57" s="8">
        <v>2.3400000000000001E-2</v>
      </c>
      <c r="AH57" s="8">
        <v>2.1299999999999999E-2</v>
      </c>
      <c r="AI57" s="8">
        <v>1.84E-2</v>
      </c>
      <c r="AJ57" s="8">
        <v>1.49E-2</v>
      </c>
      <c r="AK57" s="8">
        <v>1.1299999999999999E-2</v>
      </c>
      <c r="AL57" s="8">
        <v>8.0000000000000002E-3</v>
      </c>
      <c r="AM57" s="8">
        <v>5.1999999999999998E-3</v>
      </c>
      <c r="AN57" s="8">
        <v>3.2000000000000002E-3</v>
      </c>
      <c r="AO57" s="8">
        <v>2.2000000000000001E-3</v>
      </c>
      <c r="AP57" s="8">
        <v>2.2000000000000001E-3</v>
      </c>
      <c r="AQ57" s="8">
        <v>3.0000000000000001E-3</v>
      </c>
      <c r="AR57" s="8">
        <v>4.3E-3</v>
      </c>
      <c r="AS57" s="8">
        <v>5.7999999999999996E-3</v>
      </c>
      <c r="AT57" s="8">
        <v>7.1000000000000004E-3</v>
      </c>
      <c r="AU57" s="8">
        <v>7.7999999999999996E-3</v>
      </c>
      <c r="AV57" s="8">
        <v>7.7000000000000002E-3</v>
      </c>
      <c r="AW57" s="8">
        <v>6.8999999999999999E-3</v>
      </c>
      <c r="AX57" s="8">
        <v>5.5999999999999999E-3</v>
      </c>
      <c r="AY57" s="8">
        <v>4.1000000000000003E-3</v>
      </c>
      <c r="AZ57" s="8">
        <v>2.8E-3</v>
      </c>
      <c r="BA57" s="8">
        <v>1.9E-3</v>
      </c>
      <c r="BB57" s="8">
        <v>1.4E-3</v>
      </c>
      <c r="BC57" s="8">
        <v>1.6000000000000001E-3</v>
      </c>
      <c r="BD57" s="8">
        <v>2.5000000000000001E-3</v>
      </c>
      <c r="BE57" s="8">
        <v>4.1000000000000003E-3</v>
      </c>
      <c r="BF57" s="8">
        <v>6.3E-3</v>
      </c>
      <c r="BG57" s="8">
        <v>8.8999999999999999E-3</v>
      </c>
      <c r="BH57" s="8">
        <v>1.1599999999999999E-2</v>
      </c>
      <c r="BI57" s="8">
        <v>1.43E-2</v>
      </c>
      <c r="BJ57" s="8">
        <v>1.6500000000000001E-2</v>
      </c>
      <c r="BK57" s="8">
        <v>1.7999999999999999E-2</v>
      </c>
      <c r="BL57" s="8">
        <v>1.8800000000000001E-2</v>
      </c>
      <c r="BM57" s="8">
        <v>1.8800000000000001E-2</v>
      </c>
      <c r="BN57" s="8">
        <v>1.8100000000000002E-2</v>
      </c>
      <c r="BO57" s="8">
        <v>1.6799999999999999E-2</v>
      </c>
      <c r="BP57" s="8">
        <v>1.5100000000000001E-2</v>
      </c>
      <c r="BQ57" s="8">
        <v>1.3299999999999999E-2</v>
      </c>
      <c r="BR57" s="8">
        <v>1.1599999999999999E-2</v>
      </c>
      <c r="BS57" s="8">
        <v>1.03E-2</v>
      </c>
      <c r="BT57" s="8">
        <v>9.4999999999999998E-3</v>
      </c>
      <c r="BU57" s="8">
        <v>9.4000000000000004E-3</v>
      </c>
      <c r="BV57" s="8">
        <v>0.01</v>
      </c>
      <c r="BW57" s="8">
        <v>1.0999999999999999E-2</v>
      </c>
      <c r="BX57" s="7">
        <v>1.12E-2</v>
      </c>
      <c r="BY57" s="7">
        <v>1.14E-2</v>
      </c>
      <c r="BZ57" s="7">
        <v>1.1299999999999999E-2</v>
      </c>
      <c r="CA57" s="7">
        <v>1.0999999999999999E-2</v>
      </c>
      <c r="CB57" s="7">
        <v>1.06E-2</v>
      </c>
      <c r="CC57" s="7">
        <v>0.01</v>
      </c>
      <c r="CD57" s="7">
        <v>9.2999999999999992E-3</v>
      </c>
      <c r="CE57" s="7">
        <v>8.6999999999999994E-3</v>
      </c>
      <c r="CF57" s="7">
        <v>8.2000000000000007E-3</v>
      </c>
      <c r="CG57" s="7">
        <v>7.9000000000000008E-3</v>
      </c>
      <c r="CH57" s="7">
        <v>7.9000000000000008E-3</v>
      </c>
      <c r="CI57" s="7">
        <v>8.3000000000000001E-3</v>
      </c>
      <c r="CJ57" s="7">
        <v>8.8000000000000005E-3</v>
      </c>
      <c r="CK57" s="7">
        <v>9.5999999999999992E-3</v>
      </c>
      <c r="CL57" s="7">
        <v>1.0200000000000001E-2</v>
      </c>
      <c r="CM57" s="7">
        <v>1.0800000000000001E-2</v>
      </c>
      <c r="CN57" s="7">
        <v>1.12E-2</v>
      </c>
      <c r="CO57" s="7">
        <v>1.15E-2</v>
      </c>
      <c r="CP57" s="7">
        <v>1.17E-2</v>
      </c>
      <c r="CQ57" s="7">
        <v>1.18E-2</v>
      </c>
    </row>
    <row r="58" spans="1:95" x14ac:dyDescent="0.35">
      <c r="A58" s="13">
        <v>75</v>
      </c>
      <c r="B58" s="14">
        <f t="shared" si="0"/>
        <v>1.09E-2</v>
      </c>
      <c r="H58" s="5">
        <v>75</v>
      </c>
      <c r="I58" s="8">
        <v>1.9800000000000002E-2</v>
      </c>
      <c r="J58" s="8">
        <v>1.8599999999999998E-2</v>
      </c>
      <c r="K58" s="8">
        <v>1.7399999999999999E-2</v>
      </c>
      <c r="L58" s="8">
        <v>1.6199999999999999E-2</v>
      </c>
      <c r="M58" s="8">
        <v>1.4999999999999999E-2</v>
      </c>
      <c r="N58" s="8">
        <v>1.4E-2</v>
      </c>
      <c r="O58" s="8">
        <v>1.3100000000000001E-2</v>
      </c>
      <c r="P58" s="8">
        <v>1.2500000000000001E-2</v>
      </c>
      <c r="Q58" s="8">
        <v>1.21E-2</v>
      </c>
      <c r="R58" s="8">
        <v>1.18E-2</v>
      </c>
      <c r="S58" s="8">
        <v>1.1599999999999999E-2</v>
      </c>
      <c r="T58" s="8">
        <v>1.1599999999999999E-2</v>
      </c>
      <c r="U58" s="8">
        <v>1.18E-2</v>
      </c>
      <c r="V58" s="8">
        <v>1.23E-2</v>
      </c>
      <c r="W58" s="8">
        <v>1.2999999999999999E-2</v>
      </c>
      <c r="X58" s="8">
        <v>1.3899999999999999E-2</v>
      </c>
      <c r="Y58" s="8">
        <v>1.52E-2</v>
      </c>
      <c r="Z58" s="8">
        <v>1.6799999999999999E-2</v>
      </c>
      <c r="AA58" s="8">
        <v>1.8499999999999999E-2</v>
      </c>
      <c r="AB58" s="8">
        <v>2.0400000000000001E-2</v>
      </c>
      <c r="AC58" s="8">
        <v>2.2200000000000001E-2</v>
      </c>
      <c r="AD58" s="8">
        <v>2.3699999999999999E-2</v>
      </c>
      <c r="AE58" s="8">
        <v>2.4799999999999999E-2</v>
      </c>
      <c r="AF58" s="8">
        <v>2.5000000000000001E-2</v>
      </c>
      <c r="AG58" s="8">
        <v>2.4299999999999999E-2</v>
      </c>
      <c r="AH58" s="8">
        <v>2.24E-2</v>
      </c>
      <c r="AI58" s="8">
        <v>1.9599999999999999E-2</v>
      </c>
      <c r="AJ58" s="8">
        <v>1.6199999999999999E-2</v>
      </c>
      <c r="AK58" s="8">
        <v>1.26E-2</v>
      </c>
      <c r="AL58" s="8">
        <v>9.1999999999999998E-3</v>
      </c>
      <c r="AM58" s="8">
        <v>6.3E-3</v>
      </c>
      <c r="AN58" s="8">
        <v>4.1999999999999997E-3</v>
      </c>
      <c r="AO58" s="8">
        <v>3.0000000000000001E-3</v>
      </c>
      <c r="AP58" s="8">
        <v>2.7000000000000001E-3</v>
      </c>
      <c r="AQ58" s="8">
        <v>3.3999999999999998E-3</v>
      </c>
      <c r="AR58" s="8">
        <v>4.4999999999999997E-3</v>
      </c>
      <c r="AS58" s="8">
        <v>5.8999999999999999E-3</v>
      </c>
      <c r="AT58" s="8">
        <v>7.1000000000000004E-3</v>
      </c>
      <c r="AU58" s="8">
        <v>7.7000000000000002E-3</v>
      </c>
      <c r="AV58" s="8">
        <v>7.6E-3</v>
      </c>
      <c r="AW58" s="8">
        <v>6.7999999999999996E-3</v>
      </c>
      <c r="AX58" s="8">
        <v>5.4999999999999997E-3</v>
      </c>
      <c r="AY58" s="8">
        <v>4.0000000000000001E-3</v>
      </c>
      <c r="AZ58" s="8">
        <v>2.5999999999999999E-3</v>
      </c>
      <c r="BA58" s="8">
        <v>1.6000000000000001E-3</v>
      </c>
      <c r="BB58" s="8">
        <v>1.1999999999999999E-3</v>
      </c>
      <c r="BC58" s="8">
        <v>1.2999999999999999E-3</v>
      </c>
      <c r="BD58" s="8">
        <v>2.0999999999999999E-3</v>
      </c>
      <c r="BE58" s="8">
        <v>3.5000000000000001E-3</v>
      </c>
      <c r="BF58" s="8">
        <v>5.7000000000000002E-3</v>
      </c>
      <c r="BG58" s="8">
        <v>8.3000000000000001E-3</v>
      </c>
      <c r="BH58" s="8">
        <v>1.11E-2</v>
      </c>
      <c r="BI58" s="8">
        <v>1.37E-2</v>
      </c>
      <c r="BJ58" s="8">
        <v>1.5900000000000001E-2</v>
      </c>
      <c r="BK58" s="8">
        <v>1.7399999999999999E-2</v>
      </c>
      <c r="BL58" s="8">
        <v>1.8200000000000001E-2</v>
      </c>
      <c r="BM58" s="8">
        <v>1.8200000000000001E-2</v>
      </c>
      <c r="BN58" s="8">
        <v>1.7399999999999999E-2</v>
      </c>
      <c r="BO58" s="8">
        <v>1.61E-2</v>
      </c>
      <c r="BP58" s="8">
        <v>1.44E-2</v>
      </c>
      <c r="BQ58" s="8">
        <v>1.26E-2</v>
      </c>
      <c r="BR58" s="8">
        <v>1.09E-2</v>
      </c>
      <c r="BS58" s="8">
        <v>9.7000000000000003E-3</v>
      </c>
      <c r="BT58" s="8">
        <v>8.8999999999999999E-3</v>
      </c>
      <c r="BU58" s="8">
        <v>8.8000000000000005E-3</v>
      </c>
      <c r="BV58" s="8">
        <v>9.2999999999999992E-3</v>
      </c>
      <c r="BW58" s="8">
        <v>1.0200000000000001E-2</v>
      </c>
      <c r="BX58" s="7">
        <v>1.06E-2</v>
      </c>
      <c r="BY58" s="7">
        <v>1.09E-2</v>
      </c>
      <c r="BZ58" s="7">
        <v>1.0999999999999999E-2</v>
      </c>
      <c r="CA58" s="7">
        <v>1.0999999999999999E-2</v>
      </c>
      <c r="CB58" s="7">
        <v>1.0699999999999999E-2</v>
      </c>
      <c r="CC58" s="7">
        <v>1.03E-2</v>
      </c>
      <c r="CD58" s="7">
        <v>9.7999999999999997E-3</v>
      </c>
      <c r="CE58" s="7">
        <v>9.2999999999999992E-3</v>
      </c>
      <c r="CF58" s="7">
        <v>8.8000000000000005E-3</v>
      </c>
      <c r="CG58" s="7">
        <v>8.3999999999999995E-3</v>
      </c>
      <c r="CH58" s="7">
        <v>8.2000000000000007E-3</v>
      </c>
      <c r="CI58" s="7">
        <v>8.3999999999999995E-3</v>
      </c>
      <c r="CJ58" s="7">
        <v>8.6999999999999994E-3</v>
      </c>
      <c r="CK58" s="7">
        <v>9.2999999999999992E-3</v>
      </c>
      <c r="CL58" s="7">
        <v>0.01</v>
      </c>
      <c r="CM58" s="7">
        <v>1.06E-2</v>
      </c>
      <c r="CN58" s="7">
        <v>1.0999999999999999E-2</v>
      </c>
      <c r="CO58" s="7">
        <v>1.14E-2</v>
      </c>
      <c r="CP58" s="7">
        <v>1.1599999999999999E-2</v>
      </c>
      <c r="CQ58" s="7">
        <v>1.17E-2</v>
      </c>
    </row>
    <row r="59" spans="1:95" x14ac:dyDescent="0.35">
      <c r="A59" s="13">
        <v>76</v>
      </c>
      <c r="B59" s="14">
        <f t="shared" si="0"/>
        <v>1.03E-2</v>
      </c>
      <c r="H59" s="5">
        <v>76</v>
      </c>
      <c r="I59" s="8">
        <v>1.9E-2</v>
      </c>
      <c r="J59" s="8">
        <v>1.78E-2</v>
      </c>
      <c r="K59" s="8">
        <v>1.66E-2</v>
      </c>
      <c r="L59" s="8">
        <v>1.54E-2</v>
      </c>
      <c r="M59" s="8">
        <v>1.43E-2</v>
      </c>
      <c r="N59" s="8">
        <v>1.3299999999999999E-2</v>
      </c>
      <c r="O59" s="8">
        <v>1.2500000000000001E-2</v>
      </c>
      <c r="P59" s="8">
        <v>1.1900000000000001E-2</v>
      </c>
      <c r="Q59" s="8">
        <v>1.1599999999999999E-2</v>
      </c>
      <c r="R59" s="8">
        <v>1.1299999999999999E-2</v>
      </c>
      <c r="S59" s="8">
        <v>1.12E-2</v>
      </c>
      <c r="T59" s="8">
        <v>1.1299999999999999E-2</v>
      </c>
      <c r="U59" s="8">
        <v>1.15E-2</v>
      </c>
      <c r="V59" s="8">
        <v>1.2E-2</v>
      </c>
      <c r="W59" s="8">
        <v>1.2800000000000001E-2</v>
      </c>
      <c r="X59" s="8">
        <v>1.3899999999999999E-2</v>
      </c>
      <c r="Y59" s="8">
        <v>1.52E-2</v>
      </c>
      <c r="Z59" s="8">
        <v>1.6799999999999999E-2</v>
      </c>
      <c r="AA59" s="8">
        <v>1.8599999999999998E-2</v>
      </c>
      <c r="AB59" s="8">
        <v>2.0500000000000001E-2</v>
      </c>
      <c r="AC59" s="8">
        <v>2.24E-2</v>
      </c>
      <c r="AD59" s="8">
        <v>2.4E-2</v>
      </c>
      <c r="AE59" s="8">
        <v>2.52E-2</v>
      </c>
      <c r="AF59" s="8">
        <v>2.5600000000000001E-2</v>
      </c>
      <c r="AG59" s="8">
        <v>2.5000000000000001E-2</v>
      </c>
      <c r="AH59" s="8">
        <v>2.3300000000000001E-2</v>
      </c>
      <c r="AI59" s="8">
        <v>2.07E-2</v>
      </c>
      <c r="AJ59" s="8">
        <v>1.7399999999999999E-2</v>
      </c>
      <c r="AK59" s="8">
        <v>1.3899999999999999E-2</v>
      </c>
      <c r="AL59" s="8">
        <v>1.0500000000000001E-2</v>
      </c>
      <c r="AM59" s="8">
        <v>7.4999999999999997E-3</v>
      </c>
      <c r="AN59" s="8">
        <v>5.1999999999999998E-3</v>
      </c>
      <c r="AO59" s="8">
        <v>3.8E-3</v>
      </c>
      <c r="AP59" s="8">
        <v>3.3999999999999998E-3</v>
      </c>
      <c r="AQ59" s="8">
        <v>3.8E-3</v>
      </c>
      <c r="AR59" s="8">
        <v>4.7999999999999996E-3</v>
      </c>
      <c r="AS59" s="8">
        <v>6.0000000000000001E-3</v>
      </c>
      <c r="AT59" s="8">
        <v>7.1000000000000004E-3</v>
      </c>
      <c r="AU59" s="8">
        <v>7.6E-3</v>
      </c>
      <c r="AV59" s="8">
        <v>7.4999999999999997E-3</v>
      </c>
      <c r="AW59" s="8">
        <v>6.7000000000000002E-3</v>
      </c>
      <c r="AX59" s="8">
        <v>5.3E-3</v>
      </c>
      <c r="AY59" s="8">
        <v>3.8E-3</v>
      </c>
      <c r="AZ59" s="8">
        <v>2.3999999999999998E-3</v>
      </c>
      <c r="BA59" s="8">
        <v>1.2999999999999999E-3</v>
      </c>
      <c r="BB59" s="8">
        <v>8.0000000000000004E-4</v>
      </c>
      <c r="BC59" s="8">
        <v>8.9999999999999998E-4</v>
      </c>
      <c r="BD59" s="8">
        <v>1.6000000000000001E-3</v>
      </c>
      <c r="BE59" s="8">
        <v>3.0999999999999999E-3</v>
      </c>
      <c r="BF59" s="8">
        <v>5.1999999999999998E-3</v>
      </c>
      <c r="BG59" s="8">
        <v>7.7999999999999996E-3</v>
      </c>
      <c r="BH59" s="8">
        <v>1.06E-2</v>
      </c>
      <c r="BI59" s="8">
        <v>1.3299999999999999E-2</v>
      </c>
      <c r="BJ59" s="8">
        <v>1.55E-2</v>
      </c>
      <c r="BK59" s="8">
        <v>1.7000000000000001E-2</v>
      </c>
      <c r="BL59" s="8">
        <v>1.77E-2</v>
      </c>
      <c r="BM59" s="8">
        <v>1.7600000000000001E-2</v>
      </c>
      <c r="BN59" s="8">
        <v>1.6799999999999999E-2</v>
      </c>
      <c r="BO59" s="8">
        <v>1.55E-2</v>
      </c>
      <c r="BP59" s="8">
        <v>1.37E-2</v>
      </c>
      <c r="BQ59" s="8">
        <v>1.1900000000000001E-2</v>
      </c>
      <c r="BR59" s="8">
        <v>1.03E-2</v>
      </c>
      <c r="BS59" s="8">
        <v>8.9999999999999993E-3</v>
      </c>
      <c r="BT59" s="8">
        <v>8.3000000000000001E-3</v>
      </c>
      <c r="BU59" s="8">
        <v>8.2000000000000007E-3</v>
      </c>
      <c r="BV59" s="8">
        <v>8.6E-3</v>
      </c>
      <c r="BW59" s="8">
        <v>9.4000000000000004E-3</v>
      </c>
      <c r="BX59" s="7">
        <v>9.9000000000000008E-3</v>
      </c>
      <c r="BY59" s="7">
        <v>1.0200000000000001E-2</v>
      </c>
      <c r="BZ59" s="7">
        <v>1.0500000000000001E-2</v>
      </c>
      <c r="CA59" s="7">
        <v>1.0699999999999999E-2</v>
      </c>
      <c r="CB59" s="7">
        <v>1.0699999999999999E-2</v>
      </c>
      <c r="CC59" s="7">
        <v>1.0500000000000001E-2</v>
      </c>
      <c r="CD59" s="7">
        <v>1.0200000000000001E-2</v>
      </c>
      <c r="CE59" s="7">
        <v>9.7999999999999997E-3</v>
      </c>
      <c r="CF59" s="7">
        <v>9.2999999999999992E-3</v>
      </c>
      <c r="CG59" s="7">
        <v>8.8999999999999999E-3</v>
      </c>
      <c r="CH59" s="7">
        <v>8.6E-3</v>
      </c>
      <c r="CI59" s="7">
        <v>8.5000000000000006E-3</v>
      </c>
      <c r="CJ59" s="7">
        <v>8.6999999999999994E-3</v>
      </c>
      <c r="CK59" s="7">
        <v>9.1999999999999998E-3</v>
      </c>
      <c r="CL59" s="7">
        <v>9.7000000000000003E-3</v>
      </c>
      <c r="CM59" s="7">
        <v>1.04E-2</v>
      </c>
      <c r="CN59" s="7">
        <v>1.0800000000000001E-2</v>
      </c>
      <c r="CO59" s="7">
        <v>1.12E-2</v>
      </c>
      <c r="CP59" s="7">
        <v>1.14E-2</v>
      </c>
      <c r="CQ59" s="7">
        <v>1.1599999999999999E-2</v>
      </c>
    </row>
    <row r="60" spans="1:95" x14ac:dyDescent="0.35">
      <c r="A60" s="13">
        <v>77</v>
      </c>
      <c r="B60" s="14">
        <f t="shared" si="0"/>
        <v>9.5999999999999992E-3</v>
      </c>
      <c r="H60" s="5">
        <v>77</v>
      </c>
      <c r="I60" s="8">
        <v>1.7999999999999999E-2</v>
      </c>
      <c r="J60" s="8">
        <v>1.6799999999999999E-2</v>
      </c>
      <c r="K60" s="8">
        <v>1.5599999999999999E-2</v>
      </c>
      <c r="L60" s="8">
        <v>1.44E-2</v>
      </c>
      <c r="M60" s="8">
        <v>1.3299999999999999E-2</v>
      </c>
      <c r="N60" s="8">
        <v>1.24E-2</v>
      </c>
      <c r="O60" s="8">
        <v>1.17E-2</v>
      </c>
      <c r="P60" s="8">
        <v>1.12E-2</v>
      </c>
      <c r="Q60" s="8">
        <v>1.09E-2</v>
      </c>
      <c r="R60" s="8">
        <v>1.0699999999999999E-2</v>
      </c>
      <c r="S60" s="8">
        <v>1.0699999999999999E-2</v>
      </c>
      <c r="T60" s="8">
        <v>1.0800000000000001E-2</v>
      </c>
      <c r="U60" s="8">
        <v>1.12E-2</v>
      </c>
      <c r="V60" s="8">
        <v>1.18E-2</v>
      </c>
      <c r="W60" s="8">
        <v>1.2699999999999999E-2</v>
      </c>
      <c r="X60" s="8">
        <v>1.38E-2</v>
      </c>
      <c r="Y60" s="8">
        <v>1.5299999999999999E-2</v>
      </c>
      <c r="Z60" s="8">
        <v>1.6899999999999998E-2</v>
      </c>
      <c r="AA60" s="8">
        <v>1.8700000000000001E-2</v>
      </c>
      <c r="AB60" s="8">
        <v>2.07E-2</v>
      </c>
      <c r="AC60" s="8">
        <v>2.2499999999999999E-2</v>
      </c>
      <c r="AD60" s="8">
        <v>2.4199999999999999E-2</v>
      </c>
      <c r="AE60" s="8">
        <v>2.5499999999999998E-2</v>
      </c>
      <c r="AF60" s="8">
        <v>2.5999999999999999E-2</v>
      </c>
      <c r="AG60" s="8">
        <v>2.5499999999999998E-2</v>
      </c>
      <c r="AH60" s="8">
        <v>2.4E-2</v>
      </c>
      <c r="AI60" s="8">
        <v>2.1600000000000001E-2</v>
      </c>
      <c r="AJ60" s="8">
        <v>1.84E-2</v>
      </c>
      <c r="AK60" s="8">
        <v>1.4999999999999999E-2</v>
      </c>
      <c r="AL60" s="8">
        <v>1.1599999999999999E-2</v>
      </c>
      <c r="AM60" s="8">
        <v>8.6E-3</v>
      </c>
      <c r="AN60" s="8">
        <v>6.3E-3</v>
      </c>
      <c r="AO60" s="8">
        <v>4.7000000000000002E-3</v>
      </c>
      <c r="AP60" s="8">
        <v>4.1000000000000003E-3</v>
      </c>
      <c r="AQ60" s="8">
        <v>4.3E-3</v>
      </c>
      <c r="AR60" s="8">
        <v>5.1000000000000004E-3</v>
      </c>
      <c r="AS60" s="8">
        <v>6.1000000000000004E-3</v>
      </c>
      <c r="AT60" s="8">
        <v>7.1000000000000004E-3</v>
      </c>
      <c r="AU60" s="8">
        <v>7.4999999999999997E-3</v>
      </c>
      <c r="AV60" s="8">
        <v>7.4000000000000003E-3</v>
      </c>
      <c r="AW60" s="8">
        <v>6.4999999999999997E-3</v>
      </c>
      <c r="AX60" s="8">
        <v>5.1000000000000004E-3</v>
      </c>
      <c r="AY60" s="8">
        <v>3.5000000000000001E-3</v>
      </c>
      <c r="AZ60" s="8">
        <v>2.0999999999999999E-3</v>
      </c>
      <c r="BA60" s="8">
        <v>1E-3</v>
      </c>
      <c r="BB60" s="8">
        <v>4.0000000000000002E-4</v>
      </c>
      <c r="BC60" s="8">
        <v>4.0000000000000002E-4</v>
      </c>
      <c r="BD60" s="8">
        <v>1.1000000000000001E-3</v>
      </c>
      <c r="BE60" s="8">
        <v>2.5999999999999999E-3</v>
      </c>
      <c r="BF60" s="8">
        <v>4.7000000000000002E-3</v>
      </c>
      <c r="BG60" s="8">
        <v>7.4000000000000003E-3</v>
      </c>
      <c r="BH60" s="8">
        <v>1.0200000000000001E-2</v>
      </c>
      <c r="BI60" s="8">
        <v>1.29E-2</v>
      </c>
      <c r="BJ60" s="8">
        <v>1.52E-2</v>
      </c>
      <c r="BK60" s="8">
        <v>1.66E-2</v>
      </c>
      <c r="BL60" s="8">
        <v>1.7299999999999999E-2</v>
      </c>
      <c r="BM60" s="8">
        <v>1.7100000000000001E-2</v>
      </c>
      <c r="BN60" s="8">
        <v>1.6199999999999999E-2</v>
      </c>
      <c r="BO60" s="8">
        <v>1.4800000000000001E-2</v>
      </c>
      <c r="BP60" s="8">
        <v>1.3100000000000001E-2</v>
      </c>
      <c r="BQ60" s="8">
        <v>1.1299999999999999E-2</v>
      </c>
      <c r="BR60" s="8">
        <v>9.5999999999999992E-3</v>
      </c>
      <c r="BS60" s="8">
        <v>8.3999999999999995E-3</v>
      </c>
      <c r="BT60" s="8">
        <v>7.7000000000000002E-3</v>
      </c>
      <c r="BU60" s="8">
        <v>7.4999999999999997E-3</v>
      </c>
      <c r="BV60" s="8">
        <v>7.9000000000000008E-3</v>
      </c>
      <c r="BW60" s="8">
        <v>8.6E-3</v>
      </c>
      <c r="BX60" s="7">
        <v>8.9999999999999993E-3</v>
      </c>
      <c r="BY60" s="7">
        <v>9.4999999999999998E-3</v>
      </c>
      <c r="BZ60" s="7">
        <v>9.9000000000000008E-3</v>
      </c>
      <c r="CA60" s="7">
        <v>1.0200000000000001E-2</v>
      </c>
      <c r="CB60" s="7">
        <v>1.04E-2</v>
      </c>
      <c r="CC60" s="7">
        <v>1.0500000000000001E-2</v>
      </c>
      <c r="CD60" s="7">
        <v>1.03E-2</v>
      </c>
      <c r="CE60" s="7">
        <v>1.01E-2</v>
      </c>
      <c r="CF60" s="7">
        <v>9.7000000000000003E-3</v>
      </c>
      <c r="CG60" s="7">
        <v>9.2999999999999992E-3</v>
      </c>
      <c r="CH60" s="7">
        <v>8.8999999999999999E-3</v>
      </c>
      <c r="CI60" s="7">
        <v>8.8000000000000005E-3</v>
      </c>
      <c r="CJ60" s="7">
        <v>8.8000000000000005E-3</v>
      </c>
      <c r="CK60" s="7">
        <v>9.1000000000000004E-3</v>
      </c>
      <c r="CL60" s="7">
        <v>9.5999999999999992E-3</v>
      </c>
      <c r="CM60" s="7">
        <v>1.01E-2</v>
      </c>
      <c r="CN60" s="7">
        <v>1.0699999999999999E-2</v>
      </c>
      <c r="CO60" s="7">
        <v>1.0999999999999999E-2</v>
      </c>
      <c r="CP60" s="7">
        <v>1.1299999999999999E-2</v>
      </c>
      <c r="CQ60" s="7">
        <v>1.14E-2</v>
      </c>
    </row>
    <row r="61" spans="1:95" x14ac:dyDescent="0.35">
      <c r="A61" s="13">
        <v>78</v>
      </c>
      <c r="B61" s="14">
        <f t="shared" si="0"/>
        <v>8.9999999999999993E-3</v>
      </c>
      <c r="H61" s="5">
        <v>78</v>
      </c>
      <c r="I61" s="8">
        <v>1.66E-2</v>
      </c>
      <c r="J61" s="8">
        <v>1.55E-2</v>
      </c>
      <c r="K61" s="8">
        <v>1.43E-2</v>
      </c>
      <c r="L61" s="8">
        <v>1.32E-2</v>
      </c>
      <c r="M61" s="8">
        <v>1.2200000000000001E-2</v>
      </c>
      <c r="N61" s="8">
        <v>1.1299999999999999E-2</v>
      </c>
      <c r="O61" s="8">
        <v>1.06E-2</v>
      </c>
      <c r="P61" s="8">
        <v>1.0200000000000001E-2</v>
      </c>
      <c r="Q61" s="8">
        <v>0.01</v>
      </c>
      <c r="R61" s="8">
        <v>9.9000000000000008E-3</v>
      </c>
      <c r="S61" s="8">
        <v>1.01E-2</v>
      </c>
      <c r="T61" s="8">
        <v>1.04E-2</v>
      </c>
      <c r="U61" s="8">
        <v>1.09E-2</v>
      </c>
      <c r="V61" s="8">
        <v>1.17E-2</v>
      </c>
      <c r="W61" s="8">
        <v>1.26E-2</v>
      </c>
      <c r="X61" s="8">
        <v>1.3899999999999999E-2</v>
      </c>
      <c r="Y61" s="8">
        <v>1.5299999999999999E-2</v>
      </c>
      <c r="Z61" s="8">
        <v>1.7000000000000001E-2</v>
      </c>
      <c r="AA61" s="8">
        <v>1.89E-2</v>
      </c>
      <c r="AB61" s="8">
        <v>2.0799999999999999E-2</v>
      </c>
      <c r="AC61" s="8">
        <v>2.2700000000000001E-2</v>
      </c>
      <c r="AD61" s="8">
        <v>2.4400000000000002E-2</v>
      </c>
      <c r="AE61" s="8">
        <v>2.5700000000000001E-2</v>
      </c>
      <c r="AF61" s="8">
        <v>2.6200000000000001E-2</v>
      </c>
      <c r="AG61" s="8">
        <v>2.5899999999999999E-2</v>
      </c>
      <c r="AH61" s="8">
        <v>2.4500000000000001E-2</v>
      </c>
      <c r="AI61" s="8">
        <v>2.2200000000000001E-2</v>
      </c>
      <c r="AJ61" s="8">
        <v>1.9300000000000001E-2</v>
      </c>
      <c r="AK61" s="8">
        <v>1.6E-2</v>
      </c>
      <c r="AL61" s="8">
        <v>1.26E-2</v>
      </c>
      <c r="AM61" s="8">
        <v>9.7000000000000003E-3</v>
      </c>
      <c r="AN61" s="8">
        <v>7.3000000000000001E-3</v>
      </c>
      <c r="AO61" s="8">
        <v>5.5999999999999999E-3</v>
      </c>
      <c r="AP61" s="8">
        <v>4.7999999999999996E-3</v>
      </c>
      <c r="AQ61" s="8">
        <v>4.7999999999999996E-3</v>
      </c>
      <c r="AR61" s="8">
        <v>5.4000000000000003E-3</v>
      </c>
      <c r="AS61" s="8">
        <v>6.3E-3</v>
      </c>
      <c r="AT61" s="8">
        <v>7.1000000000000004E-3</v>
      </c>
      <c r="AU61" s="8">
        <v>7.4000000000000003E-3</v>
      </c>
      <c r="AV61" s="8">
        <v>7.1999999999999998E-3</v>
      </c>
      <c r="AW61" s="8">
        <v>6.3E-3</v>
      </c>
      <c r="AX61" s="8">
        <v>4.7999999999999996E-3</v>
      </c>
      <c r="AY61" s="8">
        <v>3.2000000000000002E-3</v>
      </c>
      <c r="AZ61" s="8">
        <v>1.6999999999999999E-3</v>
      </c>
      <c r="BA61" s="8">
        <v>5.0000000000000001E-4</v>
      </c>
      <c r="BB61" s="8">
        <v>-1E-4</v>
      </c>
      <c r="BC61" s="8">
        <v>-1E-4</v>
      </c>
      <c r="BD61" s="8">
        <v>5.9999999999999995E-4</v>
      </c>
      <c r="BE61" s="8">
        <v>2.0999999999999999E-3</v>
      </c>
      <c r="BF61" s="8">
        <v>4.3E-3</v>
      </c>
      <c r="BG61" s="8">
        <v>7.0000000000000001E-3</v>
      </c>
      <c r="BH61" s="8">
        <v>9.9000000000000008E-3</v>
      </c>
      <c r="BI61" s="8">
        <v>1.26E-2</v>
      </c>
      <c r="BJ61" s="8">
        <v>1.49E-2</v>
      </c>
      <c r="BK61" s="8">
        <v>1.6299999999999999E-2</v>
      </c>
      <c r="BL61" s="8">
        <v>1.6899999999999998E-2</v>
      </c>
      <c r="BM61" s="8">
        <v>1.67E-2</v>
      </c>
      <c r="BN61" s="8">
        <v>1.5800000000000002E-2</v>
      </c>
      <c r="BO61" s="8">
        <v>1.43E-2</v>
      </c>
      <c r="BP61" s="8">
        <v>1.2500000000000001E-2</v>
      </c>
      <c r="BQ61" s="8">
        <v>1.06E-2</v>
      </c>
      <c r="BR61" s="8">
        <v>8.9999999999999993E-3</v>
      </c>
      <c r="BS61" s="8">
        <v>7.7999999999999996E-3</v>
      </c>
      <c r="BT61" s="8">
        <v>7.0000000000000001E-3</v>
      </c>
      <c r="BU61" s="8">
        <v>6.7999999999999996E-3</v>
      </c>
      <c r="BV61" s="8">
        <v>7.1000000000000004E-3</v>
      </c>
      <c r="BW61" s="8">
        <v>7.7999999999999996E-3</v>
      </c>
      <c r="BX61" s="7">
        <v>8.2000000000000007E-3</v>
      </c>
      <c r="BY61" s="7">
        <v>8.6999999999999994E-3</v>
      </c>
      <c r="BZ61" s="7">
        <v>9.1999999999999998E-3</v>
      </c>
      <c r="CA61" s="7">
        <v>9.7000000000000003E-3</v>
      </c>
      <c r="CB61" s="7">
        <v>0.01</v>
      </c>
      <c r="CC61" s="7">
        <v>1.03E-2</v>
      </c>
      <c r="CD61" s="7">
        <v>1.03E-2</v>
      </c>
      <c r="CE61" s="7">
        <v>1.0200000000000001E-2</v>
      </c>
      <c r="CF61" s="7">
        <v>0.01</v>
      </c>
      <c r="CG61" s="7">
        <v>9.5999999999999992E-3</v>
      </c>
      <c r="CH61" s="7">
        <v>9.2999999999999992E-3</v>
      </c>
      <c r="CI61" s="7">
        <v>8.9999999999999993E-3</v>
      </c>
      <c r="CJ61" s="7">
        <v>8.9999999999999993E-3</v>
      </c>
      <c r="CK61" s="7">
        <v>9.1000000000000004E-3</v>
      </c>
      <c r="CL61" s="7">
        <v>9.4000000000000004E-3</v>
      </c>
      <c r="CM61" s="7">
        <v>9.9000000000000008E-3</v>
      </c>
      <c r="CN61" s="7">
        <v>1.04E-2</v>
      </c>
      <c r="CO61" s="7">
        <v>1.09E-2</v>
      </c>
      <c r="CP61" s="7">
        <v>1.11E-2</v>
      </c>
      <c r="CQ61" s="7">
        <v>1.1299999999999999E-2</v>
      </c>
    </row>
    <row r="62" spans="1:95" x14ac:dyDescent="0.35">
      <c r="A62" s="13">
        <v>79</v>
      </c>
      <c r="B62" s="14">
        <f t="shared" si="0"/>
        <v>8.3999999999999995E-3</v>
      </c>
      <c r="H62" s="5">
        <v>79</v>
      </c>
      <c r="I62" s="8">
        <v>1.4999999999999999E-2</v>
      </c>
      <c r="J62" s="8">
        <v>1.4E-2</v>
      </c>
      <c r="K62" s="8">
        <v>1.29E-2</v>
      </c>
      <c r="L62" s="8">
        <v>1.18E-2</v>
      </c>
      <c r="M62" s="8">
        <v>1.0800000000000001E-2</v>
      </c>
      <c r="N62" s="8">
        <v>0.01</v>
      </c>
      <c r="O62" s="8">
        <v>9.4000000000000004E-3</v>
      </c>
      <c r="P62" s="8">
        <v>9.1000000000000004E-3</v>
      </c>
      <c r="Q62" s="8">
        <v>8.9999999999999993E-3</v>
      </c>
      <c r="R62" s="8">
        <v>9.1000000000000004E-3</v>
      </c>
      <c r="S62" s="8">
        <v>9.4000000000000004E-3</v>
      </c>
      <c r="T62" s="8">
        <v>9.9000000000000008E-3</v>
      </c>
      <c r="U62" s="8">
        <v>1.06E-2</v>
      </c>
      <c r="V62" s="8">
        <v>1.15E-2</v>
      </c>
      <c r="W62" s="8">
        <v>1.26E-2</v>
      </c>
      <c r="X62" s="8">
        <v>1.3899999999999999E-2</v>
      </c>
      <c r="Y62" s="8">
        <v>1.55E-2</v>
      </c>
      <c r="Z62" s="8">
        <v>1.72E-2</v>
      </c>
      <c r="AA62" s="8">
        <v>1.9099999999999999E-2</v>
      </c>
      <c r="AB62" s="8">
        <v>2.1000000000000001E-2</v>
      </c>
      <c r="AC62" s="8">
        <v>2.29E-2</v>
      </c>
      <c r="AD62" s="8">
        <v>2.4500000000000001E-2</v>
      </c>
      <c r="AE62" s="8">
        <v>2.58E-2</v>
      </c>
      <c r="AF62" s="8">
        <v>2.64E-2</v>
      </c>
      <c r="AG62" s="8">
        <v>2.6100000000000002E-2</v>
      </c>
      <c r="AH62" s="8">
        <v>2.4799999999999999E-2</v>
      </c>
      <c r="AI62" s="8">
        <v>2.2700000000000001E-2</v>
      </c>
      <c r="AJ62" s="8">
        <v>1.9900000000000001E-2</v>
      </c>
      <c r="AK62" s="8">
        <v>1.67E-2</v>
      </c>
      <c r="AL62" s="8">
        <v>1.35E-2</v>
      </c>
      <c r="AM62" s="8">
        <v>1.06E-2</v>
      </c>
      <c r="AN62" s="8">
        <v>8.2000000000000007E-3</v>
      </c>
      <c r="AO62" s="8">
        <v>6.4999999999999997E-3</v>
      </c>
      <c r="AP62" s="8">
        <v>5.5999999999999999E-3</v>
      </c>
      <c r="AQ62" s="8">
        <v>5.4000000000000003E-3</v>
      </c>
      <c r="AR62" s="8">
        <v>5.7999999999999996E-3</v>
      </c>
      <c r="AS62" s="8">
        <v>6.4000000000000003E-3</v>
      </c>
      <c r="AT62" s="8">
        <v>7.0000000000000001E-3</v>
      </c>
      <c r="AU62" s="8">
        <v>7.3000000000000001E-3</v>
      </c>
      <c r="AV62" s="8">
        <v>6.8999999999999999E-3</v>
      </c>
      <c r="AW62" s="8">
        <v>6.0000000000000001E-3</v>
      </c>
      <c r="AX62" s="8">
        <v>4.4999999999999997E-3</v>
      </c>
      <c r="AY62" s="8">
        <v>2.8E-3</v>
      </c>
      <c r="AZ62" s="8">
        <v>1.1999999999999999E-3</v>
      </c>
      <c r="BA62" s="8">
        <v>0</v>
      </c>
      <c r="BB62" s="8">
        <v>-6.9999999999999999E-4</v>
      </c>
      <c r="BC62" s="8">
        <v>-6.9999999999999999E-4</v>
      </c>
      <c r="BD62" s="8">
        <v>1E-4</v>
      </c>
      <c r="BE62" s="8">
        <v>1.6000000000000001E-3</v>
      </c>
      <c r="BF62" s="8">
        <v>3.8999999999999998E-3</v>
      </c>
      <c r="BG62" s="8">
        <v>6.6E-3</v>
      </c>
      <c r="BH62" s="8">
        <v>9.5999999999999992E-3</v>
      </c>
      <c r="BI62" s="8">
        <v>1.23E-2</v>
      </c>
      <c r="BJ62" s="8">
        <v>1.46E-2</v>
      </c>
      <c r="BK62" s="8">
        <v>1.6E-2</v>
      </c>
      <c r="BL62" s="8">
        <v>1.66E-2</v>
      </c>
      <c r="BM62" s="8">
        <v>1.6299999999999999E-2</v>
      </c>
      <c r="BN62" s="8">
        <v>1.5299999999999999E-2</v>
      </c>
      <c r="BO62" s="8">
        <v>1.38E-2</v>
      </c>
      <c r="BP62" s="8">
        <v>1.1900000000000001E-2</v>
      </c>
      <c r="BQ62" s="8">
        <v>1.01E-2</v>
      </c>
      <c r="BR62" s="8">
        <v>8.3999999999999995E-3</v>
      </c>
      <c r="BS62" s="8">
        <v>7.1000000000000004E-3</v>
      </c>
      <c r="BT62" s="8">
        <v>6.4000000000000003E-3</v>
      </c>
      <c r="BU62" s="8">
        <v>6.1999999999999998E-3</v>
      </c>
      <c r="BV62" s="8">
        <v>6.4000000000000003E-3</v>
      </c>
      <c r="BW62" s="8">
        <v>7.0000000000000001E-3</v>
      </c>
      <c r="BX62" s="7">
        <v>7.4999999999999997E-3</v>
      </c>
      <c r="BY62" s="7">
        <v>8.0000000000000002E-3</v>
      </c>
      <c r="BZ62" s="7">
        <v>8.5000000000000006E-3</v>
      </c>
      <c r="CA62" s="7">
        <v>8.9999999999999993E-3</v>
      </c>
      <c r="CB62" s="7">
        <v>9.4999999999999998E-3</v>
      </c>
      <c r="CC62" s="7">
        <v>9.9000000000000008E-3</v>
      </c>
      <c r="CD62" s="7">
        <v>1.01E-2</v>
      </c>
      <c r="CE62" s="7">
        <v>1.0200000000000001E-2</v>
      </c>
      <c r="CF62" s="7">
        <v>1.01E-2</v>
      </c>
      <c r="CG62" s="7">
        <v>9.7999999999999997E-3</v>
      </c>
      <c r="CH62" s="7">
        <v>9.4999999999999998E-3</v>
      </c>
      <c r="CI62" s="7">
        <v>9.1999999999999998E-3</v>
      </c>
      <c r="CJ62" s="7">
        <v>9.1000000000000004E-3</v>
      </c>
      <c r="CK62" s="7">
        <v>9.1000000000000004E-3</v>
      </c>
      <c r="CL62" s="7">
        <v>9.2999999999999992E-3</v>
      </c>
      <c r="CM62" s="7">
        <v>9.7000000000000003E-3</v>
      </c>
      <c r="CN62" s="7">
        <v>1.01E-2</v>
      </c>
      <c r="CO62" s="7">
        <v>1.06E-2</v>
      </c>
      <c r="CP62" s="7">
        <v>1.0999999999999999E-2</v>
      </c>
      <c r="CQ62" s="7">
        <v>1.11E-2</v>
      </c>
    </row>
    <row r="63" spans="1:95" x14ac:dyDescent="0.35">
      <c r="A63" s="13">
        <v>80</v>
      </c>
      <c r="B63" s="14">
        <f t="shared" si="0"/>
        <v>7.9000000000000008E-3</v>
      </c>
      <c r="H63" s="5">
        <v>80</v>
      </c>
      <c r="I63" s="8">
        <v>1.3299999999999999E-2</v>
      </c>
      <c r="J63" s="8">
        <v>1.2200000000000001E-2</v>
      </c>
      <c r="K63" s="8">
        <v>1.12E-2</v>
      </c>
      <c r="L63" s="8">
        <v>1.0200000000000001E-2</v>
      </c>
      <c r="M63" s="8">
        <v>9.2999999999999992E-3</v>
      </c>
      <c r="N63" s="8">
        <v>8.6E-3</v>
      </c>
      <c r="O63" s="8">
        <v>8.0000000000000002E-3</v>
      </c>
      <c r="P63" s="8">
        <v>7.7999999999999996E-3</v>
      </c>
      <c r="Q63" s="8">
        <v>7.9000000000000008E-3</v>
      </c>
      <c r="R63" s="8">
        <v>8.0999999999999996E-3</v>
      </c>
      <c r="S63" s="8">
        <v>8.6999999999999994E-3</v>
      </c>
      <c r="T63" s="8">
        <v>9.4000000000000004E-3</v>
      </c>
      <c r="U63" s="8">
        <v>1.03E-2</v>
      </c>
      <c r="V63" s="8">
        <v>1.1299999999999999E-2</v>
      </c>
      <c r="W63" s="8">
        <v>1.26E-2</v>
      </c>
      <c r="X63" s="8">
        <v>1.4E-2</v>
      </c>
      <c r="Y63" s="8">
        <v>1.5599999999999999E-2</v>
      </c>
      <c r="Z63" s="8">
        <v>1.7399999999999999E-2</v>
      </c>
      <c r="AA63" s="8">
        <v>1.9300000000000001E-2</v>
      </c>
      <c r="AB63" s="8">
        <v>2.12E-2</v>
      </c>
      <c r="AC63" s="8">
        <v>2.3E-2</v>
      </c>
      <c r="AD63" s="8">
        <v>2.46E-2</v>
      </c>
      <c r="AE63" s="8">
        <v>2.58E-2</v>
      </c>
      <c r="AF63" s="8">
        <v>2.64E-2</v>
      </c>
      <c r="AG63" s="8">
        <v>2.6100000000000002E-2</v>
      </c>
      <c r="AH63" s="8">
        <v>2.5000000000000001E-2</v>
      </c>
      <c r="AI63" s="8">
        <v>2.3E-2</v>
      </c>
      <c r="AJ63" s="8">
        <v>2.0299999999999999E-2</v>
      </c>
      <c r="AK63" s="8">
        <v>1.7299999999999999E-2</v>
      </c>
      <c r="AL63" s="8">
        <v>1.43E-2</v>
      </c>
      <c r="AM63" s="8">
        <v>1.14E-2</v>
      </c>
      <c r="AN63" s="8">
        <v>8.9999999999999993E-3</v>
      </c>
      <c r="AO63" s="8">
        <v>7.3000000000000001E-3</v>
      </c>
      <c r="AP63" s="8">
        <v>6.1999999999999998E-3</v>
      </c>
      <c r="AQ63" s="8">
        <v>5.8999999999999999E-3</v>
      </c>
      <c r="AR63" s="8">
        <v>6.1000000000000004E-3</v>
      </c>
      <c r="AS63" s="8">
        <v>6.6E-3</v>
      </c>
      <c r="AT63" s="8">
        <v>7.0000000000000001E-3</v>
      </c>
      <c r="AU63" s="8">
        <v>7.1000000000000004E-3</v>
      </c>
      <c r="AV63" s="8">
        <v>6.7000000000000002E-3</v>
      </c>
      <c r="AW63" s="8">
        <v>5.5999999999999999E-3</v>
      </c>
      <c r="AX63" s="8">
        <v>4.1000000000000003E-3</v>
      </c>
      <c r="AY63" s="8">
        <v>2.3E-3</v>
      </c>
      <c r="AZ63" s="8">
        <v>6.9999999999999999E-4</v>
      </c>
      <c r="BA63" s="8">
        <v>-5.9999999999999995E-4</v>
      </c>
      <c r="BB63" s="8">
        <v>-1.2999999999999999E-3</v>
      </c>
      <c r="BC63" s="8">
        <v>-1.2999999999999999E-3</v>
      </c>
      <c r="BD63" s="8">
        <v>-5.0000000000000001E-4</v>
      </c>
      <c r="BE63" s="8">
        <v>1.1000000000000001E-3</v>
      </c>
      <c r="BF63" s="8">
        <v>3.3999999999999998E-3</v>
      </c>
      <c r="BG63" s="8">
        <v>6.1999999999999998E-3</v>
      </c>
      <c r="BH63" s="8">
        <v>9.1999999999999998E-3</v>
      </c>
      <c r="BI63" s="8">
        <v>1.2E-2</v>
      </c>
      <c r="BJ63" s="8">
        <v>1.43E-2</v>
      </c>
      <c r="BK63" s="8">
        <v>1.5699999999999999E-2</v>
      </c>
      <c r="BL63" s="8">
        <v>1.6299999999999999E-2</v>
      </c>
      <c r="BM63" s="8">
        <v>1.6E-2</v>
      </c>
      <c r="BN63" s="8">
        <v>1.4999999999999999E-2</v>
      </c>
      <c r="BO63" s="8">
        <v>1.34E-2</v>
      </c>
      <c r="BP63" s="8">
        <v>1.15E-2</v>
      </c>
      <c r="BQ63" s="8">
        <v>9.5999999999999992E-3</v>
      </c>
      <c r="BR63" s="8">
        <v>7.9000000000000008E-3</v>
      </c>
      <c r="BS63" s="8">
        <v>6.6E-3</v>
      </c>
      <c r="BT63" s="8">
        <v>5.7999999999999996E-3</v>
      </c>
      <c r="BU63" s="8">
        <v>5.5999999999999999E-3</v>
      </c>
      <c r="BV63" s="8">
        <v>5.7000000000000002E-3</v>
      </c>
      <c r="BW63" s="8">
        <v>6.3E-3</v>
      </c>
      <c r="BX63" s="7">
        <v>6.7000000000000002E-3</v>
      </c>
      <c r="BY63" s="7">
        <v>7.1999999999999998E-3</v>
      </c>
      <c r="BZ63" s="7">
        <v>7.7999999999999996E-3</v>
      </c>
      <c r="CA63" s="7">
        <v>8.3999999999999995E-3</v>
      </c>
      <c r="CB63" s="7">
        <v>8.9999999999999993E-3</v>
      </c>
      <c r="CC63" s="7">
        <v>9.4000000000000004E-3</v>
      </c>
      <c r="CD63" s="7">
        <v>9.7999999999999997E-3</v>
      </c>
      <c r="CE63" s="7">
        <v>0.01</v>
      </c>
      <c r="CF63" s="7">
        <v>1.01E-2</v>
      </c>
      <c r="CG63" s="7">
        <v>9.9000000000000008E-3</v>
      </c>
      <c r="CH63" s="7">
        <v>9.5999999999999992E-3</v>
      </c>
      <c r="CI63" s="7">
        <v>9.4000000000000004E-3</v>
      </c>
      <c r="CJ63" s="7">
        <v>9.1999999999999998E-3</v>
      </c>
      <c r="CK63" s="7">
        <v>9.1999999999999998E-3</v>
      </c>
      <c r="CL63" s="7">
        <v>9.2999999999999992E-3</v>
      </c>
      <c r="CM63" s="7">
        <v>9.4999999999999998E-3</v>
      </c>
      <c r="CN63" s="7">
        <v>9.9000000000000008E-3</v>
      </c>
      <c r="CO63" s="7">
        <v>1.03E-2</v>
      </c>
      <c r="CP63" s="7">
        <v>1.0699999999999999E-2</v>
      </c>
      <c r="CQ63" s="7">
        <v>1.0999999999999999E-2</v>
      </c>
    </row>
    <row r="64" spans="1:95" x14ac:dyDescent="0.35">
      <c r="A64" s="13">
        <v>81</v>
      </c>
      <c r="B64" s="14">
        <f t="shared" si="0"/>
        <v>7.4999999999999997E-3</v>
      </c>
      <c r="H64" s="5">
        <v>81</v>
      </c>
      <c r="I64" s="8">
        <v>1.1299999999999999E-2</v>
      </c>
      <c r="J64" s="8">
        <v>1.04E-2</v>
      </c>
      <c r="K64" s="8">
        <v>9.4999999999999998E-3</v>
      </c>
      <c r="L64" s="8">
        <v>8.6E-3</v>
      </c>
      <c r="M64" s="8">
        <v>7.7000000000000002E-3</v>
      </c>
      <c r="N64" s="8">
        <v>7.1000000000000004E-3</v>
      </c>
      <c r="O64" s="8">
        <v>6.6E-3</v>
      </c>
      <c r="P64" s="8">
        <v>6.4999999999999997E-3</v>
      </c>
      <c r="Q64" s="8">
        <v>6.7000000000000002E-3</v>
      </c>
      <c r="R64" s="8">
        <v>7.1999999999999998E-3</v>
      </c>
      <c r="S64" s="8">
        <v>7.9000000000000008E-3</v>
      </c>
      <c r="T64" s="8">
        <v>8.8000000000000005E-3</v>
      </c>
      <c r="U64" s="8">
        <v>9.9000000000000008E-3</v>
      </c>
      <c r="V64" s="8">
        <v>1.12E-2</v>
      </c>
      <c r="W64" s="8">
        <v>1.26E-2</v>
      </c>
      <c r="X64" s="8">
        <v>1.41E-2</v>
      </c>
      <c r="Y64" s="8">
        <v>1.5800000000000002E-2</v>
      </c>
      <c r="Z64" s="8">
        <v>1.7600000000000001E-2</v>
      </c>
      <c r="AA64" s="8">
        <v>1.95E-2</v>
      </c>
      <c r="AB64" s="8">
        <v>2.1399999999999999E-2</v>
      </c>
      <c r="AC64" s="8">
        <v>2.3099999999999999E-2</v>
      </c>
      <c r="AD64" s="8">
        <v>2.46E-2</v>
      </c>
      <c r="AE64" s="8">
        <v>2.58E-2</v>
      </c>
      <c r="AF64" s="8">
        <v>2.63E-2</v>
      </c>
      <c r="AG64" s="8">
        <v>2.5999999999999999E-2</v>
      </c>
      <c r="AH64" s="8">
        <v>2.4899999999999999E-2</v>
      </c>
      <c r="AI64" s="8">
        <v>2.3E-2</v>
      </c>
      <c r="AJ64" s="8">
        <v>2.0500000000000001E-2</v>
      </c>
      <c r="AK64" s="8">
        <v>1.77E-2</v>
      </c>
      <c r="AL64" s="8">
        <v>1.4800000000000001E-2</v>
      </c>
      <c r="AM64" s="8">
        <v>1.21E-2</v>
      </c>
      <c r="AN64" s="8">
        <v>9.7000000000000003E-3</v>
      </c>
      <c r="AO64" s="8">
        <v>8.0000000000000002E-3</v>
      </c>
      <c r="AP64" s="8">
        <v>6.8999999999999999E-3</v>
      </c>
      <c r="AQ64" s="8">
        <v>6.4000000000000003E-3</v>
      </c>
      <c r="AR64" s="8">
        <v>6.4000000000000003E-3</v>
      </c>
      <c r="AS64" s="8">
        <v>6.7000000000000002E-3</v>
      </c>
      <c r="AT64" s="8">
        <v>7.0000000000000001E-3</v>
      </c>
      <c r="AU64" s="8">
        <v>6.8999999999999999E-3</v>
      </c>
      <c r="AV64" s="8">
        <v>6.4000000000000003E-3</v>
      </c>
      <c r="AW64" s="8">
        <v>5.1999999999999998E-3</v>
      </c>
      <c r="AX64" s="8">
        <v>3.5999999999999999E-3</v>
      </c>
      <c r="AY64" s="8">
        <v>1.8E-3</v>
      </c>
      <c r="AZ64" s="8">
        <v>1E-4</v>
      </c>
      <c r="BA64" s="8">
        <v>-1.1999999999999999E-3</v>
      </c>
      <c r="BB64" s="8">
        <v>-1.9E-3</v>
      </c>
      <c r="BC64" s="8">
        <v>-1.9E-3</v>
      </c>
      <c r="BD64" s="8">
        <v>-1.1000000000000001E-3</v>
      </c>
      <c r="BE64" s="8">
        <v>5.0000000000000001E-4</v>
      </c>
      <c r="BF64" s="8">
        <v>2.8999999999999998E-3</v>
      </c>
      <c r="BG64" s="8">
        <v>5.7999999999999996E-3</v>
      </c>
      <c r="BH64" s="8">
        <v>8.8000000000000005E-3</v>
      </c>
      <c r="BI64" s="8">
        <v>1.1599999999999999E-2</v>
      </c>
      <c r="BJ64" s="8">
        <v>1.3899999999999999E-2</v>
      </c>
      <c r="BK64" s="8">
        <v>1.54E-2</v>
      </c>
      <c r="BL64" s="8">
        <v>1.6E-2</v>
      </c>
      <c r="BM64" s="8">
        <v>1.5699999999999999E-2</v>
      </c>
      <c r="BN64" s="8">
        <v>1.46E-2</v>
      </c>
      <c r="BO64" s="8">
        <v>1.3100000000000001E-2</v>
      </c>
      <c r="BP64" s="8">
        <v>1.11E-2</v>
      </c>
      <c r="BQ64" s="8">
        <v>9.1999999999999998E-3</v>
      </c>
      <c r="BR64" s="8">
        <v>7.4999999999999997E-3</v>
      </c>
      <c r="BS64" s="8">
        <v>6.1999999999999998E-3</v>
      </c>
      <c r="BT64" s="8">
        <v>5.3E-3</v>
      </c>
      <c r="BU64" s="8">
        <v>5.0000000000000001E-3</v>
      </c>
      <c r="BV64" s="8">
        <v>5.1000000000000004E-3</v>
      </c>
      <c r="BW64" s="8">
        <v>5.4999999999999997E-3</v>
      </c>
      <c r="BX64" s="7">
        <v>6.0000000000000001E-3</v>
      </c>
      <c r="BY64" s="7">
        <v>6.4999999999999997E-3</v>
      </c>
      <c r="BZ64" s="7">
        <v>7.1000000000000004E-3</v>
      </c>
      <c r="CA64" s="7">
        <v>7.7000000000000002E-3</v>
      </c>
      <c r="CB64" s="7">
        <v>8.3000000000000001E-3</v>
      </c>
      <c r="CC64" s="7">
        <v>8.8000000000000005E-3</v>
      </c>
      <c r="CD64" s="7">
        <v>9.2999999999999992E-3</v>
      </c>
      <c r="CE64" s="7">
        <v>9.5999999999999992E-3</v>
      </c>
      <c r="CF64" s="7">
        <v>9.7000000000000003E-3</v>
      </c>
      <c r="CG64" s="7">
        <v>9.7000000000000003E-3</v>
      </c>
      <c r="CH64" s="7">
        <v>9.4999999999999998E-3</v>
      </c>
      <c r="CI64" s="7">
        <v>9.2999999999999992E-3</v>
      </c>
      <c r="CJ64" s="7">
        <v>9.1000000000000004E-3</v>
      </c>
      <c r="CK64" s="7">
        <v>8.9999999999999993E-3</v>
      </c>
      <c r="CL64" s="7">
        <v>9.1000000000000004E-3</v>
      </c>
      <c r="CM64" s="7">
        <v>9.1999999999999998E-3</v>
      </c>
      <c r="CN64" s="7">
        <v>9.4999999999999998E-3</v>
      </c>
      <c r="CO64" s="7">
        <v>9.9000000000000008E-3</v>
      </c>
      <c r="CP64" s="7">
        <v>1.0200000000000001E-2</v>
      </c>
      <c r="CQ64" s="7">
        <v>1.0500000000000001E-2</v>
      </c>
    </row>
    <row r="65" spans="1:95" x14ac:dyDescent="0.35">
      <c r="A65" s="13">
        <v>82</v>
      </c>
      <c r="B65" s="14">
        <f t="shared" si="0"/>
        <v>7.1999999999999998E-3</v>
      </c>
      <c r="H65" s="5">
        <v>82</v>
      </c>
      <c r="I65" s="8">
        <v>9.2999999999999992E-3</v>
      </c>
      <c r="J65" s="8">
        <v>8.5000000000000006E-3</v>
      </c>
      <c r="K65" s="8">
        <v>7.6E-3</v>
      </c>
      <c r="L65" s="8">
        <v>6.7999999999999996E-3</v>
      </c>
      <c r="M65" s="8">
        <v>6.1000000000000004E-3</v>
      </c>
      <c r="N65" s="8">
        <v>5.4999999999999997E-3</v>
      </c>
      <c r="O65" s="8">
        <v>5.1999999999999998E-3</v>
      </c>
      <c r="P65" s="8">
        <v>5.1999999999999998E-3</v>
      </c>
      <c r="Q65" s="8">
        <v>5.4999999999999997E-3</v>
      </c>
      <c r="R65" s="8">
        <v>6.1000000000000004E-3</v>
      </c>
      <c r="S65" s="8">
        <v>7.0000000000000001E-3</v>
      </c>
      <c r="T65" s="8">
        <v>8.2000000000000007E-3</v>
      </c>
      <c r="U65" s="8">
        <v>9.4999999999999998E-3</v>
      </c>
      <c r="V65" s="8">
        <v>1.09E-2</v>
      </c>
      <c r="W65" s="8">
        <v>1.2500000000000001E-2</v>
      </c>
      <c r="X65" s="8">
        <v>1.4200000000000001E-2</v>
      </c>
      <c r="Y65" s="8">
        <v>1.6E-2</v>
      </c>
      <c r="Z65" s="8">
        <v>1.78E-2</v>
      </c>
      <c r="AA65" s="8">
        <v>1.9699999999999999E-2</v>
      </c>
      <c r="AB65" s="8">
        <v>2.1600000000000001E-2</v>
      </c>
      <c r="AC65" s="8">
        <v>2.3199999999999998E-2</v>
      </c>
      <c r="AD65" s="8">
        <v>2.46E-2</v>
      </c>
      <c r="AE65" s="8">
        <v>2.5600000000000001E-2</v>
      </c>
      <c r="AF65" s="8">
        <v>2.5999999999999999E-2</v>
      </c>
      <c r="AG65" s="8">
        <v>2.58E-2</v>
      </c>
      <c r="AH65" s="8">
        <v>2.47E-2</v>
      </c>
      <c r="AI65" s="8">
        <v>2.29E-2</v>
      </c>
      <c r="AJ65" s="8">
        <v>2.06E-2</v>
      </c>
      <c r="AK65" s="8">
        <v>1.7899999999999999E-2</v>
      </c>
      <c r="AL65" s="8">
        <v>1.5100000000000001E-2</v>
      </c>
      <c r="AM65" s="8">
        <v>1.26E-2</v>
      </c>
      <c r="AN65" s="8">
        <v>1.03E-2</v>
      </c>
      <c r="AO65" s="8">
        <v>8.5000000000000006E-3</v>
      </c>
      <c r="AP65" s="8">
        <v>7.4000000000000003E-3</v>
      </c>
      <c r="AQ65" s="8">
        <v>6.7999999999999996E-3</v>
      </c>
      <c r="AR65" s="8">
        <v>6.7000000000000002E-3</v>
      </c>
      <c r="AS65" s="8">
        <v>6.7999999999999996E-3</v>
      </c>
      <c r="AT65" s="8">
        <v>6.8999999999999999E-3</v>
      </c>
      <c r="AU65" s="8">
        <v>6.7000000000000002E-3</v>
      </c>
      <c r="AV65" s="8">
        <v>6.0000000000000001E-3</v>
      </c>
      <c r="AW65" s="8">
        <v>4.7999999999999996E-3</v>
      </c>
      <c r="AX65" s="8">
        <v>3.0999999999999999E-3</v>
      </c>
      <c r="AY65" s="8">
        <v>1.1999999999999999E-3</v>
      </c>
      <c r="AZ65" s="8">
        <v>-5.0000000000000001E-4</v>
      </c>
      <c r="BA65" s="8">
        <v>-1.8E-3</v>
      </c>
      <c r="BB65" s="8">
        <v>-2.5999999999999999E-3</v>
      </c>
      <c r="BC65" s="8">
        <v>-2.5999999999999999E-3</v>
      </c>
      <c r="BD65" s="8">
        <v>-1.8E-3</v>
      </c>
      <c r="BE65" s="8">
        <v>-1E-4</v>
      </c>
      <c r="BF65" s="8">
        <v>2.3E-3</v>
      </c>
      <c r="BG65" s="8">
        <v>5.1999999999999998E-3</v>
      </c>
      <c r="BH65" s="8">
        <v>8.3000000000000001E-3</v>
      </c>
      <c r="BI65" s="8">
        <v>1.12E-2</v>
      </c>
      <c r="BJ65" s="8">
        <v>1.35E-2</v>
      </c>
      <c r="BK65" s="8">
        <v>1.4999999999999999E-2</v>
      </c>
      <c r="BL65" s="8">
        <v>1.5599999999999999E-2</v>
      </c>
      <c r="BM65" s="8">
        <v>1.54E-2</v>
      </c>
      <c r="BN65" s="8">
        <v>1.44E-2</v>
      </c>
      <c r="BO65" s="8">
        <v>1.2800000000000001E-2</v>
      </c>
      <c r="BP65" s="8">
        <v>1.0800000000000001E-2</v>
      </c>
      <c r="BQ65" s="8">
        <v>8.8999999999999999E-3</v>
      </c>
      <c r="BR65" s="8">
        <v>7.1999999999999998E-3</v>
      </c>
      <c r="BS65" s="8">
        <v>5.7999999999999996E-3</v>
      </c>
      <c r="BT65" s="8">
        <v>4.8999999999999998E-3</v>
      </c>
      <c r="BU65" s="8">
        <v>4.4999999999999997E-3</v>
      </c>
      <c r="BV65" s="8">
        <v>4.5999999999999999E-3</v>
      </c>
      <c r="BW65" s="8">
        <v>4.8999999999999998E-3</v>
      </c>
      <c r="BX65" s="7">
        <v>5.3E-3</v>
      </c>
      <c r="BY65" s="7">
        <v>5.7999999999999996E-3</v>
      </c>
      <c r="BZ65" s="7">
        <v>6.4000000000000003E-3</v>
      </c>
      <c r="CA65" s="7">
        <v>7.0000000000000001E-3</v>
      </c>
      <c r="CB65" s="7">
        <v>7.6E-3</v>
      </c>
      <c r="CC65" s="7">
        <v>8.2000000000000007E-3</v>
      </c>
      <c r="CD65" s="7">
        <v>8.6999999999999994E-3</v>
      </c>
      <c r="CE65" s="7">
        <v>9.1000000000000004E-3</v>
      </c>
      <c r="CF65" s="7">
        <v>9.2999999999999992E-3</v>
      </c>
      <c r="CG65" s="7">
        <v>9.2999999999999992E-3</v>
      </c>
      <c r="CH65" s="7">
        <v>9.1999999999999998E-3</v>
      </c>
      <c r="CI65" s="7">
        <v>9.1000000000000004E-3</v>
      </c>
      <c r="CJ65" s="7">
        <v>8.8999999999999999E-3</v>
      </c>
      <c r="CK65" s="7">
        <v>8.8000000000000005E-3</v>
      </c>
      <c r="CL65" s="7">
        <v>8.8000000000000005E-3</v>
      </c>
      <c r="CM65" s="7">
        <v>8.8999999999999999E-3</v>
      </c>
      <c r="CN65" s="7">
        <v>9.1000000000000004E-3</v>
      </c>
      <c r="CO65" s="7">
        <v>9.4999999999999998E-3</v>
      </c>
      <c r="CP65" s="7">
        <v>9.7999999999999997E-3</v>
      </c>
      <c r="CQ65" s="7">
        <v>1.01E-2</v>
      </c>
    </row>
    <row r="66" spans="1:95" x14ac:dyDescent="0.35">
      <c r="A66" s="13">
        <v>83</v>
      </c>
      <c r="B66" s="14">
        <f t="shared" si="0"/>
        <v>6.8999999999999999E-3</v>
      </c>
      <c r="H66" s="5">
        <v>83</v>
      </c>
      <c r="I66" s="8">
        <v>7.1999999999999998E-3</v>
      </c>
      <c r="J66" s="8">
        <v>6.4999999999999997E-3</v>
      </c>
      <c r="K66" s="8">
        <v>5.7000000000000002E-3</v>
      </c>
      <c r="L66" s="8">
        <v>5.0000000000000001E-3</v>
      </c>
      <c r="M66" s="8">
        <v>4.4000000000000003E-3</v>
      </c>
      <c r="N66" s="8">
        <v>4.0000000000000001E-3</v>
      </c>
      <c r="O66" s="8">
        <v>3.8E-3</v>
      </c>
      <c r="P66" s="8">
        <v>3.8999999999999998E-3</v>
      </c>
      <c r="Q66" s="8">
        <v>4.4000000000000003E-3</v>
      </c>
      <c r="R66" s="8">
        <v>5.1000000000000004E-3</v>
      </c>
      <c r="S66" s="8">
        <v>6.1999999999999998E-3</v>
      </c>
      <c r="T66" s="8">
        <v>7.4999999999999997E-3</v>
      </c>
      <c r="U66" s="8">
        <v>8.9999999999999993E-3</v>
      </c>
      <c r="V66" s="8">
        <v>1.0699999999999999E-2</v>
      </c>
      <c r="W66" s="8">
        <v>1.2500000000000001E-2</v>
      </c>
      <c r="X66" s="8">
        <v>1.43E-2</v>
      </c>
      <c r="Y66" s="8">
        <v>1.6199999999999999E-2</v>
      </c>
      <c r="Z66" s="8">
        <v>1.8100000000000002E-2</v>
      </c>
      <c r="AA66" s="8">
        <v>1.9900000000000001E-2</v>
      </c>
      <c r="AB66" s="8">
        <v>2.1700000000000001E-2</v>
      </c>
      <c r="AC66" s="8">
        <v>2.3199999999999998E-2</v>
      </c>
      <c r="AD66" s="8">
        <v>2.4500000000000001E-2</v>
      </c>
      <c r="AE66" s="8">
        <v>2.5399999999999999E-2</v>
      </c>
      <c r="AF66" s="8">
        <v>2.5700000000000001E-2</v>
      </c>
      <c r="AG66" s="8">
        <v>2.5399999999999999E-2</v>
      </c>
      <c r="AH66" s="8">
        <v>2.4400000000000002E-2</v>
      </c>
      <c r="AI66" s="8">
        <v>2.2700000000000001E-2</v>
      </c>
      <c r="AJ66" s="8">
        <v>2.0500000000000001E-2</v>
      </c>
      <c r="AK66" s="8">
        <v>1.7899999999999999E-2</v>
      </c>
      <c r="AL66" s="8">
        <v>1.5299999999999999E-2</v>
      </c>
      <c r="AM66" s="8">
        <v>1.29E-2</v>
      </c>
      <c r="AN66" s="8">
        <v>1.0699999999999999E-2</v>
      </c>
      <c r="AO66" s="8">
        <v>8.9999999999999993E-3</v>
      </c>
      <c r="AP66" s="8">
        <v>7.7999999999999996E-3</v>
      </c>
      <c r="AQ66" s="8">
        <v>7.1000000000000004E-3</v>
      </c>
      <c r="AR66" s="8">
        <v>6.7999999999999996E-3</v>
      </c>
      <c r="AS66" s="8">
        <v>6.7999999999999996E-3</v>
      </c>
      <c r="AT66" s="8">
        <v>6.7000000000000002E-3</v>
      </c>
      <c r="AU66" s="8">
        <v>6.4000000000000003E-3</v>
      </c>
      <c r="AV66" s="8">
        <v>5.5999999999999999E-3</v>
      </c>
      <c r="AW66" s="8">
        <v>4.3E-3</v>
      </c>
      <c r="AX66" s="8">
        <v>2.5000000000000001E-3</v>
      </c>
      <c r="AY66" s="8">
        <v>5.9999999999999995E-4</v>
      </c>
      <c r="AZ66" s="8">
        <v>-1.1000000000000001E-3</v>
      </c>
      <c r="BA66" s="8">
        <v>-2.5000000000000001E-3</v>
      </c>
      <c r="BB66" s="8">
        <v>-3.2000000000000002E-3</v>
      </c>
      <c r="BC66" s="8">
        <v>-3.3E-3</v>
      </c>
      <c r="BD66" s="8">
        <v>-2.3999999999999998E-3</v>
      </c>
      <c r="BE66" s="8">
        <v>-6.9999999999999999E-4</v>
      </c>
      <c r="BF66" s="8">
        <v>1.6999999999999999E-3</v>
      </c>
      <c r="BG66" s="8">
        <v>4.7000000000000002E-3</v>
      </c>
      <c r="BH66" s="8">
        <v>7.7999999999999996E-3</v>
      </c>
      <c r="BI66" s="8">
        <v>1.0699999999999999E-2</v>
      </c>
      <c r="BJ66" s="8">
        <v>1.2999999999999999E-2</v>
      </c>
      <c r="BK66" s="8">
        <v>1.46E-2</v>
      </c>
      <c r="BL66" s="8">
        <v>1.5299999999999999E-2</v>
      </c>
      <c r="BM66" s="8">
        <v>1.5100000000000001E-2</v>
      </c>
      <c r="BN66" s="8">
        <v>1.41E-2</v>
      </c>
      <c r="BO66" s="8">
        <v>1.2500000000000001E-2</v>
      </c>
      <c r="BP66" s="8">
        <v>1.06E-2</v>
      </c>
      <c r="BQ66" s="8">
        <v>8.6999999999999994E-3</v>
      </c>
      <c r="BR66" s="8">
        <v>6.8999999999999999E-3</v>
      </c>
      <c r="BS66" s="8">
        <v>5.5999999999999999E-3</v>
      </c>
      <c r="BT66" s="8">
        <v>4.7000000000000002E-3</v>
      </c>
      <c r="BU66" s="8">
        <v>4.1999999999999997E-3</v>
      </c>
      <c r="BV66" s="8">
        <v>4.1000000000000003E-3</v>
      </c>
      <c r="BW66" s="8">
        <v>4.1999999999999997E-3</v>
      </c>
      <c r="BX66" s="7">
        <v>4.5999999999999999E-3</v>
      </c>
      <c r="BY66" s="7">
        <v>5.1000000000000004E-3</v>
      </c>
      <c r="BZ66" s="7">
        <v>5.7000000000000002E-3</v>
      </c>
      <c r="CA66" s="7">
        <v>6.4000000000000003E-3</v>
      </c>
      <c r="CB66" s="7">
        <v>7.0000000000000001E-3</v>
      </c>
      <c r="CC66" s="7">
        <v>7.6E-3</v>
      </c>
      <c r="CD66" s="7">
        <v>8.0999999999999996E-3</v>
      </c>
      <c r="CE66" s="7">
        <v>8.5000000000000006E-3</v>
      </c>
      <c r="CF66" s="7">
        <v>8.8000000000000005E-3</v>
      </c>
      <c r="CG66" s="7">
        <v>8.8999999999999999E-3</v>
      </c>
      <c r="CH66" s="7">
        <v>8.8999999999999999E-3</v>
      </c>
      <c r="CI66" s="7">
        <v>8.8000000000000005E-3</v>
      </c>
      <c r="CJ66" s="7">
        <v>8.6999999999999994E-3</v>
      </c>
      <c r="CK66" s="7">
        <v>8.6E-3</v>
      </c>
      <c r="CL66" s="7">
        <v>8.5000000000000006E-3</v>
      </c>
      <c r="CM66" s="7">
        <v>8.6E-3</v>
      </c>
      <c r="CN66" s="7">
        <v>8.8000000000000005E-3</v>
      </c>
      <c r="CO66" s="7">
        <v>8.9999999999999993E-3</v>
      </c>
      <c r="CP66" s="7">
        <v>9.2999999999999992E-3</v>
      </c>
      <c r="CQ66" s="7">
        <v>9.5999999999999992E-3</v>
      </c>
    </row>
    <row r="67" spans="1:95" x14ac:dyDescent="0.35">
      <c r="A67" s="13">
        <v>84</v>
      </c>
      <c r="B67" s="14">
        <f t="shared" si="0"/>
        <v>6.7999999999999996E-3</v>
      </c>
      <c r="H67" s="5">
        <v>84</v>
      </c>
      <c r="I67" s="8">
        <v>5.1000000000000004E-3</v>
      </c>
      <c r="J67" s="8">
        <v>4.4000000000000003E-3</v>
      </c>
      <c r="K67" s="8">
        <v>3.8E-3</v>
      </c>
      <c r="L67" s="8">
        <v>3.3E-3</v>
      </c>
      <c r="M67" s="8">
        <v>2.8E-3</v>
      </c>
      <c r="N67" s="8">
        <v>2.5000000000000001E-3</v>
      </c>
      <c r="O67" s="8">
        <v>2.3999999999999998E-3</v>
      </c>
      <c r="P67" s="8">
        <v>2.7000000000000001E-3</v>
      </c>
      <c r="Q67" s="8">
        <v>3.3E-3</v>
      </c>
      <c r="R67" s="8">
        <v>4.1999999999999997E-3</v>
      </c>
      <c r="S67" s="8">
        <v>5.4000000000000003E-3</v>
      </c>
      <c r="T67" s="8">
        <v>6.8999999999999999E-3</v>
      </c>
      <c r="U67" s="8">
        <v>8.6E-3</v>
      </c>
      <c r="V67" s="8">
        <v>1.04E-2</v>
      </c>
      <c r="W67" s="8">
        <v>1.24E-2</v>
      </c>
      <c r="X67" s="8">
        <v>1.44E-2</v>
      </c>
      <c r="Y67" s="8">
        <v>1.6400000000000001E-2</v>
      </c>
      <c r="Z67" s="8">
        <v>1.83E-2</v>
      </c>
      <c r="AA67" s="8">
        <v>2.01E-2</v>
      </c>
      <c r="AB67" s="8">
        <v>2.18E-2</v>
      </c>
      <c r="AC67" s="8">
        <v>2.3199999999999998E-2</v>
      </c>
      <c r="AD67" s="8">
        <v>2.4299999999999999E-2</v>
      </c>
      <c r="AE67" s="8">
        <v>2.5100000000000001E-2</v>
      </c>
      <c r="AF67" s="8">
        <v>2.53E-2</v>
      </c>
      <c r="AG67" s="8">
        <v>2.4899999999999999E-2</v>
      </c>
      <c r="AH67" s="8">
        <v>2.3900000000000001E-2</v>
      </c>
      <c r="AI67" s="8">
        <v>2.23E-2</v>
      </c>
      <c r="AJ67" s="8">
        <v>2.0199999999999999E-2</v>
      </c>
      <c r="AK67" s="8">
        <v>1.78E-2</v>
      </c>
      <c r="AL67" s="8">
        <v>1.54E-2</v>
      </c>
      <c r="AM67" s="8">
        <v>1.2999999999999999E-2</v>
      </c>
      <c r="AN67" s="8">
        <v>1.0999999999999999E-2</v>
      </c>
      <c r="AO67" s="8">
        <v>9.2999999999999992E-3</v>
      </c>
      <c r="AP67" s="8">
        <v>8.0999999999999996E-3</v>
      </c>
      <c r="AQ67" s="8">
        <v>7.3000000000000001E-3</v>
      </c>
      <c r="AR67" s="8">
        <v>6.8999999999999999E-3</v>
      </c>
      <c r="AS67" s="8">
        <v>6.7999999999999996E-3</v>
      </c>
      <c r="AT67" s="8">
        <v>6.6E-3</v>
      </c>
      <c r="AU67" s="8">
        <v>6.1000000000000004E-3</v>
      </c>
      <c r="AV67" s="8">
        <v>5.1999999999999998E-3</v>
      </c>
      <c r="AW67" s="8">
        <v>3.7000000000000002E-3</v>
      </c>
      <c r="AX67" s="8">
        <v>1.9E-3</v>
      </c>
      <c r="AY67" s="8">
        <v>0</v>
      </c>
      <c r="AZ67" s="8">
        <v>-1.8E-3</v>
      </c>
      <c r="BA67" s="8">
        <v>-3.0999999999999999E-3</v>
      </c>
      <c r="BB67" s="8">
        <v>-3.8999999999999998E-3</v>
      </c>
      <c r="BC67" s="8">
        <v>-3.8999999999999998E-3</v>
      </c>
      <c r="BD67" s="8">
        <v>-3.0999999999999999E-3</v>
      </c>
      <c r="BE67" s="8">
        <v>-1.4E-3</v>
      </c>
      <c r="BF67" s="8">
        <v>1.1000000000000001E-3</v>
      </c>
      <c r="BG67" s="8">
        <v>4.0000000000000001E-3</v>
      </c>
      <c r="BH67" s="8">
        <v>7.1000000000000004E-3</v>
      </c>
      <c r="BI67" s="8">
        <v>0.01</v>
      </c>
      <c r="BJ67" s="8">
        <v>1.24E-2</v>
      </c>
      <c r="BK67" s="8">
        <v>1.4E-2</v>
      </c>
      <c r="BL67" s="8">
        <v>1.4800000000000001E-2</v>
      </c>
      <c r="BM67" s="8">
        <v>1.47E-2</v>
      </c>
      <c r="BN67" s="8">
        <v>1.38E-2</v>
      </c>
      <c r="BO67" s="8">
        <v>1.23E-2</v>
      </c>
      <c r="BP67" s="8">
        <v>1.0500000000000001E-2</v>
      </c>
      <c r="BQ67" s="8">
        <v>8.6E-3</v>
      </c>
      <c r="BR67" s="8">
        <v>6.7999999999999996E-3</v>
      </c>
      <c r="BS67" s="8">
        <v>5.4000000000000003E-3</v>
      </c>
      <c r="BT67" s="8">
        <v>4.4999999999999997E-3</v>
      </c>
      <c r="BU67" s="8">
        <v>3.8999999999999998E-3</v>
      </c>
      <c r="BV67" s="8">
        <v>3.5999999999999999E-3</v>
      </c>
      <c r="BW67" s="8">
        <v>3.5999999999999999E-3</v>
      </c>
      <c r="BX67" s="7">
        <v>4.0000000000000001E-3</v>
      </c>
      <c r="BY67" s="7">
        <v>4.4999999999999997E-3</v>
      </c>
      <c r="BZ67" s="7">
        <v>5.1000000000000004E-3</v>
      </c>
      <c r="CA67" s="7">
        <v>5.7000000000000002E-3</v>
      </c>
      <c r="CB67" s="7">
        <v>6.4000000000000003E-3</v>
      </c>
      <c r="CC67" s="7">
        <v>7.0000000000000001E-3</v>
      </c>
      <c r="CD67" s="7">
        <v>7.6E-3</v>
      </c>
      <c r="CE67" s="7">
        <v>8.0000000000000002E-3</v>
      </c>
      <c r="CF67" s="7">
        <v>8.3000000000000001E-3</v>
      </c>
      <c r="CG67" s="7">
        <v>8.3999999999999995E-3</v>
      </c>
      <c r="CH67" s="7">
        <v>8.3999999999999995E-3</v>
      </c>
      <c r="CI67" s="7">
        <v>8.3999999999999995E-3</v>
      </c>
      <c r="CJ67" s="7">
        <v>8.3000000000000001E-3</v>
      </c>
      <c r="CK67" s="7">
        <v>8.3000000000000001E-3</v>
      </c>
      <c r="CL67" s="7">
        <v>8.2000000000000007E-3</v>
      </c>
      <c r="CM67" s="7">
        <v>8.3000000000000001E-3</v>
      </c>
      <c r="CN67" s="7">
        <v>8.3999999999999995E-3</v>
      </c>
      <c r="CO67" s="7">
        <v>8.6E-3</v>
      </c>
      <c r="CP67" s="7">
        <v>8.8999999999999999E-3</v>
      </c>
      <c r="CQ67" s="7">
        <v>9.1000000000000004E-3</v>
      </c>
    </row>
    <row r="68" spans="1:95" x14ac:dyDescent="0.35">
      <c r="A68" s="13">
        <v>85</v>
      </c>
      <c r="B68" s="14">
        <f t="shared" si="0"/>
        <v>6.7999999999999996E-3</v>
      </c>
      <c r="H68" s="5">
        <v>85</v>
      </c>
      <c r="I68" s="8">
        <v>2.8999999999999998E-3</v>
      </c>
      <c r="J68" s="8">
        <v>2.3999999999999998E-3</v>
      </c>
      <c r="K68" s="8">
        <v>1.9E-3</v>
      </c>
      <c r="L68" s="8">
        <v>1.5E-3</v>
      </c>
      <c r="M68" s="8">
        <v>1.1999999999999999E-3</v>
      </c>
      <c r="N68" s="8">
        <v>1E-3</v>
      </c>
      <c r="O68" s="8">
        <v>1.1000000000000001E-3</v>
      </c>
      <c r="P68" s="8">
        <v>1.5E-3</v>
      </c>
      <c r="Q68" s="8">
        <v>2.3E-3</v>
      </c>
      <c r="R68" s="8">
        <v>3.3E-3</v>
      </c>
      <c r="S68" s="8">
        <v>4.7000000000000002E-3</v>
      </c>
      <c r="T68" s="8">
        <v>6.3E-3</v>
      </c>
      <c r="U68" s="8">
        <v>8.0999999999999996E-3</v>
      </c>
      <c r="V68" s="8">
        <v>1.0200000000000001E-2</v>
      </c>
      <c r="W68" s="8">
        <v>1.23E-2</v>
      </c>
      <c r="X68" s="8">
        <v>1.44E-2</v>
      </c>
      <c r="Y68" s="8">
        <v>1.6500000000000001E-2</v>
      </c>
      <c r="Z68" s="8">
        <v>1.8499999999999999E-2</v>
      </c>
      <c r="AA68" s="8">
        <v>2.0299999999999999E-2</v>
      </c>
      <c r="AB68" s="8">
        <v>2.18E-2</v>
      </c>
      <c r="AC68" s="8">
        <v>2.3099999999999999E-2</v>
      </c>
      <c r="AD68" s="8">
        <v>2.41E-2</v>
      </c>
      <c r="AE68" s="8">
        <v>2.47E-2</v>
      </c>
      <c r="AF68" s="8">
        <v>2.4799999999999999E-2</v>
      </c>
      <c r="AG68" s="8">
        <v>2.4400000000000002E-2</v>
      </c>
      <c r="AH68" s="8">
        <v>2.3300000000000001E-2</v>
      </c>
      <c r="AI68" s="8">
        <v>2.18E-2</v>
      </c>
      <c r="AJ68" s="8">
        <v>1.9800000000000002E-2</v>
      </c>
      <c r="AK68" s="8">
        <v>1.7500000000000002E-2</v>
      </c>
      <c r="AL68" s="8">
        <v>1.52E-2</v>
      </c>
      <c r="AM68" s="8">
        <v>1.2999999999999999E-2</v>
      </c>
      <c r="AN68" s="8">
        <v>1.11E-2</v>
      </c>
      <c r="AO68" s="8">
        <v>9.4000000000000004E-3</v>
      </c>
      <c r="AP68" s="8">
        <v>8.2000000000000007E-3</v>
      </c>
      <c r="AQ68" s="8">
        <v>7.4000000000000003E-3</v>
      </c>
      <c r="AR68" s="8">
        <v>7.0000000000000001E-3</v>
      </c>
      <c r="AS68" s="8">
        <v>6.6E-3</v>
      </c>
      <c r="AT68" s="8">
        <v>6.3E-3</v>
      </c>
      <c r="AU68" s="8">
        <v>5.7000000000000002E-3</v>
      </c>
      <c r="AV68" s="8">
        <v>4.7000000000000002E-3</v>
      </c>
      <c r="AW68" s="8">
        <v>3.2000000000000002E-3</v>
      </c>
      <c r="AX68" s="8">
        <v>1.2999999999999999E-3</v>
      </c>
      <c r="AY68" s="8">
        <v>-5.9999999999999995E-4</v>
      </c>
      <c r="AZ68" s="8">
        <v>-2.3999999999999998E-3</v>
      </c>
      <c r="BA68" s="8">
        <v>-3.8E-3</v>
      </c>
      <c r="BB68" s="8">
        <v>-4.4999999999999997E-3</v>
      </c>
      <c r="BC68" s="8">
        <v>-4.4999999999999997E-3</v>
      </c>
      <c r="BD68" s="8">
        <v>-3.7000000000000002E-3</v>
      </c>
      <c r="BE68" s="8">
        <v>-2E-3</v>
      </c>
      <c r="BF68" s="8">
        <v>4.0000000000000002E-4</v>
      </c>
      <c r="BG68" s="8">
        <v>3.3E-3</v>
      </c>
      <c r="BH68" s="8">
        <v>6.4000000000000003E-3</v>
      </c>
      <c r="BI68" s="8">
        <v>9.2999999999999992E-3</v>
      </c>
      <c r="BJ68" s="8">
        <v>1.17E-2</v>
      </c>
      <c r="BK68" s="8">
        <v>1.34E-2</v>
      </c>
      <c r="BL68" s="8">
        <v>1.43E-2</v>
      </c>
      <c r="BM68" s="8">
        <v>1.4200000000000001E-2</v>
      </c>
      <c r="BN68" s="8">
        <v>1.34E-2</v>
      </c>
      <c r="BO68" s="8">
        <v>1.21E-2</v>
      </c>
      <c r="BP68" s="8">
        <v>1.03E-2</v>
      </c>
      <c r="BQ68" s="8">
        <v>8.5000000000000006E-3</v>
      </c>
      <c r="BR68" s="8">
        <v>6.7999999999999996E-3</v>
      </c>
      <c r="BS68" s="8">
        <v>5.4000000000000003E-3</v>
      </c>
      <c r="BT68" s="8">
        <v>4.3E-3</v>
      </c>
      <c r="BU68" s="8">
        <v>3.5999999999999999E-3</v>
      </c>
      <c r="BV68" s="8">
        <v>3.2000000000000002E-3</v>
      </c>
      <c r="BW68" s="8">
        <v>3.0999999999999999E-3</v>
      </c>
      <c r="BX68" s="7">
        <v>3.3999999999999998E-3</v>
      </c>
      <c r="BY68" s="7">
        <v>3.8999999999999998E-3</v>
      </c>
      <c r="BZ68" s="7">
        <v>4.4999999999999997E-3</v>
      </c>
      <c r="CA68" s="7">
        <v>5.1999999999999998E-3</v>
      </c>
      <c r="CB68" s="7">
        <v>5.7999999999999996E-3</v>
      </c>
      <c r="CC68" s="7">
        <v>6.4000000000000003E-3</v>
      </c>
      <c r="CD68" s="7">
        <v>7.0000000000000001E-3</v>
      </c>
      <c r="CE68" s="7">
        <v>7.4999999999999997E-3</v>
      </c>
      <c r="CF68" s="7">
        <v>7.7999999999999996E-3</v>
      </c>
      <c r="CG68" s="7">
        <v>7.9000000000000008E-3</v>
      </c>
      <c r="CH68" s="7">
        <v>7.9000000000000008E-3</v>
      </c>
      <c r="CI68" s="7">
        <v>8.0000000000000002E-3</v>
      </c>
      <c r="CJ68" s="7">
        <v>7.9000000000000008E-3</v>
      </c>
      <c r="CK68" s="7">
        <v>7.9000000000000008E-3</v>
      </c>
      <c r="CL68" s="7">
        <v>7.9000000000000008E-3</v>
      </c>
      <c r="CM68" s="7">
        <v>7.9000000000000008E-3</v>
      </c>
      <c r="CN68" s="7">
        <v>8.0000000000000002E-3</v>
      </c>
      <c r="CO68" s="7">
        <v>8.2000000000000007E-3</v>
      </c>
      <c r="CP68" s="7">
        <v>8.3999999999999995E-3</v>
      </c>
      <c r="CQ68" s="7">
        <v>8.6999999999999994E-3</v>
      </c>
    </row>
    <row r="69" spans="1:95" x14ac:dyDescent="0.35">
      <c r="A69" s="13">
        <v>86</v>
      </c>
      <c r="B69" s="14">
        <f t="shared" ref="B69:B103" si="1">HLOOKUP($B$2,$H$2:$CQ$103,A69-18,FALSE)</f>
        <v>6.7999999999999996E-3</v>
      </c>
      <c r="H69" s="5">
        <v>86</v>
      </c>
      <c r="I69" s="8">
        <v>6.9999999999999999E-4</v>
      </c>
      <c r="J69" s="8">
        <v>4.0000000000000002E-4</v>
      </c>
      <c r="K69" s="8">
        <v>1E-4</v>
      </c>
      <c r="L69" s="8">
        <v>-2.0000000000000001E-4</v>
      </c>
      <c r="M69" s="8">
        <v>-2.9999999999999997E-4</v>
      </c>
      <c r="N69" s="8">
        <v>-2.9999999999999997E-4</v>
      </c>
      <c r="O69" s="8">
        <v>0</v>
      </c>
      <c r="P69" s="8">
        <v>5.0000000000000001E-4</v>
      </c>
      <c r="Q69" s="8">
        <v>1.4E-3</v>
      </c>
      <c r="R69" s="8">
        <v>2.5000000000000001E-3</v>
      </c>
      <c r="S69" s="8">
        <v>4.0000000000000001E-3</v>
      </c>
      <c r="T69" s="8">
        <v>5.7999999999999996E-3</v>
      </c>
      <c r="U69" s="8">
        <v>7.7999999999999996E-3</v>
      </c>
      <c r="V69" s="8">
        <v>9.9000000000000008E-3</v>
      </c>
      <c r="W69" s="8">
        <v>1.2200000000000001E-2</v>
      </c>
      <c r="X69" s="8">
        <v>1.44E-2</v>
      </c>
      <c r="Y69" s="8">
        <v>1.66E-2</v>
      </c>
      <c r="Z69" s="8">
        <v>1.8599999999999998E-2</v>
      </c>
      <c r="AA69" s="8">
        <v>2.0299999999999999E-2</v>
      </c>
      <c r="AB69" s="8">
        <v>2.18E-2</v>
      </c>
      <c r="AC69" s="8">
        <v>2.3E-2</v>
      </c>
      <c r="AD69" s="8">
        <v>2.3800000000000002E-2</v>
      </c>
      <c r="AE69" s="8">
        <v>2.4199999999999999E-2</v>
      </c>
      <c r="AF69" s="8">
        <v>2.4199999999999999E-2</v>
      </c>
      <c r="AG69" s="8">
        <v>2.3699999999999999E-2</v>
      </c>
      <c r="AH69" s="8">
        <v>2.2700000000000001E-2</v>
      </c>
      <c r="AI69" s="8">
        <v>2.12E-2</v>
      </c>
      <c r="AJ69" s="8">
        <v>1.9300000000000001E-2</v>
      </c>
      <c r="AK69" s="8">
        <v>1.7100000000000001E-2</v>
      </c>
      <c r="AL69" s="8">
        <v>1.4999999999999999E-2</v>
      </c>
      <c r="AM69" s="8">
        <v>1.29E-2</v>
      </c>
      <c r="AN69" s="8">
        <v>1.0999999999999999E-2</v>
      </c>
      <c r="AO69" s="8">
        <v>9.4999999999999998E-3</v>
      </c>
      <c r="AP69" s="8">
        <v>8.2000000000000007E-3</v>
      </c>
      <c r="AQ69" s="8">
        <v>7.4000000000000003E-3</v>
      </c>
      <c r="AR69" s="8">
        <v>6.7999999999999996E-3</v>
      </c>
      <c r="AS69" s="8">
        <v>6.4000000000000003E-3</v>
      </c>
      <c r="AT69" s="8">
        <v>5.8999999999999999E-3</v>
      </c>
      <c r="AU69" s="8">
        <v>5.1999999999999998E-3</v>
      </c>
      <c r="AV69" s="8">
        <v>4.1000000000000003E-3</v>
      </c>
      <c r="AW69" s="8">
        <v>2.5999999999999999E-3</v>
      </c>
      <c r="AX69" s="8">
        <v>6.9999999999999999E-4</v>
      </c>
      <c r="AY69" s="8">
        <v>-1.2999999999999999E-3</v>
      </c>
      <c r="AZ69" s="8">
        <v>-3.0000000000000001E-3</v>
      </c>
      <c r="BA69" s="8">
        <v>-4.4000000000000003E-3</v>
      </c>
      <c r="BB69" s="8">
        <v>-5.1000000000000004E-3</v>
      </c>
      <c r="BC69" s="8">
        <v>-5.1000000000000004E-3</v>
      </c>
      <c r="BD69" s="8">
        <v>-4.3E-3</v>
      </c>
      <c r="BE69" s="8">
        <v>-2.7000000000000001E-3</v>
      </c>
      <c r="BF69" s="8">
        <v>-2.9999999999999997E-4</v>
      </c>
      <c r="BG69" s="8">
        <v>2.5999999999999999E-3</v>
      </c>
      <c r="BH69" s="8">
        <v>5.5999999999999999E-3</v>
      </c>
      <c r="BI69" s="8">
        <v>8.5000000000000006E-3</v>
      </c>
      <c r="BJ69" s="8">
        <v>1.0999999999999999E-2</v>
      </c>
      <c r="BK69" s="8">
        <v>1.2699999999999999E-2</v>
      </c>
      <c r="BL69" s="8">
        <v>1.3599999999999999E-2</v>
      </c>
      <c r="BM69" s="8">
        <v>1.37E-2</v>
      </c>
      <c r="BN69" s="8">
        <v>1.3100000000000001E-2</v>
      </c>
      <c r="BO69" s="8">
        <v>1.18E-2</v>
      </c>
      <c r="BP69" s="8">
        <v>1.0200000000000001E-2</v>
      </c>
      <c r="BQ69" s="8">
        <v>8.3999999999999995E-3</v>
      </c>
      <c r="BR69" s="8">
        <v>6.7999999999999996E-3</v>
      </c>
      <c r="BS69" s="8">
        <v>5.4000000000000003E-3</v>
      </c>
      <c r="BT69" s="8">
        <v>4.3E-3</v>
      </c>
      <c r="BU69" s="8">
        <v>3.5000000000000001E-3</v>
      </c>
      <c r="BV69" s="8">
        <v>2.8999999999999998E-3</v>
      </c>
      <c r="BW69" s="8">
        <v>2.5999999999999999E-3</v>
      </c>
      <c r="BX69" s="7">
        <v>2.8999999999999998E-3</v>
      </c>
      <c r="BY69" s="7">
        <v>3.3999999999999998E-3</v>
      </c>
      <c r="BZ69" s="7">
        <v>4.0000000000000001E-3</v>
      </c>
      <c r="CA69" s="7">
        <v>4.5999999999999999E-3</v>
      </c>
      <c r="CB69" s="7">
        <v>5.3E-3</v>
      </c>
      <c r="CC69" s="7">
        <v>5.8999999999999999E-3</v>
      </c>
      <c r="CD69" s="7">
        <v>6.4999999999999997E-3</v>
      </c>
      <c r="CE69" s="7">
        <v>6.8999999999999999E-3</v>
      </c>
      <c r="CF69" s="7">
        <v>7.3000000000000001E-3</v>
      </c>
      <c r="CG69" s="7">
        <v>7.4000000000000003E-3</v>
      </c>
      <c r="CH69" s="7">
        <v>7.4000000000000003E-3</v>
      </c>
      <c r="CI69" s="7">
        <v>7.4999999999999997E-3</v>
      </c>
      <c r="CJ69" s="7">
        <v>7.4999999999999997E-3</v>
      </c>
      <c r="CK69" s="7">
        <v>7.4999999999999997E-3</v>
      </c>
      <c r="CL69" s="7">
        <v>7.4999999999999997E-3</v>
      </c>
      <c r="CM69" s="7">
        <v>7.4999999999999997E-3</v>
      </c>
      <c r="CN69" s="7">
        <v>7.6E-3</v>
      </c>
      <c r="CO69" s="7">
        <v>7.7999999999999996E-3</v>
      </c>
      <c r="CP69" s="7">
        <v>8.0000000000000002E-3</v>
      </c>
      <c r="CQ69" s="7">
        <v>8.2000000000000007E-3</v>
      </c>
    </row>
    <row r="70" spans="1:95" x14ac:dyDescent="0.35">
      <c r="A70" s="13">
        <v>87</v>
      </c>
      <c r="B70" s="14">
        <f t="shared" si="1"/>
        <v>6.7999999999999996E-3</v>
      </c>
      <c r="H70" s="5">
        <v>87</v>
      </c>
      <c r="I70" s="8">
        <v>-1.5E-3</v>
      </c>
      <c r="J70" s="8">
        <v>-1.6000000000000001E-3</v>
      </c>
      <c r="K70" s="8">
        <v>-1.6999999999999999E-3</v>
      </c>
      <c r="L70" s="8">
        <v>-1.8E-3</v>
      </c>
      <c r="M70" s="8">
        <v>-1.6999999999999999E-3</v>
      </c>
      <c r="N70" s="8">
        <v>-1.5E-3</v>
      </c>
      <c r="O70" s="8">
        <v>-1.1000000000000001E-3</v>
      </c>
      <c r="P70" s="8">
        <v>-4.0000000000000002E-4</v>
      </c>
      <c r="Q70" s="8">
        <v>5.9999999999999995E-4</v>
      </c>
      <c r="R70" s="8">
        <v>1.9E-3</v>
      </c>
      <c r="S70" s="8">
        <v>3.5000000000000001E-3</v>
      </c>
      <c r="T70" s="8">
        <v>5.3E-3</v>
      </c>
      <c r="U70" s="8">
        <v>7.4000000000000003E-3</v>
      </c>
      <c r="V70" s="8">
        <v>9.7000000000000003E-3</v>
      </c>
      <c r="W70" s="8">
        <v>1.21E-2</v>
      </c>
      <c r="X70" s="8">
        <v>1.44E-2</v>
      </c>
      <c r="Y70" s="8">
        <v>1.66E-2</v>
      </c>
      <c r="Z70" s="8">
        <v>1.8599999999999998E-2</v>
      </c>
      <c r="AA70" s="8">
        <v>2.0299999999999999E-2</v>
      </c>
      <c r="AB70" s="8">
        <v>2.1700000000000001E-2</v>
      </c>
      <c r="AC70" s="8">
        <v>2.2700000000000001E-2</v>
      </c>
      <c r="AD70" s="8">
        <v>2.3400000000000001E-2</v>
      </c>
      <c r="AE70" s="8">
        <v>2.3699999999999999E-2</v>
      </c>
      <c r="AF70" s="8">
        <v>2.3599999999999999E-2</v>
      </c>
      <c r="AG70" s="8">
        <v>2.3E-2</v>
      </c>
      <c r="AH70" s="8">
        <v>2.1899999999999999E-2</v>
      </c>
      <c r="AI70" s="8">
        <v>2.0400000000000001E-2</v>
      </c>
      <c r="AJ70" s="8">
        <v>1.8599999999999998E-2</v>
      </c>
      <c r="AK70" s="8">
        <v>1.66E-2</v>
      </c>
      <c r="AL70" s="8">
        <v>1.46E-2</v>
      </c>
      <c r="AM70" s="8">
        <v>1.2699999999999999E-2</v>
      </c>
      <c r="AN70" s="8">
        <v>1.09E-2</v>
      </c>
      <c r="AO70" s="8">
        <v>9.2999999999999992E-3</v>
      </c>
      <c r="AP70" s="8">
        <v>8.0999999999999996E-3</v>
      </c>
      <c r="AQ70" s="8">
        <v>7.3000000000000001E-3</v>
      </c>
      <c r="AR70" s="8">
        <v>6.6E-3</v>
      </c>
      <c r="AS70" s="8">
        <v>6.1000000000000004E-3</v>
      </c>
      <c r="AT70" s="8">
        <v>5.4999999999999997E-3</v>
      </c>
      <c r="AU70" s="8">
        <v>4.7000000000000002E-3</v>
      </c>
      <c r="AV70" s="8">
        <v>3.5000000000000001E-3</v>
      </c>
      <c r="AW70" s="8">
        <v>1.9E-3</v>
      </c>
      <c r="AX70" s="8">
        <v>1E-4</v>
      </c>
      <c r="AY70" s="8">
        <v>-1.9E-3</v>
      </c>
      <c r="AZ70" s="8">
        <v>-3.5999999999999999E-3</v>
      </c>
      <c r="BA70" s="8">
        <v>-4.8999999999999998E-3</v>
      </c>
      <c r="BB70" s="8">
        <v>-5.7000000000000002E-3</v>
      </c>
      <c r="BC70" s="8">
        <v>-5.7000000000000002E-3</v>
      </c>
      <c r="BD70" s="8">
        <v>-4.8999999999999998E-3</v>
      </c>
      <c r="BE70" s="8">
        <v>-3.3E-3</v>
      </c>
      <c r="BF70" s="8">
        <v>-1E-3</v>
      </c>
      <c r="BG70" s="8">
        <v>1.8E-3</v>
      </c>
      <c r="BH70" s="8">
        <v>4.7999999999999996E-3</v>
      </c>
      <c r="BI70" s="8">
        <v>7.7000000000000002E-3</v>
      </c>
      <c r="BJ70" s="8">
        <v>1.01E-2</v>
      </c>
      <c r="BK70" s="8">
        <v>1.1900000000000001E-2</v>
      </c>
      <c r="BL70" s="8">
        <v>1.29E-2</v>
      </c>
      <c r="BM70" s="8">
        <v>1.3100000000000001E-2</v>
      </c>
      <c r="BN70" s="8">
        <v>1.26E-2</v>
      </c>
      <c r="BO70" s="8">
        <v>1.15E-2</v>
      </c>
      <c r="BP70" s="8">
        <v>0.01</v>
      </c>
      <c r="BQ70" s="8">
        <v>8.3999999999999995E-3</v>
      </c>
      <c r="BR70" s="8">
        <v>6.7999999999999996E-3</v>
      </c>
      <c r="BS70" s="8">
        <v>5.4000000000000003E-3</v>
      </c>
      <c r="BT70" s="8">
        <v>4.3E-3</v>
      </c>
      <c r="BU70" s="8">
        <v>3.3999999999999998E-3</v>
      </c>
      <c r="BV70" s="8">
        <v>2.7000000000000001E-3</v>
      </c>
      <c r="BW70" s="8">
        <v>2.2000000000000001E-3</v>
      </c>
      <c r="BX70" s="7">
        <v>2.5000000000000001E-3</v>
      </c>
      <c r="BY70" s="7">
        <v>2.8999999999999998E-3</v>
      </c>
      <c r="BZ70" s="7">
        <v>3.5000000000000001E-3</v>
      </c>
      <c r="CA70" s="7">
        <v>4.1000000000000003E-3</v>
      </c>
      <c r="CB70" s="7">
        <v>4.7000000000000002E-3</v>
      </c>
      <c r="CC70" s="7">
        <v>5.4000000000000003E-3</v>
      </c>
      <c r="CD70" s="7">
        <v>5.8999999999999999E-3</v>
      </c>
      <c r="CE70" s="7">
        <v>6.4000000000000003E-3</v>
      </c>
      <c r="CF70" s="7">
        <v>6.7999999999999996E-3</v>
      </c>
      <c r="CG70" s="7">
        <v>6.8999999999999999E-3</v>
      </c>
      <c r="CH70" s="7">
        <v>7.0000000000000001E-3</v>
      </c>
      <c r="CI70" s="7">
        <v>7.0000000000000001E-3</v>
      </c>
      <c r="CJ70" s="7">
        <v>7.0000000000000001E-3</v>
      </c>
      <c r="CK70" s="7">
        <v>7.0000000000000001E-3</v>
      </c>
      <c r="CL70" s="7">
        <v>7.1000000000000004E-3</v>
      </c>
      <c r="CM70" s="7">
        <v>7.1000000000000004E-3</v>
      </c>
      <c r="CN70" s="7">
        <v>7.1999999999999998E-3</v>
      </c>
      <c r="CO70" s="7">
        <v>7.3000000000000001E-3</v>
      </c>
      <c r="CP70" s="7">
        <v>7.4999999999999997E-3</v>
      </c>
      <c r="CQ70" s="7">
        <v>7.7000000000000002E-3</v>
      </c>
    </row>
    <row r="71" spans="1:95" x14ac:dyDescent="0.35">
      <c r="A71" s="13">
        <v>88</v>
      </c>
      <c r="B71" s="14">
        <f t="shared" si="1"/>
        <v>6.7999999999999996E-3</v>
      </c>
      <c r="H71" s="5">
        <v>88</v>
      </c>
      <c r="I71" s="8">
        <v>-3.5999999999999999E-3</v>
      </c>
      <c r="J71" s="8">
        <v>-3.5000000000000001E-3</v>
      </c>
      <c r="K71" s="8">
        <v>-3.3999999999999998E-3</v>
      </c>
      <c r="L71" s="8">
        <v>-3.2000000000000002E-3</v>
      </c>
      <c r="M71" s="8">
        <v>-3.0000000000000001E-3</v>
      </c>
      <c r="N71" s="8">
        <v>-2.5999999999999999E-3</v>
      </c>
      <c r="O71" s="8">
        <v>-2E-3</v>
      </c>
      <c r="P71" s="8">
        <v>-1.1000000000000001E-3</v>
      </c>
      <c r="Q71" s="8">
        <v>0</v>
      </c>
      <c r="R71" s="8">
        <v>1.4E-3</v>
      </c>
      <c r="S71" s="8">
        <v>3.0999999999999999E-3</v>
      </c>
      <c r="T71" s="8">
        <v>5.0000000000000001E-3</v>
      </c>
      <c r="U71" s="8">
        <v>7.1999999999999998E-3</v>
      </c>
      <c r="V71" s="8">
        <v>9.5999999999999992E-3</v>
      </c>
      <c r="W71" s="8">
        <v>1.2E-2</v>
      </c>
      <c r="X71" s="8">
        <v>1.43E-2</v>
      </c>
      <c r="Y71" s="8">
        <v>1.66E-2</v>
      </c>
      <c r="Z71" s="8">
        <v>1.8499999999999999E-2</v>
      </c>
      <c r="AA71" s="8">
        <v>2.0199999999999999E-2</v>
      </c>
      <c r="AB71" s="8">
        <v>2.1499999999999998E-2</v>
      </c>
      <c r="AC71" s="8">
        <v>2.24E-2</v>
      </c>
      <c r="AD71" s="8">
        <v>2.29E-2</v>
      </c>
      <c r="AE71" s="8">
        <v>2.3099999999999999E-2</v>
      </c>
      <c r="AF71" s="8">
        <v>2.29E-2</v>
      </c>
      <c r="AG71" s="8">
        <v>2.2200000000000001E-2</v>
      </c>
      <c r="AH71" s="8">
        <v>2.1100000000000001E-2</v>
      </c>
      <c r="AI71" s="8">
        <v>1.9699999999999999E-2</v>
      </c>
      <c r="AJ71" s="8">
        <v>1.7899999999999999E-2</v>
      </c>
      <c r="AK71" s="8">
        <v>1.61E-2</v>
      </c>
      <c r="AL71" s="8">
        <v>1.41E-2</v>
      </c>
      <c r="AM71" s="8">
        <v>1.23E-2</v>
      </c>
      <c r="AN71" s="8">
        <v>1.06E-2</v>
      </c>
      <c r="AO71" s="8">
        <v>9.1000000000000004E-3</v>
      </c>
      <c r="AP71" s="8">
        <v>7.9000000000000008E-3</v>
      </c>
      <c r="AQ71" s="8">
        <v>7.0000000000000001E-3</v>
      </c>
      <c r="AR71" s="8">
        <v>6.3E-3</v>
      </c>
      <c r="AS71" s="8">
        <v>5.7000000000000002E-3</v>
      </c>
      <c r="AT71" s="8">
        <v>5.0000000000000001E-3</v>
      </c>
      <c r="AU71" s="8">
        <v>4.1000000000000003E-3</v>
      </c>
      <c r="AV71" s="8">
        <v>2.8E-3</v>
      </c>
      <c r="AW71" s="8">
        <v>1.1999999999999999E-3</v>
      </c>
      <c r="AX71" s="8">
        <v>-5.9999999999999995E-4</v>
      </c>
      <c r="AY71" s="8">
        <v>-2.5000000000000001E-3</v>
      </c>
      <c r="AZ71" s="8">
        <v>-4.1999999999999997E-3</v>
      </c>
      <c r="BA71" s="8">
        <v>-5.4000000000000003E-3</v>
      </c>
      <c r="BB71" s="8">
        <v>-6.1999999999999998E-3</v>
      </c>
      <c r="BC71" s="8">
        <v>-6.1999999999999998E-3</v>
      </c>
      <c r="BD71" s="8">
        <v>-5.4000000000000003E-3</v>
      </c>
      <c r="BE71" s="8">
        <v>-3.8999999999999998E-3</v>
      </c>
      <c r="BF71" s="8">
        <v>-1.6000000000000001E-3</v>
      </c>
      <c r="BG71" s="8">
        <v>1.1000000000000001E-3</v>
      </c>
      <c r="BH71" s="8">
        <v>4.0000000000000001E-3</v>
      </c>
      <c r="BI71" s="8">
        <v>6.7999999999999996E-3</v>
      </c>
      <c r="BJ71" s="8">
        <v>9.1999999999999998E-3</v>
      </c>
      <c r="BK71" s="8">
        <v>1.11E-2</v>
      </c>
      <c r="BL71" s="8">
        <v>1.21E-2</v>
      </c>
      <c r="BM71" s="8">
        <v>1.2500000000000001E-2</v>
      </c>
      <c r="BN71" s="8">
        <v>1.21E-2</v>
      </c>
      <c r="BO71" s="8">
        <v>1.12E-2</v>
      </c>
      <c r="BP71" s="8">
        <v>9.7999999999999997E-3</v>
      </c>
      <c r="BQ71" s="8">
        <v>8.3000000000000001E-3</v>
      </c>
      <c r="BR71" s="8">
        <v>6.7999999999999996E-3</v>
      </c>
      <c r="BS71" s="8">
        <v>5.4999999999999997E-3</v>
      </c>
      <c r="BT71" s="8">
        <v>4.3E-3</v>
      </c>
      <c r="BU71" s="8">
        <v>3.3E-3</v>
      </c>
      <c r="BV71" s="8">
        <v>2.5000000000000001E-3</v>
      </c>
      <c r="BW71" s="8">
        <v>1.9E-3</v>
      </c>
      <c r="BX71" s="7">
        <v>2.0999999999999999E-3</v>
      </c>
      <c r="BY71" s="7">
        <v>2.5000000000000001E-3</v>
      </c>
      <c r="BZ71" s="7">
        <v>3.0000000000000001E-3</v>
      </c>
      <c r="CA71" s="7">
        <v>3.5999999999999999E-3</v>
      </c>
      <c r="CB71" s="7">
        <v>4.3E-3</v>
      </c>
      <c r="CC71" s="7">
        <v>4.8999999999999998E-3</v>
      </c>
      <c r="CD71" s="7">
        <v>5.4000000000000003E-3</v>
      </c>
      <c r="CE71" s="7">
        <v>5.8999999999999999E-3</v>
      </c>
      <c r="CF71" s="7">
        <v>6.3E-3</v>
      </c>
      <c r="CG71" s="7">
        <v>6.4000000000000003E-3</v>
      </c>
      <c r="CH71" s="7">
        <v>6.4999999999999997E-3</v>
      </c>
      <c r="CI71" s="7">
        <v>6.4999999999999997E-3</v>
      </c>
      <c r="CJ71" s="7">
        <v>6.4999999999999997E-3</v>
      </c>
      <c r="CK71" s="7">
        <v>6.6E-3</v>
      </c>
      <c r="CL71" s="7">
        <v>6.6E-3</v>
      </c>
      <c r="CM71" s="7">
        <v>6.7000000000000002E-3</v>
      </c>
      <c r="CN71" s="7">
        <v>6.7000000000000002E-3</v>
      </c>
      <c r="CO71" s="7">
        <v>6.8999999999999999E-3</v>
      </c>
      <c r="CP71" s="7">
        <v>7.0000000000000001E-3</v>
      </c>
      <c r="CQ71" s="7">
        <v>7.3000000000000001E-3</v>
      </c>
    </row>
    <row r="72" spans="1:95" x14ac:dyDescent="0.35">
      <c r="A72" s="13">
        <v>89</v>
      </c>
      <c r="B72" s="14">
        <f t="shared" si="1"/>
        <v>6.7999999999999996E-3</v>
      </c>
      <c r="H72" s="5">
        <v>89</v>
      </c>
      <c r="I72" s="8">
        <v>-5.7000000000000002E-3</v>
      </c>
      <c r="J72" s="8">
        <v>-5.3E-3</v>
      </c>
      <c r="K72" s="8">
        <v>-5.0000000000000001E-3</v>
      </c>
      <c r="L72" s="8">
        <v>-4.5999999999999999E-3</v>
      </c>
      <c r="M72" s="8">
        <v>-4.1000000000000003E-3</v>
      </c>
      <c r="N72" s="8">
        <v>-3.5000000000000001E-3</v>
      </c>
      <c r="O72" s="8">
        <v>-2.8E-3</v>
      </c>
      <c r="P72" s="8">
        <v>-1.6999999999999999E-3</v>
      </c>
      <c r="Q72" s="8">
        <v>-5.0000000000000001E-4</v>
      </c>
      <c r="R72" s="8">
        <v>1E-3</v>
      </c>
      <c r="S72" s="8">
        <v>2.8E-3</v>
      </c>
      <c r="T72" s="8">
        <v>4.7999999999999996E-3</v>
      </c>
      <c r="U72" s="8">
        <v>7.1000000000000004E-3</v>
      </c>
      <c r="V72" s="8">
        <v>9.4999999999999998E-3</v>
      </c>
      <c r="W72" s="8">
        <v>1.1900000000000001E-2</v>
      </c>
      <c r="X72" s="8">
        <v>1.43E-2</v>
      </c>
      <c r="Y72" s="8">
        <v>1.6500000000000001E-2</v>
      </c>
      <c r="Z72" s="8">
        <v>1.84E-2</v>
      </c>
      <c r="AA72" s="8">
        <v>1.9900000000000001E-2</v>
      </c>
      <c r="AB72" s="8">
        <v>2.1100000000000001E-2</v>
      </c>
      <c r="AC72" s="8">
        <v>2.1899999999999999E-2</v>
      </c>
      <c r="AD72" s="8">
        <v>2.24E-2</v>
      </c>
      <c r="AE72" s="8">
        <v>2.24E-2</v>
      </c>
      <c r="AF72" s="8">
        <v>2.2100000000000002E-2</v>
      </c>
      <c r="AG72" s="8">
        <v>2.1299999999999999E-2</v>
      </c>
      <c r="AH72" s="8">
        <v>2.0199999999999999E-2</v>
      </c>
      <c r="AI72" s="8">
        <v>1.8800000000000001E-2</v>
      </c>
      <c r="AJ72" s="8">
        <v>1.72E-2</v>
      </c>
      <c r="AK72" s="8">
        <v>1.54E-2</v>
      </c>
      <c r="AL72" s="8">
        <v>1.3599999999999999E-2</v>
      </c>
      <c r="AM72" s="8">
        <v>1.18E-2</v>
      </c>
      <c r="AN72" s="8">
        <v>1.0200000000000001E-2</v>
      </c>
      <c r="AO72" s="8">
        <v>8.8000000000000005E-3</v>
      </c>
      <c r="AP72" s="8">
        <v>7.6E-3</v>
      </c>
      <c r="AQ72" s="8">
        <v>6.6E-3</v>
      </c>
      <c r="AR72" s="8">
        <v>5.7999999999999996E-3</v>
      </c>
      <c r="AS72" s="8">
        <v>5.1000000000000004E-3</v>
      </c>
      <c r="AT72" s="8">
        <v>4.3E-3</v>
      </c>
      <c r="AU72" s="8">
        <v>3.3999999999999998E-3</v>
      </c>
      <c r="AV72" s="8">
        <v>2.0999999999999999E-3</v>
      </c>
      <c r="AW72" s="8">
        <v>5.0000000000000001E-4</v>
      </c>
      <c r="AX72" s="8">
        <v>-1.1999999999999999E-3</v>
      </c>
      <c r="AY72" s="8">
        <v>-3.0999999999999999E-3</v>
      </c>
      <c r="AZ72" s="8">
        <v>-4.7000000000000002E-3</v>
      </c>
      <c r="BA72" s="8">
        <v>-5.8999999999999999E-3</v>
      </c>
      <c r="BB72" s="8">
        <v>-6.6E-3</v>
      </c>
      <c r="BC72" s="8">
        <v>-6.6E-3</v>
      </c>
      <c r="BD72" s="8">
        <v>-5.8999999999999999E-3</v>
      </c>
      <c r="BE72" s="8">
        <v>-4.4000000000000003E-3</v>
      </c>
      <c r="BF72" s="8">
        <v>-2.2000000000000001E-3</v>
      </c>
      <c r="BG72" s="8">
        <v>4.0000000000000002E-4</v>
      </c>
      <c r="BH72" s="8">
        <v>3.2000000000000002E-3</v>
      </c>
      <c r="BI72" s="8">
        <v>5.8999999999999999E-3</v>
      </c>
      <c r="BJ72" s="8">
        <v>8.3000000000000001E-3</v>
      </c>
      <c r="BK72" s="8">
        <v>1.01E-2</v>
      </c>
      <c r="BL72" s="8">
        <v>1.1299999999999999E-2</v>
      </c>
      <c r="BM72" s="8">
        <v>1.18E-2</v>
      </c>
      <c r="BN72" s="8">
        <v>1.15E-2</v>
      </c>
      <c r="BO72" s="8">
        <v>1.0800000000000001E-2</v>
      </c>
      <c r="BP72" s="8">
        <v>9.5999999999999992E-3</v>
      </c>
      <c r="BQ72" s="8">
        <v>8.2000000000000007E-3</v>
      </c>
      <c r="BR72" s="8">
        <v>6.7999999999999996E-3</v>
      </c>
      <c r="BS72" s="8">
        <v>5.4999999999999997E-3</v>
      </c>
      <c r="BT72" s="8">
        <v>4.3E-3</v>
      </c>
      <c r="BU72" s="8">
        <v>3.3E-3</v>
      </c>
      <c r="BV72" s="8">
        <v>2.5000000000000001E-3</v>
      </c>
      <c r="BW72" s="8">
        <v>1.6999999999999999E-3</v>
      </c>
      <c r="BX72" s="7">
        <v>1.9E-3</v>
      </c>
      <c r="BY72" s="7">
        <v>2.2000000000000001E-3</v>
      </c>
      <c r="BZ72" s="7">
        <v>2.7000000000000001E-3</v>
      </c>
      <c r="CA72" s="7">
        <v>3.2000000000000002E-3</v>
      </c>
      <c r="CB72" s="7">
        <v>3.8E-3</v>
      </c>
      <c r="CC72" s="7">
        <v>4.4000000000000003E-3</v>
      </c>
      <c r="CD72" s="7">
        <v>5.0000000000000001E-3</v>
      </c>
      <c r="CE72" s="7">
        <v>5.4000000000000003E-3</v>
      </c>
      <c r="CF72" s="7">
        <v>5.7999999999999996E-3</v>
      </c>
      <c r="CG72" s="7">
        <v>6.0000000000000001E-3</v>
      </c>
      <c r="CH72" s="7">
        <v>6.0000000000000001E-3</v>
      </c>
      <c r="CI72" s="7">
        <v>6.1000000000000004E-3</v>
      </c>
      <c r="CJ72" s="7">
        <v>6.1000000000000004E-3</v>
      </c>
      <c r="CK72" s="7">
        <v>6.1000000000000004E-3</v>
      </c>
      <c r="CL72" s="7">
        <v>6.1000000000000004E-3</v>
      </c>
      <c r="CM72" s="7">
        <v>6.1999999999999998E-3</v>
      </c>
      <c r="CN72" s="7">
        <v>6.3E-3</v>
      </c>
      <c r="CO72" s="7">
        <v>6.4000000000000003E-3</v>
      </c>
      <c r="CP72" s="7">
        <v>6.6E-3</v>
      </c>
      <c r="CQ72" s="7">
        <v>6.7999999999999996E-3</v>
      </c>
    </row>
    <row r="73" spans="1:95" x14ac:dyDescent="0.35">
      <c r="A73" s="13">
        <v>90</v>
      </c>
      <c r="B73" s="14">
        <f t="shared" si="1"/>
        <v>6.7999999999999996E-3</v>
      </c>
      <c r="H73" s="5">
        <v>90</v>
      </c>
      <c r="I73" s="8">
        <v>-7.6E-3</v>
      </c>
      <c r="J73" s="8">
        <v>-7.1000000000000004E-3</v>
      </c>
      <c r="K73" s="8">
        <v>-6.4999999999999997E-3</v>
      </c>
      <c r="L73" s="8">
        <v>-5.8999999999999999E-3</v>
      </c>
      <c r="M73" s="8">
        <v>-5.1999999999999998E-3</v>
      </c>
      <c r="N73" s="8">
        <v>-4.3E-3</v>
      </c>
      <c r="O73" s="8">
        <v>-3.3E-3</v>
      </c>
      <c r="P73" s="8">
        <v>-2.2000000000000001E-3</v>
      </c>
      <c r="Q73" s="8">
        <v>-8.0000000000000004E-4</v>
      </c>
      <c r="R73" s="8">
        <v>8.0000000000000004E-4</v>
      </c>
      <c r="S73" s="8">
        <v>2.7000000000000001E-3</v>
      </c>
      <c r="T73" s="8">
        <v>4.7999999999999996E-3</v>
      </c>
      <c r="U73" s="8">
        <v>7.1000000000000004E-3</v>
      </c>
      <c r="V73" s="8">
        <v>9.4000000000000004E-3</v>
      </c>
      <c r="W73" s="8">
        <v>1.1900000000000001E-2</v>
      </c>
      <c r="X73" s="8">
        <v>1.4200000000000001E-2</v>
      </c>
      <c r="Y73" s="8">
        <v>1.6299999999999999E-2</v>
      </c>
      <c r="Z73" s="8">
        <v>1.8100000000000002E-2</v>
      </c>
      <c r="AA73" s="8">
        <v>1.9599999999999999E-2</v>
      </c>
      <c r="AB73" s="8">
        <v>2.07E-2</v>
      </c>
      <c r="AC73" s="8">
        <v>2.1399999999999999E-2</v>
      </c>
      <c r="AD73" s="8">
        <v>2.1700000000000001E-2</v>
      </c>
      <c r="AE73" s="8">
        <v>2.1600000000000001E-2</v>
      </c>
      <c r="AF73" s="8">
        <v>2.12E-2</v>
      </c>
      <c r="AG73" s="8">
        <v>2.0400000000000001E-2</v>
      </c>
      <c r="AH73" s="8">
        <v>1.9300000000000001E-2</v>
      </c>
      <c r="AI73" s="8">
        <v>1.7899999999999999E-2</v>
      </c>
      <c r="AJ73" s="8">
        <v>1.6299999999999999E-2</v>
      </c>
      <c r="AK73" s="8">
        <v>1.46E-2</v>
      </c>
      <c r="AL73" s="8">
        <v>1.29E-2</v>
      </c>
      <c r="AM73" s="8">
        <v>1.1299999999999999E-2</v>
      </c>
      <c r="AN73" s="8">
        <v>9.7000000000000003E-3</v>
      </c>
      <c r="AO73" s="8">
        <v>8.3000000000000001E-3</v>
      </c>
      <c r="AP73" s="8">
        <v>7.1000000000000004E-3</v>
      </c>
      <c r="AQ73" s="8">
        <v>6.1000000000000004E-3</v>
      </c>
      <c r="AR73" s="8">
        <v>5.3E-3</v>
      </c>
      <c r="AS73" s="8">
        <v>4.4999999999999997E-3</v>
      </c>
      <c r="AT73" s="8">
        <v>3.5999999999999999E-3</v>
      </c>
      <c r="AU73" s="8">
        <v>2.5999999999999999E-3</v>
      </c>
      <c r="AV73" s="8">
        <v>1.4E-3</v>
      </c>
      <c r="AW73" s="8">
        <v>-2.0000000000000001E-4</v>
      </c>
      <c r="AX73" s="8">
        <v>-1.9E-3</v>
      </c>
      <c r="AY73" s="8">
        <v>-3.5999999999999999E-3</v>
      </c>
      <c r="AZ73" s="8">
        <v>-5.1999999999999998E-3</v>
      </c>
      <c r="BA73" s="8">
        <v>-6.3E-3</v>
      </c>
      <c r="BB73" s="8">
        <v>-7.0000000000000001E-3</v>
      </c>
      <c r="BC73" s="8">
        <v>-7.0000000000000001E-3</v>
      </c>
      <c r="BD73" s="8">
        <v>-6.3E-3</v>
      </c>
      <c r="BE73" s="8">
        <v>-4.8999999999999998E-3</v>
      </c>
      <c r="BF73" s="8">
        <v>-2.8E-3</v>
      </c>
      <c r="BG73" s="8">
        <v>-4.0000000000000002E-4</v>
      </c>
      <c r="BH73" s="8">
        <v>2.3E-3</v>
      </c>
      <c r="BI73" s="8">
        <v>5.0000000000000001E-3</v>
      </c>
      <c r="BJ73" s="8">
        <v>7.3000000000000001E-3</v>
      </c>
      <c r="BK73" s="8">
        <v>9.1000000000000004E-3</v>
      </c>
      <c r="BL73" s="8">
        <v>1.04E-2</v>
      </c>
      <c r="BM73" s="8">
        <v>1.0999999999999999E-2</v>
      </c>
      <c r="BN73" s="8">
        <v>1.09E-2</v>
      </c>
      <c r="BO73" s="8">
        <v>1.03E-2</v>
      </c>
      <c r="BP73" s="8">
        <v>9.2999999999999992E-3</v>
      </c>
      <c r="BQ73" s="8">
        <v>8.0999999999999996E-3</v>
      </c>
      <c r="BR73" s="8">
        <v>6.7999999999999996E-3</v>
      </c>
      <c r="BS73" s="8">
        <v>5.5999999999999999E-3</v>
      </c>
      <c r="BT73" s="8">
        <v>4.4000000000000003E-3</v>
      </c>
      <c r="BU73" s="8">
        <v>3.3999999999999998E-3</v>
      </c>
      <c r="BV73" s="8">
        <v>2.5000000000000001E-3</v>
      </c>
      <c r="BW73" s="8">
        <v>1.6999999999999999E-3</v>
      </c>
      <c r="BX73" s="7">
        <v>1.8E-3</v>
      </c>
      <c r="BY73" s="7">
        <v>2E-3</v>
      </c>
      <c r="BZ73" s="7">
        <v>2.3999999999999998E-3</v>
      </c>
      <c r="CA73" s="7">
        <v>2.8999999999999998E-3</v>
      </c>
      <c r="CB73" s="7">
        <v>3.5000000000000001E-3</v>
      </c>
      <c r="CC73" s="7">
        <v>4.0000000000000001E-3</v>
      </c>
      <c r="CD73" s="7">
        <v>4.4999999999999997E-3</v>
      </c>
      <c r="CE73" s="7">
        <v>5.0000000000000001E-3</v>
      </c>
      <c r="CF73" s="7">
        <v>5.3E-3</v>
      </c>
      <c r="CG73" s="7">
        <v>5.4999999999999997E-3</v>
      </c>
      <c r="CH73" s="7">
        <v>5.5999999999999999E-3</v>
      </c>
      <c r="CI73" s="7">
        <v>5.5999999999999999E-3</v>
      </c>
      <c r="CJ73" s="7">
        <v>5.7000000000000002E-3</v>
      </c>
      <c r="CK73" s="7">
        <v>5.7000000000000002E-3</v>
      </c>
      <c r="CL73" s="7">
        <v>5.7000000000000002E-3</v>
      </c>
      <c r="CM73" s="7">
        <v>5.7000000000000002E-3</v>
      </c>
      <c r="CN73" s="7">
        <v>5.7999999999999996E-3</v>
      </c>
      <c r="CO73" s="7">
        <v>6.0000000000000001E-3</v>
      </c>
      <c r="CP73" s="7">
        <v>6.1000000000000004E-3</v>
      </c>
      <c r="CQ73" s="7">
        <v>6.3E-3</v>
      </c>
    </row>
    <row r="74" spans="1:95" x14ac:dyDescent="0.35">
      <c r="A74" s="13">
        <v>91</v>
      </c>
      <c r="B74" s="14">
        <f t="shared" si="1"/>
        <v>6.7999999999999996E-3</v>
      </c>
      <c r="H74" s="5">
        <v>91</v>
      </c>
      <c r="I74" s="8">
        <v>-9.5999999999999992E-3</v>
      </c>
      <c r="J74" s="8">
        <v>-8.6999999999999994E-3</v>
      </c>
      <c r="K74" s="8">
        <v>-7.7999999999999996E-3</v>
      </c>
      <c r="L74" s="8">
        <v>-7.0000000000000001E-3</v>
      </c>
      <c r="M74" s="8">
        <v>-6.0000000000000001E-3</v>
      </c>
      <c r="N74" s="8">
        <v>-5.0000000000000001E-3</v>
      </c>
      <c r="O74" s="8">
        <v>-3.8E-3</v>
      </c>
      <c r="P74" s="8">
        <v>-2.3999999999999998E-3</v>
      </c>
      <c r="Q74" s="8">
        <v>-8.9999999999999998E-4</v>
      </c>
      <c r="R74" s="8">
        <v>8.0000000000000004E-4</v>
      </c>
      <c r="S74" s="8">
        <v>2.8E-3</v>
      </c>
      <c r="T74" s="8">
        <v>4.8999999999999998E-3</v>
      </c>
      <c r="U74" s="8">
        <v>7.1000000000000004E-3</v>
      </c>
      <c r="V74" s="8">
        <v>9.4999999999999998E-3</v>
      </c>
      <c r="W74" s="8">
        <v>1.18E-2</v>
      </c>
      <c r="X74" s="8">
        <v>1.4E-2</v>
      </c>
      <c r="Y74" s="8">
        <v>1.61E-2</v>
      </c>
      <c r="Z74" s="8">
        <v>1.78E-2</v>
      </c>
      <c r="AA74" s="8">
        <v>1.9199999999999998E-2</v>
      </c>
      <c r="AB74" s="8">
        <v>2.0199999999999999E-2</v>
      </c>
      <c r="AC74" s="8">
        <v>2.0799999999999999E-2</v>
      </c>
      <c r="AD74" s="8">
        <v>2.1000000000000001E-2</v>
      </c>
      <c r="AE74" s="8">
        <v>2.0799999999999999E-2</v>
      </c>
      <c r="AF74" s="8">
        <v>2.0299999999999999E-2</v>
      </c>
      <c r="AG74" s="8">
        <v>1.9400000000000001E-2</v>
      </c>
      <c r="AH74" s="8">
        <v>1.83E-2</v>
      </c>
      <c r="AI74" s="8">
        <v>1.6899999999999998E-2</v>
      </c>
      <c r="AJ74" s="8">
        <v>1.54E-2</v>
      </c>
      <c r="AK74" s="8">
        <v>1.38E-2</v>
      </c>
      <c r="AL74" s="8">
        <v>1.2200000000000001E-2</v>
      </c>
      <c r="AM74" s="8">
        <v>1.06E-2</v>
      </c>
      <c r="AN74" s="8">
        <v>9.1000000000000004E-3</v>
      </c>
      <c r="AO74" s="8">
        <v>7.7999999999999996E-3</v>
      </c>
      <c r="AP74" s="8">
        <v>6.6E-3</v>
      </c>
      <c r="AQ74" s="8">
        <v>5.4999999999999997E-3</v>
      </c>
      <c r="AR74" s="8">
        <v>4.5999999999999999E-3</v>
      </c>
      <c r="AS74" s="8">
        <v>3.8E-3</v>
      </c>
      <c r="AT74" s="8">
        <v>2.8999999999999998E-3</v>
      </c>
      <c r="AU74" s="8">
        <v>1.8E-3</v>
      </c>
      <c r="AV74" s="8">
        <v>5.9999999999999995E-4</v>
      </c>
      <c r="AW74" s="8">
        <v>-8.9999999999999998E-4</v>
      </c>
      <c r="AX74" s="8">
        <v>-2.5000000000000001E-3</v>
      </c>
      <c r="AY74" s="8">
        <v>-4.1999999999999997E-3</v>
      </c>
      <c r="AZ74" s="8">
        <v>-5.5999999999999999E-3</v>
      </c>
      <c r="BA74" s="8">
        <v>-6.7000000000000002E-3</v>
      </c>
      <c r="BB74" s="8">
        <v>-7.3000000000000001E-3</v>
      </c>
      <c r="BC74" s="8">
        <v>-7.3000000000000001E-3</v>
      </c>
      <c r="BD74" s="8">
        <v>-6.6E-3</v>
      </c>
      <c r="BE74" s="8">
        <v>-5.3E-3</v>
      </c>
      <c r="BF74" s="8">
        <v>-3.3999999999999998E-3</v>
      </c>
      <c r="BG74" s="8">
        <v>-1E-3</v>
      </c>
      <c r="BH74" s="8">
        <v>1.5E-3</v>
      </c>
      <c r="BI74" s="8">
        <v>4.0000000000000001E-3</v>
      </c>
      <c r="BJ74" s="8">
        <v>6.3E-3</v>
      </c>
      <c r="BK74" s="8">
        <v>8.0999999999999996E-3</v>
      </c>
      <c r="BL74" s="8">
        <v>9.4000000000000004E-3</v>
      </c>
      <c r="BM74" s="8">
        <v>1.01E-2</v>
      </c>
      <c r="BN74" s="8">
        <v>1.0200000000000001E-2</v>
      </c>
      <c r="BO74" s="8">
        <v>9.7999999999999997E-3</v>
      </c>
      <c r="BP74" s="8">
        <v>8.9999999999999993E-3</v>
      </c>
      <c r="BQ74" s="8">
        <v>7.9000000000000008E-3</v>
      </c>
      <c r="BR74" s="8">
        <v>6.7999999999999996E-3</v>
      </c>
      <c r="BS74" s="8">
        <v>5.5999999999999999E-3</v>
      </c>
      <c r="BT74" s="8">
        <v>4.4999999999999997E-3</v>
      </c>
      <c r="BU74" s="8">
        <v>3.5000000000000001E-3</v>
      </c>
      <c r="BV74" s="8">
        <v>2.5000000000000001E-3</v>
      </c>
      <c r="BW74" s="8">
        <v>1.6999999999999999E-3</v>
      </c>
      <c r="BX74" s="7">
        <v>1.8E-3</v>
      </c>
      <c r="BY74" s="7">
        <v>1.9E-3</v>
      </c>
      <c r="BZ74" s="7">
        <v>2.3E-3</v>
      </c>
      <c r="CA74" s="7">
        <v>2.7000000000000001E-3</v>
      </c>
      <c r="CB74" s="7">
        <v>3.0999999999999999E-3</v>
      </c>
      <c r="CC74" s="7">
        <v>3.5999999999999999E-3</v>
      </c>
      <c r="CD74" s="7">
        <v>4.1000000000000003E-3</v>
      </c>
      <c r="CE74" s="7">
        <v>4.4999999999999997E-3</v>
      </c>
      <c r="CF74" s="7">
        <v>4.7999999999999996E-3</v>
      </c>
      <c r="CG74" s="7">
        <v>5.0000000000000001E-3</v>
      </c>
      <c r="CH74" s="7">
        <v>5.1000000000000004E-3</v>
      </c>
      <c r="CI74" s="7">
        <v>5.1999999999999998E-3</v>
      </c>
      <c r="CJ74" s="7">
        <v>5.3E-3</v>
      </c>
      <c r="CK74" s="7">
        <v>5.3E-3</v>
      </c>
      <c r="CL74" s="7">
        <v>5.3E-3</v>
      </c>
      <c r="CM74" s="7">
        <v>5.3E-3</v>
      </c>
      <c r="CN74" s="7">
        <v>5.4000000000000003E-3</v>
      </c>
      <c r="CO74" s="7">
        <v>5.4999999999999997E-3</v>
      </c>
      <c r="CP74" s="7">
        <v>5.7000000000000002E-3</v>
      </c>
      <c r="CQ74" s="7">
        <v>5.8999999999999999E-3</v>
      </c>
    </row>
    <row r="75" spans="1:95" x14ac:dyDescent="0.35">
      <c r="A75" s="13">
        <v>92</v>
      </c>
      <c r="B75" s="14">
        <f t="shared" si="1"/>
        <v>6.7000000000000002E-3</v>
      </c>
      <c r="H75" s="5">
        <v>92</v>
      </c>
      <c r="I75" s="8">
        <v>-1.14E-2</v>
      </c>
      <c r="J75" s="8">
        <v>-1.0200000000000001E-2</v>
      </c>
      <c r="K75" s="8">
        <v>-9.1000000000000004E-3</v>
      </c>
      <c r="L75" s="8">
        <v>-7.9000000000000008E-3</v>
      </c>
      <c r="M75" s="8">
        <v>-6.7000000000000002E-3</v>
      </c>
      <c r="N75" s="8">
        <v>-5.4000000000000003E-3</v>
      </c>
      <c r="O75" s="8">
        <v>-4.0000000000000001E-3</v>
      </c>
      <c r="P75" s="8">
        <v>-2.5000000000000001E-3</v>
      </c>
      <c r="Q75" s="8">
        <v>-8.0000000000000004E-4</v>
      </c>
      <c r="R75" s="8">
        <v>1E-3</v>
      </c>
      <c r="S75" s="8">
        <v>3.0000000000000001E-3</v>
      </c>
      <c r="T75" s="8">
        <v>5.1000000000000004E-3</v>
      </c>
      <c r="U75" s="8">
        <v>7.3000000000000001E-3</v>
      </c>
      <c r="V75" s="8">
        <v>9.5999999999999992E-3</v>
      </c>
      <c r="W75" s="8">
        <v>1.18E-2</v>
      </c>
      <c r="X75" s="8">
        <v>1.3899999999999999E-2</v>
      </c>
      <c r="Y75" s="8">
        <v>1.5800000000000002E-2</v>
      </c>
      <c r="Z75" s="8">
        <v>1.7399999999999999E-2</v>
      </c>
      <c r="AA75" s="8">
        <v>1.8599999999999998E-2</v>
      </c>
      <c r="AB75" s="8">
        <v>1.95E-2</v>
      </c>
      <c r="AC75" s="8">
        <v>0.02</v>
      </c>
      <c r="AD75" s="8">
        <v>2.01E-2</v>
      </c>
      <c r="AE75" s="8">
        <v>1.9800000000000002E-2</v>
      </c>
      <c r="AF75" s="8">
        <v>1.9300000000000001E-2</v>
      </c>
      <c r="AG75" s="8">
        <v>1.84E-2</v>
      </c>
      <c r="AH75" s="8">
        <v>1.7299999999999999E-2</v>
      </c>
      <c r="AI75" s="8">
        <v>1.5900000000000001E-2</v>
      </c>
      <c r="AJ75" s="8">
        <v>1.4500000000000001E-2</v>
      </c>
      <c r="AK75" s="8">
        <v>1.2999999999999999E-2</v>
      </c>
      <c r="AL75" s="8">
        <v>1.14E-2</v>
      </c>
      <c r="AM75" s="8">
        <v>9.9000000000000008E-3</v>
      </c>
      <c r="AN75" s="8">
        <v>8.5000000000000006E-3</v>
      </c>
      <c r="AO75" s="8">
        <v>7.1000000000000004E-3</v>
      </c>
      <c r="AP75" s="8">
        <v>5.8999999999999999E-3</v>
      </c>
      <c r="AQ75" s="8">
        <v>4.7999999999999996E-3</v>
      </c>
      <c r="AR75" s="8">
        <v>3.8999999999999998E-3</v>
      </c>
      <c r="AS75" s="8">
        <v>3.0000000000000001E-3</v>
      </c>
      <c r="AT75" s="8">
        <v>2E-3</v>
      </c>
      <c r="AU75" s="8">
        <v>1E-3</v>
      </c>
      <c r="AV75" s="8">
        <v>-2.9999999999999997E-4</v>
      </c>
      <c r="AW75" s="8">
        <v>-1.6999999999999999E-3</v>
      </c>
      <c r="AX75" s="8">
        <v>-3.2000000000000002E-3</v>
      </c>
      <c r="AY75" s="8">
        <v>-4.7000000000000002E-3</v>
      </c>
      <c r="AZ75" s="8">
        <v>-6.0000000000000001E-3</v>
      </c>
      <c r="BA75" s="8">
        <v>-7.0000000000000001E-3</v>
      </c>
      <c r="BB75" s="8">
        <v>-7.4999999999999997E-3</v>
      </c>
      <c r="BC75" s="8">
        <v>-7.4999999999999997E-3</v>
      </c>
      <c r="BD75" s="8">
        <v>-6.7999999999999996E-3</v>
      </c>
      <c r="BE75" s="8">
        <v>-5.5999999999999999E-3</v>
      </c>
      <c r="BF75" s="8">
        <v>-3.8E-3</v>
      </c>
      <c r="BG75" s="8">
        <v>-1.6999999999999999E-3</v>
      </c>
      <c r="BH75" s="8">
        <v>6.9999999999999999E-4</v>
      </c>
      <c r="BI75" s="8">
        <v>3.0999999999999999E-3</v>
      </c>
      <c r="BJ75" s="8">
        <v>5.3E-3</v>
      </c>
      <c r="BK75" s="8">
        <v>7.1000000000000004E-3</v>
      </c>
      <c r="BL75" s="8">
        <v>8.3999999999999995E-3</v>
      </c>
      <c r="BM75" s="8">
        <v>9.1999999999999998E-3</v>
      </c>
      <c r="BN75" s="8">
        <v>9.4000000000000004E-3</v>
      </c>
      <c r="BO75" s="8">
        <v>9.1999999999999998E-3</v>
      </c>
      <c r="BP75" s="8">
        <v>8.6E-3</v>
      </c>
      <c r="BQ75" s="8">
        <v>7.7000000000000002E-3</v>
      </c>
      <c r="BR75" s="8">
        <v>6.7000000000000002E-3</v>
      </c>
      <c r="BS75" s="8">
        <v>5.5999999999999999E-3</v>
      </c>
      <c r="BT75" s="8">
        <v>4.5999999999999999E-3</v>
      </c>
      <c r="BU75" s="8">
        <v>3.5999999999999999E-3</v>
      </c>
      <c r="BV75" s="8">
        <v>2.7000000000000001E-3</v>
      </c>
      <c r="BW75" s="8">
        <v>1.9E-3</v>
      </c>
      <c r="BX75" s="7">
        <v>1.9E-3</v>
      </c>
      <c r="BY75" s="7">
        <v>2E-3</v>
      </c>
      <c r="BZ75" s="7">
        <v>2.2000000000000001E-3</v>
      </c>
      <c r="CA75" s="7">
        <v>2.5000000000000001E-3</v>
      </c>
      <c r="CB75" s="7">
        <v>2.8999999999999998E-3</v>
      </c>
      <c r="CC75" s="7">
        <v>3.3E-3</v>
      </c>
      <c r="CD75" s="7">
        <v>3.7000000000000002E-3</v>
      </c>
      <c r="CE75" s="7">
        <v>4.1000000000000003E-3</v>
      </c>
      <c r="CF75" s="7">
        <v>4.4000000000000003E-3</v>
      </c>
      <c r="CG75" s="7">
        <v>4.5999999999999999E-3</v>
      </c>
      <c r="CH75" s="7">
        <v>4.7000000000000002E-3</v>
      </c>
      <c r="CI75" s="7">
        <v>4.7999999999999996E-3</v>
      </c>
      <c r="CJ75" s="7">
        <v>4.7999999999999996E-3</v>
      </c>
      <c r="CK75" s="7">
        <v>4.8999999999999998E-3</v>
      </c>
      <c r="CL75" s="7">
        <v>4.8999999999999998E-3</v>
      </c>
      <c r="CM75" s="7">
        <v>4.8999999999999998E-3</v>
      </c>
      <c r="CN75" s="7">
        <v>4.8999999999999998E-3</v>
      </c>
      <c r="CO75" s="7">
        <v>5.0000000000000001E-3</v>
      </c>
      <c r="CP75" s="7">
        <v>5.1999999999999998E-3</v>
      </c>
      <c r="CQ75" s="7">
        <v>5.4000000000000003E-3</v>
      </c>
    </row>
    <row r="76" spans="1:95" x14ac:dyDescent="0.35">
      <c r="A76" s="13">
        <v>93</v>
      </c>
      <c r="B76" s="14">
        <f t="shared" si="1"/>
        <v>6.6E-3</v>
      </c>
      <c r="H76" s="5">
        <v>93</v>
      </c>
      <c r="I76" s="8">
        <v>-1.3100000000000001E-2</v>
      </c>
      <c r="J76" s="8">
        <v>-1.1599999999999999E-2</v>
      </c>
      <c r="K76" s="8">
        <v>-1.0200000000000001E-2</v>
      </c>
      <c r="L76" s="8">
        <v>-8.6999999999999994E-3</v>
      </c>
      <c r="M76" s="8">
        <v>-7.1999999999999998E-3</v>
      </c>
      <c r="N76" s="8">
        <v>-5.7000000000000002E-3</v>
      </c>
      <c r="O76" s="8">
        <v>-4.1000000000000003E-3</v>
      </c>
      <c r="P76" s="8">
        <v>-2.3999999999999998E-3</v>
      </c>
      <c r="Q76" s="8">
        <v>-5.9999999999999995E-4</v>
      </c>
      <c r="R76" s="8">
        <v>1.4E-3</v>
      </c>
      <c r="S76" s="8">
        <v>3.3999999999999998E-3</v>
      </c>
      <c r="T76" s="8">
        <v>5.4999999999999997E-3</v>
      </c>
      <c r="U76" s="8">
        <v>7.6E-3</v>
      </c>
      <c r="V76" s="8">
        <v>9.7999999999999997E-3</v>
      </c>
      <c r="W76" s="8">
        <v>1.18E-2</v>
      </c>
      <c r="X76" s="8">
        <v>1.38E-2</v>
      </c>
      <c r="Y76" s="8">
        <v>1.55E-2</v>
      </c>
      <c r="Z76" s="8">
        <v>1.6899999999999998E-2</v>
      </c>
      <c r="AA76" s="8">
        <v>1.7999999999999999E-2</v>
      </c>
      <c r="AB76" s="8">
        <v>1.8800000000000001E-2</v>
      </c>
      <c r="AC76" s="8">
        <v>1.9099999999999999E-2</v>
      </c>
      <c r="AD76" s="8">
        <v>1.9099999999999999E-2</v>
      </c>
      <c r="AE76" s="8">
        <v>1.8800000000000001E-2</v>
      </c>
      <c r="AF76" s="8">
        <v>1.8200000000000001E-2</v>
      </c>
      <c r="AG76" s="8">
        <v>1.7299999999999999E-2</v>
      </c>
      <c r="AH76" s="8">
        <v>1.6199999999999999E-2</v>
      </c>
      <c r="AI76" s="8">
        <v>1.49E-2</v>
      </c>
      <c r="AJ76" s="8">
        <v>1.35E-2</v>
      </c>
      <c r="AK76" s="8">
        <v>1.2E-2</v>
      </c>
      <c r="AL76" s="8">
        <v>1.06E-2</v>
      </c>
      <c r="AM76" s="8">
        <v>9.1000000000000004E-3</v>
      </c>
      <c r="AN76" s="8">
        <v>7.7000000000000002E-3</v>
      </c>
      <c r="AO76" s="8">
        <v>6.4000000000000003E-3</v>
      </c>
      <c r="AP76" s="8">
        <v>5.1000000000000004E-3</v>
      </c>
      <c r="AQ76" s="8">
        <v>4.0000000000000001E-3</v>
      </c>
      <c r="AR76" s="8">
        <v>3.0000000000000001E-3</v>
      </c>
      <c r="AS76" s="8">
        <v>2.0999999999999999E-3</v>
      </c>
      <c r="AT76" s="8">
        <v>1.1000000000000001E-3</v>
      </c>
      <c r="AU76" s="8">
        <v>0</v>
      </c>
      <c r="AV76" s="8">
        <v>-1.1000000000000001E-3</v>
      </c>
      <c r="AW76" s="8">
        <v>-2.3999999999999998E-3</v>
      </c>
      <c r="AX76" s="8">
        <v>-3.8E-3</v>
      </c>
      <c r="AY76" s="8">
        <v>-5.1999999999999998E-3</v>
      </c>
      <c r="AZ76" s="8">
        <v>-6.3E-3</v>
      </c>
      <c r="BA76" s="8">
        <v>-7.1999999999999998E-3</v>
      </c>
      <c r="BB76" s="8">
        <v>-7.7000000000000002E-3</v>
      </c>
      <c r="BC76" s="8">
        <v>-7.6E-3</v>
      </c>
      <c r="BD76" s="8">
        <v>-7.0000000000000001E-3</v>
      </c>
      <c r="BE76" s="8">
        <v>-5.8999999999999999E-3</v>
      </c>
      <c r="BF76" s="8">
        <v>-4.1999999999999997E-3</v>
      </c>
      <c r="BG76" s="8">
        <v>-2.2000000000000001E-3</v>
      </c>
      <c r="BH76" s="8">
        <v>0</v>
      </c>
      <c r="BI76" s="8">
        <v>2.2000000000000001E-3</v>
      </c>
      <c r="BJ76" s="8">
        <v>4.1999999999999997E-3</v>
      </c>
      <c r="BK76" s="8">
        <v>6.0000000000000001E-3</v>
      </c>
      <c r="BL76" s="8">
        <v>7.3000000000000001E-3</v>
      </c>
      <c r="BM76" s="8">
        <v>8.2000000000000007E-3</v>
      </c>
      <c r="BN76" s="8">
        <v>8.6E-3</v>
      </c>
      <c r="BO76" s="8">
        <v>8.5000000000000006E-3</v>
      </c>
      <c r="BP76" s="8">
        <v>8.0999999999999996E-3</v>
      </c>
      <c r="BQ76" s="8">
        <v>7.4000000000000003E-3</v>
      </c>
      <c r="BR76" s="8">
        <v>6.6E-3</v>
      </c>
      <c r="BS76" s="8">
        <v>5.5999999999999999E-3</v>
      </c>
      <c r="BT76" s="8">
        <v>4.7000000000000002E-3</v>
      </c>
      <c r="BU76" s="8">
        <v>3.8E-3</v>
      </c>
      <c r="BV76" s="8">
        <v>3.0000000000000001E-3</v>
      </c>
      <c r="BW76" s="8">
        <v>2.2000000000000001E-3</v>
      </c>
      <c r="BX76" s="7">
        <v>2.0999999999999999E-3</v>
      </c>
      <c r="BY76" s="7">
        <v>2.0999999999999999E-3</v>
      </c>
      <c r="BZ76" s="7">
        <v>2.2000000000000001E-3</v>
      </c>
      <c r="CA76" s="7">
        <v>2.3999999999999998E-3</v>
      </c>
      <c r="CB76" s="7">
        <v>2.7000000000000001E-3</v>
      </c>
      <c r="CC76" s="7">
        <v>3.0000000000000001E-3</v>
      </c>
      <c r="CD76" s="7">
        <v>3.3999999999999998E-3</v>
      </c>
      <c r="CE76" s="7">
        <v>3.7000000000000002E-3</v>
      </c>
      <c r="CF76" s="7">
        <v>3.8999999999999998E-3</v>
      </c>
      <c r="CG76" s="7">
        <v>4.1000000000000003E-3</v>
      </c>
      <c r="CH76" s="7">
        <v>4.1999999999999997E-3</v>
      </c>
      <c r="CI76" s="7">
        <v>4.4000000000000003E-3</v>
      </c>
      <c r="CJ76" s="7">
        <v>4.4000000000000003E-3</v>
      </c>
      <c r="CK76" s="7">
        <v>4.4999999999999997E-3</v>
      </c>
      <c r="CL76" s="7">
        <v>4.4999999999999997E-3</v>
      </c>
      <c r="CM76" s="7">
        <v>4.4999999999999997E-3</v>
      </c>
      <c r="CN76" s="7">
        <v>4.4999999999999997E-3</v>
      </c>
      <c r="CO76" s="7">
        <v>4.5999999999999999E-3</v>
      </c>
      <c r="CP76" s="7">
        <v>4.7000000000000002E-3</v>
      </c>
      <c r="CQ76" s="7">
        <v>4.8999999999999998E-3</v>
      </c>
    </row>
    <row r="77" spans="1:95" x14ac:dyDescent="0.35">
      <c r="A77" s="13">
        <v>94</v>
      </c>
      <c r="B77" s="14">
        <f t="shared" si="1"/>
        <v>6.4000000000000003E-3</v>
      </c>
      <c r="H77" s="5">
        <v>94</v>
      </c>
      <c r="I77" s="8">
        <v>-1.46E-2</v>
      </c>
      <c r="J77" s="8">
        <v>-1.29E-2</v>
      </c>
      <c r="K77" s="8">
        <v>-1.11E-2</v>
      </c>
      <c r="L77" s="8">
        <v>-9.4000000000000004E-3</v>
      </c>
      <c r="M77" s="8">
        <v>-7.6E-3</v>
      </c>
      <c r="N77" s="8">
        <v>-5.7999999999999996E-3</v>
      </c>
      <c r="O77" s="8">
        <v>-4.0000000000000001E-3</v>
      </c>
      <c r="P77" s="8">
        <v>-2.0999999999999999E-3</v>
      </c>
      <c r="Q77" s="8">
        <v>-1E-4</v>
      </c>
      <c r="R77" s="8">
        <v>1.9E-3</v>
      </c>
      <c r="S77" s="8">
        <v>3.8999999999999998E-3</v>
      </c>
      <c r="T77" s="8">
        <v>6.0000000000000001E-3</v>
      </c>
      <c r="U77" s="8">
        <v>8.0000000000000002E-3</v>
      </c>
      <c r="V77" s="8">
        <v>0.01</v>
      </c>
      <c r="W77" s="8">
        <v>1.1900000000000001E-2</v>
      </c>
      <c r="X77" s="8">
        <v>1.3599999999999999E-2</v>
      </c>
      <c r="Y77" s="8">
        <v>1.5100000000000001E-2</v>
      </c>
      <c r="Z77" s="8">
        <v>1.6400000000000001E-2</v>
      </c>
      <c r="AA77" s="8">
        <v>1.7299999999999999E-2</v>
      </c>
      <c r="AB77" s="8">
        <v>1.7899999999999999E-2</v>
      </c>
      <c r="AC77" s="8">
        <v>1.8100000000000002E-2</v>
      </c>
      <c r="AD77" s="8">
        <v>1.8100000000000002E-2</v>
      </c>
      <c r="AE77" s="8">
        <v>1.77E-2</v>
      </c>
      <c r="AF77" s="8">
        <v>1.7000000000000001E-2</v>
      </c>
      <c r="AG77" s="8">
        <v>1.61E-2</v>
      </c>
      <c r="AH77" s="8">
        <v>1.4999999999999999E-2</v>
      </c>
      <c r="AI77" s="8">
        <v>1.38E-2</v>
      </c>
      <c r="AJ77" s="8">
        <v>1.2500000000000001E-2</v>
      </c>
      <c r="AK77" s="8">
        <v>1.11E-2</v>
      </c>
      <c r="AL77" s="8">
        <v>9.5999999999999992E-3</v>
      </c>
      <c r="AM77" s="8">
        <v>8.2000000000000007E-3</v>
      </c>
      <c r="AN77" s="8">
        <v>6.7999999999999996E-3</v>
      </c>
      <c r="AO77" s="8">
        <v>5.4999999999999997E-3</v>
      </c>
      <c r="AP77" s="8">
        <v>4.3E-3</v>
      </c>
      <c r="AQ77" s="8">
        <v>3.0999999999999999E-3</v>
      </c>
      <c r="AR77" s="8">
        <v>2.0999999999999999E-3</v>
      </c>
      <c r="AS77" s="8">
        <v>1.1000000000000001E-3</v>
      </c>
      <c r="AT77" s="8">
        <v>1E-4</v>
      </c>
      <c r="AU77" s="8">
        <v>-8.9999999999999998E-4</v>
      </c>
      <c r="AV77" s="8">
        <v>-2E-3</v>
      </c>
      <c r="AW77" s="8">
        <v>-3.2000000000000002E-3</v>
      </c>
      <c r="AX77" s="8">
        <v>-4.4999999999999997E-3</v>
      </c>
      <c r="AY77" s="8">
        <v>-5.5999999999999999E-3</v>
      </c>
      <c r="AZ77" s="8">
        <v>-6.7000000000000002E-3</v>
      </c>
      <c r="BA77" s="8">
        <v>-7.4000000000000003E-3</v>
      </c>
      <c r="BB77" s="8">
        <v>-7.7999999999999996E-3</v>
      </c>
      <c r="BC77" s="8">
        <v>-7.7000000000000002E-3</v>
      </c>
      <c r="BD77" s="8">
        <v>-7.1000000000000004E-3</v>
      </c>
      <c r="BE77" s="8">
        <v>-6.1000000000000004E-3</v>
      </c>
      <c r="BF77" s="8">
        <v>-4.5999999999999999E-3</v>
      </c>
      <c r="BG77" s="8">
        <v>-2.8E-3</v>
      </c>
      <c r="BH77" s="8">
        <v>-6.9999999999999999E-4</v>
      </c>
      <c r="BI77" s="8">
        <v>1.2999999999999999E-3</v>
      </c>
      <c r="BJ77" s="8">
        <v>3.2000000000000002E-3</v>
      </c>
      <c r="BK77" s="8">
        <v>4.8999999999999998E-3</v>
      </c>
      <c r="BL77" s="8">
        <v>6.1999999999999998E-3</v>
      </c>
      <c r="BM77" s="8">
        <v>7.1999999999999998E-3</v>
      </c>
      <c r="BN77" s="8">
        <v>7.7000000000000002E-3</v>
      </c>
      <c r="BO77" s="8">
        <v>7.7999999999999996E-3</v>
      </c>
      <c r="BP77" s="8">
        <v>7.6E-3</v>
      </c>
      <c r="BQ77" s="8">
        <v>7.1000000000000004E-3</v>
      </c>
      <c r="BR77" s="8">
        <v>6.4000000000000003E-3</v>
      </c>
      <c r="BS77" s="8">
        <v>5.5999999999999999E-3</v>
      </c>
      <c r="BT77" s="8">
        <v>4.7999999999999996E-3</v>
      </c>
      <c r="BU77" s="8">
        <v>4.1000000000000003E-3</v>
      </c>
      <c r="BV77" s="8">
        <v>3.3999999999999998E-3</v>
      </c>
      <c r="BW77" s="8">
        <v>2.7000000000000001E-3</v>
      </c>
      <c r="BX77" s="7">
        <v>2.5000000000000001E-3</v>
      </c>
      <c r="BY77" s="7">
        <v>2.3999999999999998E-3</v>
      </c>
      <c r="BZ77" s="7">
        <v>2.3999999999999998E-3</v>
      </c>
      <c r="CA77" s="7">
        <v>2.5000000000000001E-3</v>
      </c>
      <c r="CB77" s="7">
        <v>2.5999999999999999E-3</v>
      </c>
      <c r="CC77" s="7">
        <v>2.8E-3</v>
      </c>
      <c r="CD77" s="7">
        <v>3.0999999999999999E-3</v>
      </c>
      <c r="CE77" s="7">
        <v>3.3E-3</v>
      </c>
      <c r="CF77" s="7">
        <v>3.5000000000000001E-3</v>
      </c>
      <c r="CG77" s="7">
        <v>3.7000000000000002E-3</v>
      </c>
      <c r="CH77" s="7">
        <v>3.8E-3</v>
      </c>
      <c r="CI77" s="7">
        <v>3.8999999999999998E-3</v>
      </c>
      <c r="CJ77" s="7">
        <v>4.0000000000000001E-3</v>
      </c>
      <c r="CK77" s="7">
        <v>4.1000000000000003E-3</v>
      </c>
      <c r="CL77" s="7">
        <v>4.1000000000000003E-3</v>
      </c>
      <c r="CM77" s="7">
        <v>4.1999999999999997E-3</v>
      </c>
      <c r="CN77" s="7">
        <v>4.1999999999999997E-3</v>
      </c>
      <c r="CO77" s="7">
        <v>4.1999999999999997E-3</v>
      </c>
      <c r="CP77" s="7">
        <v>4.3E-3</v>
      </c>
      <c r="CQ77" s="7">
        <v>4.4999999999999997E-3</v>
      </c>
    </row>
    <row r="78" spans="1:95" x14ac:dyDescent="0.35">
      <c r="A78" s="13">
        <v>95</v>
      </c>
      <c r="B78" s="14">
        <f t="shared" si="1"/>
        <v>6.1999999999999998E-3</v>
      </c>
      <c r="H78" s="5">
        <v>95</v>
      </c>
      <c r="I78" s="8">
        <v>-1.61E-2</v>
      </c>
      <c r="J78" s="8">
        <v>-1.4E-2</v>
      </c>
      <c r="K78" s="8">
        <v>-1.2E-2</v>
      </c>
      <c r="L78" s="8">
        <v>-9.9000000000000008E-3</v>
      </c>
      <c r="M78" s="8">
        <v>-7.7999999999999996E-3</v>
      </c>
      <c r="N78" s="8">
        <v>-5.7999999999999996E-3</v>
      </c>
      <c r="O78" s="8">
        <v>-3.7000000000000002E-3</v>
      </c>
      <c r="P78" s="8">
        <v>-1.6000000000000001E-3</v>
      </c>
      <c r="Q78" s="8">
        <v>5.0000000000000001E-4</v>
      </c>
      <c r="R78" s="8">
        <v>2.5000000000000001E-3</v>
      </c>
      <c r="S78" s="8">
        <v>4.5999999999999999E-3</v>
      </c>
      <c r="T78" s="8">
        <v>6.6E-3</v>
      </c>
      <c r="U78" s="8">
        <v>8.5000000000000006E-3</v>
      </c>
      <c r="V78" s="8">
        <v>1.03E-2</v>
      </c>
      <c r="W78" s="8">
        <v>1.2E-2</v>
      </c>
      <c r="X78" s="8">
        <v>1.35E-2</v>
      </c>
      <c r="Y78" s="8">
        <v>1.47E-2</v>
      </c>
      <c r="Z78" s="8">
        <v>1.5699999999999999E-2</v>
      </c>
      <c r="AA78" s="8">
        <v>1.6500000000000001E-2</v>
      </c>
      <c r="AB78" s="8">
        <v>1.6899999999999998E-2</v>
      </c>
      <c r="AC78" s="8">
        <v>1.7000000000000001E-2</v>
      </c>
      <c r="AD78" s="8">
        <v>1.6899999999999998E-2</v>
      </c>
      <c r="AE78" s="8">
        <v>1.6500000000000001E-2</v>
      </c>
      <c r="AF78" s="8">
        <v>1.5800000000000002E-2</v>
      </c>
      <c r="AG78" s="8">
        <v>1.49E-2</v>
      </c>
      <c r="AH78" s="8">
        <v>1.3899999999999999E-2</v>
      </c>
      <c r="AI78" s="8">
        <v>1.2699999999999999E-2</v>
      </c>
      <c r="AJ78" s="8">
        <v>1.14E-2</v>
      </c>
      <c r="AK78" s="8">
        <v>0.01</v>
      </c>
      <c r="AL78" s="8">
        <v>8.6999999999999994E-3</v>
      </c>
      <c r="AM78" s="8">
        <v>7.3000000000000001E-3</v>
      </c>
      <c r="AN78" s="8">
        <v>5.8999999999999999E-3</v>
      </c>
      <c r="AO78" s="8">
        <v>4.5999999999999999E-3</v>
      </c>
      <c r="AP78" s="8">
        <v>3.3E-3</v>
      </c>
      <c r="AQ78" s="8">
        <v>2.2000000000000001E-3</v>
      </c>
      <c r="AR78" s="8">
        <v>1.1000000000000001E-3</v>
      </c>
      <c r="AS78" s="8">
        <v>1E-4</v>
      </c>
      <c r="AT78" s="8">
        <v>-8.9999999999999998E-4</v>
      </c>
      <c r="AU78" s="8">
        <v>-1.9E-3</v>
      </c>
      <c r="AV78" s="8">
        <v>-3.0000000000000001E-3</v>
      </c>
      <c r="AW78" s="8">
        <v>-4.0000000000000001E-3</v>
      </c>
      <c r="AX78" s="8">
        <v>-5.1000000000000004E-3</v>
      </c>
      <c r="AY78" s="8">
        <v>-6.1000000000000004E-3</v>
      </c>
      <c r="AZ78" s="8">
        <v>-6.8999999999999999E-3</v>
      </c>
      <c r="BA78" s="8">
        <v>-7.4999999999999997E-3</v>
      </c>
      <c r="BB78" s="8">
        <v>-7.7999999999999996E-3</v>
      </c>
      <c r="BC78" s="8">
        <v>-7.7000000000000002E-3</v>
      </c>
      <c r="BD78" s="8">
        <v>-7.1000000000000004E-3</v>
      </c>
      <c r="BE78" s="8">
        <v>-6.1999999999999998E-3</v>
      </c>
      <c r="BF78" s="8">
        <v>-4.7999999999999996E-3</v>
      </c>
      <c r="BG78" s="8">
        <v>-3.2000000000000002E-3</v>
      </c>
      <c r="BH78" s="8">
        <v>-1.4E-3</v>
      </c>
      <c r="BI78" s="8">
        <v>4.0000000000000002E-4</v>
      </c>
      <c r="BJ78" s="8">
        <v>2.2000000000000001E-3</v>
      </c>
      <c r="BK78" s="8">
        <v>3.8E-3</v>
      </c>
      <c r="BL78" s="8">
        <v>5.1000000000000004E-3</v>
      </c>
      <c r="BM78" s="8">
        <v>6.1000000000000004E-3</v>
      </c>
      <c r="BN78" s="8">
        <v>6.7000000000000002E-3</v>
      </c>
      <c r="BO78" s="8">
        <v>7.0000000000000001E-3</v>
      </c>
      <c r="BP78" s="8">
        <v>7.0000000000000001E-3</v>
      </c>
      <c r="BQ78" s="8">
        <v>6.7000000000000002E-3</v>
      </c>
      <c r="BR78" s="8">
        <v>6.1999999999999998E-3</v>
      </c>
      <c r="BS78" s="8">
        <v>5.5999999999999999E-3</v>
      </c>
      <c r="BT78" s="8">
        <v>5.0000000000000001E-3</v>
      </c>
      <c r="BU78" s="8">
        <v>4.4000000000000003E-3</v>
      </c>
      <c r="BV78" s="8">
        <v>3.8E-3</v>
      </c>
      <c r="BW78" s="8">
        <v>3.3E-3</v>
      </c>
      <c r="BX78" s="7">
        <v>3.0000000000000001E-3</v>
      </c>
      <c r="BY78" s="7">
        <v>2.8E-3</v>
      </c>
      <c r="BZ78" s="7">
        <v>2.5999999999999999E-3</v>
      </c>
      <c r="CA78" s="7">
        <v>2.5999999999999999E-3</v>
      </c>
      <c r="CB78" s="7">
        <v>2.5999999999999999E-3</v>
      </c>
      <c r="CC78" s="7">
        <v>2.7000000000000001E-3</v>
      </c>
      <c r="CD78" s="7">
        <v>2.8E-3</v>
      </c>
      <c r="CE78" s="7">
        <v>3.0000000000000001E-3</v>
      </c>
      <c r="CF78" s="7">
        <v>3.0999999999999999E-3</v>
      </c>
      <c r="CG78" s="7">
        <v>3.3E-3</v>
      </c>
      <c r="CH78" s="7">
        <v>3.3999999999999998E-3</v>
      </c>
      <c r="CI78" s="7">
        <v>3.5000000000000001E-3</v>
      </c>
      <c r="CJ78" s="7">
        <v>3.5999999999999999E-3</v>
      </c>
      <c r="CK78" s="7">
        <v>3.7000000000000002E-3</v>
      </c>
      <c r="CL78" s="7">
        <v>3.8E-3</v>
      </c>
      <c r="CM78" s="7">
        <v>3.8E-3</v>
      </c>
      <c r="CN78" s="7">
        <v>3.8E-3</v>
      </c>
      <c r="CO78" s="7">
        <v>3.8999999999999998E-3</v>
      </c>
      <c r="CP78" s="7">
        <v>3.8999999999999998E-3</v>
      </c>
      <c r="CQ78" s="7">
        <v>4.0000000000000001E-3</v>
      </c>
    </row>
    <row r="79" spans="1:95" x14ac:dyDescent="0.35">
      <c r="A79" s="13">
        <v>96</v>
      </c>
      <c r="B79" s="14">
        <f t="shared" si="1"/>
        <v>5.8999999999999999E-3</v>
      </c>
      <c r="H79" s="5">
        <v>96</v>
      </c>
      <c r="I79" s="8">
        <v>-1.5299999999999999E-2</v>
      </c>
      <c r="J79" s="8">
        <v>-1.3299999999999999E-2</v>
      </c>
      <c r="K79" s="8">
        <v>-1.14E-2</v>
      </c>
      <c r="L79" s="8">
        <v>-9.4000000000000004E-3</v>
      </c>
      <c r="M79" s="8">
        <v>-7.4000000000000003E-3</v>
      </c>
      <c r="N79" s="8">
        <v>-5.4999999999999997E-3</v>
      </c>
      <c r="O79" s="8">
        <v>-3.5000000000000001E-3</v>
      </c>
      <c r="P79" s="8">
        <v>-1.5E-3</v>
      </c>
      <c r="Q79" s="8">
        <v>5.0000000000000001E-4</v>
      </c>
      <c r="R79" s="8">
        <v>2.3999999999999998E-3</v>
      </c>
      <c r="S79" s="8">
        <v>4.4000000000000003E-3</v>
      </c>
      <c r="T79" s="8">
        <v>6.3E-3</v>
      </c>
      <c r="U79" s="8">
        <v>8.0999999999999996E-3</v>
      </c>
      <c r="V79" s="8">
        <v>9.7999999999999997E-3</v>
      </c>
      <c r="W79" s="8">
        <v>1.14E-2</v>
      </c>
      <c r="X79" s="8">
        <v>1.2800000000000001E-2</v>
      </c>
      <c r="Y79" s="8">
        <v>1.4E-2</v>
      </c>
      <c r="Z79" s="8">
        <v>1.4999999999999999E-2</v>
      </c>
      <c r="AA79" s="8">
        <v>1.5699999999999999E-2</v>
      </c>
      <c r="AB79" s="8">
        <v>1.61E-2</v>
      </c>
      <c r="AC79" s="8">
        <v>1.6199999999999999E-2</v>
      </c>
      <c r="AD79" s="8">
        <v>1.6E-2</v>
      </c>
      <c r="AE79" s="8">
        <v>1.5599999999999999E-2</v>
      </c>
      <c r="AF79" s="8">
        <v>1.4999999999999999E-2</v>
      </c>
      <c r="AG79" s="8">
        <v>1.4200000000000001E-2</v>
      </c>
      <c r="AH79" s="8">
        <v>1.32E-2</v>
      </c>
      <c r="AI79" s="8">
        <v>1.2E-2</v>
      </c>
      <c r="AJ79" s="8">
        <v>1.0800000000000001E-2</v>
      </c>
      <c r="AK79" s="8">
        <v>9.4999999999999998E-3</v>
      </c>
      <c r="AL79" s="8">
        <v>8.2000000000000007E-3</v>
      </c>
      <c r="AM79" s="8">
        <v>6.8999999999999999E-3</v>
      </c>
      <c r="AN79" s="8">
        <v>5.5999999999999999E-3</v>
      </c>
      <c r="AO79" s="8">
        <v>4.3E-3</v>
      </c>
      <c r="AP79" s="8">
        <v>3.2000000000000002E-3</v>
      </c>
      <c r="AQ79" s="8">
        <v>2.0999999999999999E-3</v>
      </c>
      <c r="AR79" s="8">
        <v>1E-3</v>
      </c>
      <c r="AS79" s="8">
        <v>1E-4</v>
      </c>
      <c r="AT79" s="8">
        <v>-8.9999999999999998E-4</v>
      </c>
      <c r="AU79" s="8">
        <v>-1.8E-3</v>
      </c>
      <c r="AV79" s="8">
        <v>-2.8E-3</v>
      </c>
      <c r="AW79" s="8">
        <v>-3.8E-3</v>
      </c>
      <c r="AX79" s="8">
        <v>-4.7999999999999996E-3</v>
      </c>
      <c r="AY79" s="8">
        <v>-5.7999999999999996E-3</v>
      </c>
      <c r="AZ79" s="8">
        <v>-6.6E-3</v>
      </c>
      <c r="BA79" s="8">
        <v>-7.1000000000000004E-3</v>
      </c>
      <c r="BB79" s="8">
        <v>-7.4000000000000003E-3</v>
      </c>
      <c r="BC79" s="8">
        <v>-7.3000000000000001E-3</v>
      </c>
      <c r="BD79" s="8">
        <v>-6.7999999999999996E-3</v>
      </c>
      <c r="BE79" s="8">
        <v>-5.8999999999999999E-3</v>
      </c>
      <c r="BF79" s="8">
        <v>-4.5999999999999999E-3</v>
      </c>
      <c r="BG79" s="8">
        <v>-3.0999999999999999E-3</v>
      </c>
      <c r="BH79" s="8">
        <v>-1.2999999999999999E-3</v>
      </c>
      <c r="BI79" s="8">
        <v>4.0000000000000002E-4</v>
      </c>
      <c r="BJ79" s="8">
        <v>2.0999999999999999E-3</v>
      </c>
      <c r="BK79" s="8">
        <v>3.5999999999999999E-3</v>
      </c>
      <c r="BL79" s="8">
        <v>4.8999999999999998E-3</v>
      </c>
      <c r="BM79" s="8">
        <v>5.7999999999999996E-3</v>
      </c>
      <c r="BN79" s="8">
        <v>6.4000000000000003E-3</v>
      </c>
      <c r="BO79" s="8">
        <v>6.6E-3</v>
      </c>
      <c r="BP79" s="8">
        <v>6.6E-3</v>
      </c>
      <c r="BQ79" s="8">
        <v>6.3E-3</v>
      </c>
      <c r="BR79" s="8">
        <v>5.8999999999999999E-3</v>
      </c>
      <c r="BS79" s="8">
        <v>5.3E-3</v>
      </c>
      <c r="BT79" s="8">
        <v>4.7999999999999996E-3</v>
      </c>
      <c r="BU79" s="8">
        <v>4.1999999999999997E-3</v>
      </c>
      <c r="BV79" s="8">
        <v>3.5999999999999999E-3</v>
      </c>
      <c r="BW79" s="8">
        <v>3.0999999999999999E-3</v>
      </c>
      <c r="BX79" s="7">
        <v>3.2000000000000002E-3</v>
      </c>
      <c r="BY79" s="7">
        <v>2.8999999999999998E-3</v>
      </c>
      <c r="BZ79" s="7">
        <v>2.7000000000000001E-3</v>
      </c>
      <c r="CA79" s="7">
        <v>2.5999999999999999E-3</v>
      </c>
      <c r="CB79" s="7">
        <v>2.5000000000000001E-3</v>
      </c>
      <c r="CC79" s="7">
        <v>2.5000000000000001E-3</v>
      </c>
      <c r="CD79" s="7">
        <v>2.5999999999999999E-3</v>
      </c>
      <c r="CE79" s="7">
        <v>2.7000000000000001E-3</v>
      </c>
      <c r="CF79" s="7">
        <v>2.8999999999999998E-3</v>
      </c>
      <c r="CG79" s="7">
        <v>3.0000000000000001E-3</v>
      </c>
      <c r="CH79" s="7">
        <v>3.0999999999999999E-3</v>
      </c>
      <c r="CI79" s="7">
        <v>3.2000000000000002E-3</v>
      </c>
      <c r="CJ79" s="7">
        <v>3.3999999999999998E-3</v>
      </c>
      <c r="CK79" s="7">
        <v>3.3999999999999998E-3</v>
      </c>
      <c r="CL79" s="7">
        <v>3.5000000000000001E-3</v>
      </c>
      <c r="CM79" s="7">
        <v>3.5999999999999999E-3</v>
      </c>
      <c r="CN79" s="7">
        <v>3.5999999999999999E-3</v>
      </c>
      <c r="CO79" s="7">
        <v>3.7000000000000002E-3</v>
      </c>
      <c r="CP79" s="7">
        <v>3.7000000000000002E-3</v>
      </c>
      <c r="CQ79" s="7">
        <v>3.8E-3</v>
      </c>
    </row>
    <row r="80" spans="1:95" x14ac:dyDescent="0.35">
      <c r="A80" s="13">
        <v>97</v>
      </c>
      <c r="B80" s="14">
        <f t="shared" si="1"/>
        <v>5.5999999999999999E-3</v>
      </c>
      <c r="H80" s="5">
        <v>97</v>
      </c>
      <c r="I80" s="8">
        <v>-1.4500000000000001E-2</v>
      </c>
      <c r="J80" s="8">
        <v>-1.26E-2</v>
      </c>
      <c r="K80" s="8">
        <v>-1.0800000000000001E-2</v>
      </c>
      <c r="L80" s="8">
        <v>-8.8999999999999999E-3</v>
      </c>
      <c r="M80" s="8">
        <v>-7.0000000000000001E-3</v>
      </c>
      <c r="N80" s="8">
        <v>-5.1999999999999998E-3</v>
      </c>
      <c r="O80" s="8">
        <v>-3.3E-3</v>
      </c>
      <c r="P80" s="8">
        <v>-1.4E-3</v>
      </c>
      <c r="Q80" s="8">
        <v>4.0000000000000002E-4</v>
      </c>
      <c r="R80" s="8">
        <v>2.3E-3</v>
      </c>
      <c r="S80" s="8">
        <v>4.1000000000000003E-3</v>
      </c>
      <c r="T80" s="8">
        <v>5.8999999999999999E-3</v>
      </c>
      <c r="U80" s="8">
        <v>7.7000000000000002E-3</v>
      </c>
      <c r="V80" s="8">
        <v>9.2999999999999992E-3</v>
      </c>
      <c r="W80" s="8">
        <v>1.0800000000000001E-2</v>
      </c>
      <c r="X80" s="8">
        <v>1.21E-2</v>
      </c>
      <c r="Y80" s="8">
        <v>1.3299999999999999E-2</v>
      </c>
      <c r="Z80" s="8">
        <v>1.4200000000000001E-2</v>
      </c>
      <c r="AA80" s="8">
        <v>1.4800000000000001E-2</v>
      </c>
      <c r="AB80" s="8">
        <v>1.52E-2</v>
      </c>
      <c r="AC80" s="8">
        <v>1.5299999999999999E-2</v>
      </c>
      <c r="AD80" s="8">
        <v>1.52E-2</v>
      </c>
      <c r="AE80" s="8">
        <v>1.4800000000000001E-2</v>
      </c>
      <c r="AF80" s="8">
        <v>1.4200000000000001E-2</v>
      </c>
      <c r="AG80" s="8">
        <v>1.34E-2</v>
      </c>
      <c r="AH80" s="8">
        <v>1.2500000000000001E-2</v>
      </c>
      <c r="AI80" s="8">
        <v>1.14E-2</v>
      </c>
      <c r="AJ80" s="8">
        <v>1.03E-2</v>
      </c>
      <c r="AK80" s="8">
        <v>8.9999999999999993E-3</v>
      </c>
      <c r="AL80" s="8">
        <v>7.7999999999999996E-3</v>
      </c>
      <c r="AM80" s="8">
        <v>6.4999999999999997E-3</v>
      </c>
      <c r="AN80" s="8">
        <v>5.3E-3</v>
      </c>
      <c r="AO80" s="8">
        <v>4.1000000000000003E-3</v>
      </c>
      <c r="AP80" s="8">
        <v>3.0000000000000001E-3</v>
      </c>
      <c r="AQ80" s="8">
        <v>1.9E-3</v>
      </c>
      <c r="AR80" s="8">
        <v>1E-3</v>
      </c>
      <c r="AS80" s="8">
        <v>1E-4</v>
      </c>
      <c r="AT80" s="8">
        <v>-8.0000000000000004E-4</v>
      </c>
      <c r="AU80" s="8">
        <v>-1.6999999999999999E-3</v>
      </c>
      <c r="AV80" s="8">
        <v>-2.7000000000000001E-3</v>
      </c>
      <c r="AW80" s="8">
        <v>-3.5999999999999999E-3</v>
      </c>
      <c r="AX80" s="8">
        <v>-4.5999999999999999E-3</v>
      </c>
      <c r="AY80" s="8">
        <v>-5.4999999999999997E-3</v>
      </c>
      <c r="AZ80" s="8">
        <v>-6.1999999999999998E-3</v>
      </c>
      <c r="BA80" s="8">
        <v>-6.7999999999999996E-3</v>
      </c>
      <c r="BB80" s="8">
        <v>-7.0000000000000001E-3</v>
      </c>
      <c r="BC80" s="8">
        <v>-6.8999999999999999E-3</v>
      </c>
      <c r="BD80" s="8">
        <v>-6.4000000000000003E-3</v>
      </c>
      <c r="BE80" s="8">
        <v>-5.5999999999999999E-3</v>
      </c>
      <c r="BF80" s="8">
        <v>-4.4000000000000003E-3</v>
      </c>
      <c r="BG80" s="8">
        <v>-2.8999999999999998E-3</v>
      </c>
      <c r="BH80" s="8">
        <v>-1.2999999999999999E-3</v>
      </c>
      <c r="BI80" s="8">
        <v>4.0000000000000002E-4</v>
      </c>
      <c r="BJ80" s="8">
        <v>2E-3</v>
      </c>
      <c r="BK80" s="8">
        <v>3.3999999999999998E-3</v>
      </c>
      <c r="BL80" s="8">
        <v>4.5999999999999999E-3</v>
      </c>
      <c r="BM80" s="8">
        <v>5.4999999999999997E-3</v>
      </c>
      <c r="BN80" s="8">
        <v>6.0000000000000001E-3</v>
      </c>
      <c r="BO80" s="8">
        <v>6.3E-3</v>
      </c>
      <c r="BP80" s="8">
        <v>6.3E-3</v>
      </c>
      <c r="BQ80" s="8">
        <v>6.0000000000000001E-3</v>
      </c>
      <c r="BR80" s="8">
        <v>5.5999999999999999E-3</v>
      </c>
      <c r="BS80" s="8">
        <v>5.1000000000000004E-3</v>
      </c>
      <c r="BT80" s="8">
        <v>4.4999999999999997E-3</v>
      </c>
      <c r="BU80" s="8">
        <v>4.0000000000000001E-3</v>
      </c>
      <c r="BV80" s="8">
        <v>3.3999999999999998E-3</v>
      </c>
      <c r="BW80" s="8">
        <v>2.8999999999999998E-3</v>
      </c>
      <c r="BX80" s="7">
        <v>3.0000000000000001E-3</v>
      </c>
      <c r="BY80" s="7">
        <v>3.0999999999999999E-3</v>
      </c>
      <c r="BZ80" s="7">
        <v>2.8E-3</v>
      </c>
      <c r="CA80" s="7">
        <v>2.5999999999999999E-3</v>
      </c>
      <c r="CB80" s="7">
        <v>2.5000000000000001E-3</v>
      </c>
      <c r="CC80" s="7">
        <v>2.3999999999999998E-3</v>
      </c>
      <c r="CD80" s="7">
        <v>2.5000000000000001E-3</v>
      </c>
      <c r="CE80" s="7">
        <v>2.5000000000000001E-3</v>
      </c>
      <c r="CF80" s="7">
        <v>2.5999999999999999E-3</v>
      </c>
      <c r="CG80" s="7">
        <v>2.8E-3</v>
      </c>
      <c r="CH80" s="7">
        <v>2.8999999999999998E-3</v>
      </c>
      <c r="CI80" s="7">
        <v>3.0000000000000001E-3</v>
      </c>
      <c r="CJ80" s="7">
        <v>3.0999999999999999E-3</v>
      </c>
      <c r="CK80" s="7">
        <v>3.2000000000000002E-3</v>
      </c>
      <c r="CL80" s="7">
        <v>3.3E-3</v>
      </c>
      <c r="CM80" s="7">
        <v>3.3E-3</v>
      </c>
      <c r="CN80" s="7">
        <v>3.3999999999999998E-3</v>
      </c>
      <c r="CO80" s="7">
        <v>3.5000000000000001E-3</v>
      </c>
      <c r="CP80" s="7">
        <v>3.5000000000000001E-3</v>
      </c>
      <c r="CQ80" s="7">
        <v>3.5999999999999999E-3</v>
      </c>
    </row>
    <row r="81" spans="1:95" x14ac:dyDescent="0.35">
      <c r="A81" s="13">
        <v>98</v>
      </c>
      <c r="B81" s="14">
        <f t="shared" si="1"/>
        <v>5.3E-3</v>
      </c>
      <c r="H81" s="5">
        <v>98</v>
      </c>
      <c r="I81" s="8">
        <v>-1.37E-2</v>
      </c>
      <c r="J81" s="8">
        <v>-1.1900000000000001E-2</v>
      </c>
      <c r="K81" s="8">
        <v>-1.0200000000000001E-2</v>
      </c>
      <c r="L81" s="8">
        <v>-8.3999999999999995E-3</v>
      </c>
      <c r="M81" s="8">
        <v>-6.7000000000000002E-3</v>
      </c>
      <c r="N81" s="8">
        <v>-4.8999999999999998E-3</v>
      </c>
      <c r="O81" s="8">
        <v>-3.0999999999999999E-3</v>
      </c>
      <c r="P81" s="8">
        <v>-1.4E-3</v>
      </c>
      <c r="Q81" s="8">
        <v>4.0000000000000002E-4</v>
      </c>
      <c r="R81" s="8">
        <v>2.2000000000000001E-3</v>
      </c>
      <c r="S81" s="8">
        <v>3.8999999999999998E-3</v>
      </c>
      <c r="T81" s="8">
        <v>5.5999999999999999E-3</v>
      </c>
      <c r="U81" s="8">
        <v>7.1999999999999998E-3</v>
      </c>
      <c r="V81" s="8">
        <v>8.8000000000000005E-3</v>
      </c>
      <c r="W81" s="8">
        <v>1.0200000000000001E-2</v>
      </c>
      <c r="X81" s="8">
        <v>1.15E-2</v>
      </c>
      <c r="Y81" s="8">
        <v>1.2500000000000001E-2</v>
      </c>
      <c r="Z81" s="8">
        <v>1.34E-2</v>
      </c>
      <c r="AA81" s="8">
        <v>1.4E-2</v>
      </c>
      <c r="AB81" s="8">
        <v>1.44E-2</v>
      </c>
      <c r="AC81" s="8">
        <v>1.4500000000000001E-2</v>
      </c>
      <c r="AD81" s="8">
        <v>1.44E-2</v>
      </c>
      <c r="AE81" s="8">
        <v>1.4E-2</v>
      </c>
      <c r="AF81" s="8">
        <v>1.34E-2</v>
      </c>
      <c r="AG81" s="8">
        <v>1.2699999999999999E-2</v>
      </c>
      <c r="AH81" s="8">
        <v>1.18E-2</v>
      </c>
      <c r="AI81" s="8">
        <v>1.0800000000000001E-2</v>
      </c>
      <c r="AJ81" s="8">
        <v>9.7000000000000003E-3</v>
      </c>
      <c r="AK81" s="8">
        <v>8.5000000000000006E-3</v>
      </c>
      <c r="AL81" s="8">
        <v>7.4000000000000003E-3</v>
      </c>
      <c r="AM81" s="8">
        <v>6.1999999999999998E-3</v>
      </c>
      <c r="AN81" s="8">
        <v>5.0000000000000001E-3</v>
      </c>
      <c r="AO81" s="8">
        <v>3.8999999999999998E-3</v>
      </c>
      <c r="AP81" s="8">
        <v>2.8E-3</v>
      </c>
      <c r="AQ81" s="8">
        <v>1.8E-3</v>
      </c>
      <c r="AR81" s="8">
        <v>8.9999999999999998E-4</v>
      </c>
      <c r="AS81" s="8">
        <v>1E-4</v>
      </c>
      <c r="AT81" s="8">
        <v>-8.0000000000000004E-4</v>
      </c>
      <c r="AU81" s="8">
        <v>-1.6000000000000001E-3</v>
      </c>
      <c r="AV81" s="8">
        <v>-2.5000000000000001E-3</v>
      </c>
      <c r="AW81" s="8">
        <v>-3.3999999999999998E-3</v>
      </c>
      <c r="AX81" s="8">
        <v>-4.3E-3</v>
      </c>
      <c r="AY81" s="8">
        <v>-5.1999999999999998E-3</v>
      </c>
      <c r="AZ81" s="8">
        <v>-5.8999999999999999E-3</v>
      </c>
      <c r="BA81" s="8">
        <v>-6.4000000000000003E-3</v>
      </c>
      <c r="BB81" s="8">
        <v>-6.6E-3</v>
      </c>
      <c r="BC81" s="8">
        <v>-6.4999999999999997E-3</v>
      </c>
      <c r="BD81" s="8">
        <v>-6.1000000000000004E-3</v>
      </c>
      <c r="BE81" s="8">
        <v>-5.3E-3</v>
      </c>
      <c r="BF81" s="8">
        <v>-4.1000000000000003E-3</v>
      </c>
      <c r="BG81" s="8">
        <v>-2.7000000000000001E-3</v>
      </c>
      <c r="BH81" s="8">
        <v>-1.1999999999999999E-3</v>
      </c>
      <c r="BI81" s="8">
        <v>4.0000000000000002E-4</v>
      </c>
      <c r="BJ81" s="8">
        <v>1.9E-3</v>
      </c>
      <c r="BK81" s="8">
        <v>3.2000000000000002E-3</v>
      </c>
      <c r="BL81" s="8">
        <v>4.3E-3</v>
      </c>
      <c r="BM81" s="8">
        <v>5.1999999999999998E-3</v>
      </c>
      <c r="BN81" s="8">
        <v>5.7000000000000002E-3</v>
      </c>
      <c r="BO81" s="8">
        <v>5.8999999999999999E-3</v>
      </c>
      <c r="BP81" s="8">
        <v>5.8999999999999999E-3</v>
      </c>
      <c r="BQ81" s="8">
        <v>5.7000000000000002E-3</v>
      </c>
      <c r="BR81" s="8">
        <v>5.3E-3</v>
      </c>
      <c r="BS81" s="8">
        <v>4.7999999999999996E-3</v>
      </c>
      <c r="BT81" s="8">
        <v>4.3E-3</v>
      </c>
      <c r="BU81" s="8">
        <v>3.7000000000000002E-3</v>
      </c>
      <c r="BV81" s="8">
        <v>3.2000000000000002E-3</v>
      </c>
      <c r="BW81" s="8">
        <v>2.8E-3</v>
      </c>
      <c r="BX81" s="7">
        <v>2.8E-3</v>
      </c>
      <c r="BY81" s="7">
        <v>2.8999999999999998E-3</v>
      </c>
      <c r="BZ81" s="7">
        <v>3.0000000000000001E-3</v>
      </c>
      <c r="CA81" s="7">
        <v>2.7000000000000001E-3</v>
      </c>
      <c r="CB81" s="7">
        <v>2.5000000000000001E-3</v>
      </c>
      <c r="CC81" s="7">
        <v>2.3999999999999998E-3</v>
      </c>
      <c r="CD81" s="7">
        <v>2.3999999999999998E-3</v>
      </c>
      <c r="CE81" s="7">
        <v>2.3999999999999998E-3</v>
      </c>
      <c r="CF81" s="7">
        <v>2.3999999999999998E-3</v>
      </c>
      <c r="CG81" s="7">
        <v>2.5000000000000001E-3</v>
      </c>
      <c r="CH81" s="7">
        <v>2.5999999999999999E-3</v>
      </c>
      <c r="CI81" s="7">
        <v>2.7000000000000001E-3</v>
      </c>
      <c r="CJ81" s="7">
        <v>2.8999999999999998E-3</v>
      </c>
      <c r="CK81" s="7">
        <v>3.0000000000000001E-3</v>
      </c>
      <c r="CL81" s="7">
        <v>3.0000000000000001E-3</v>
      </c>
      <c r="CM81" s="7">
        <v>3.0999999999999999E-3</v>
      </c>
      <c r="CN81" s="7">
        <v>3.2000000000000002E-3</v>
      </c>
      <c r="CO81" s="7">
        <v>3.2000000000000002E-3</v>
      </c>
      <c r="CP81" s="7">
        <v>3.3E-3</v>
      </c>
      <c r="CQ81" s="7">
        <v>3.3999999999999998E-3</v>
      </c>
    </row>
    <row r="82" spans="1:95" x14ac:dyDescent="0.35">
      <c r="A82" s="13">
        <v>99</v>
      </c>
      <c r="B82" s="14">
        <f t="shared" si="1"/>
        <v>5.0000000000000001E-3</v>
      </c>
      <c r="H82" s="5">
        <v>99</v>
      </c>
      <c r="I82" s="8">
        <v>-1.29E-2</v>
      </c>
      <c r="J82" s="8">
        <v>-1.12E-2</v>
      </c>
      <c r="K82" s="8">
        <v>-9.5999999999999992E-3</v>
      </c>
      <c r="L82" s="8">
        <v>-7.9000000000000008E-3</v>
      </c>
      <c r="M82" s="8">
        <v>-6.3E-3</v>
      </c>
      <c r="N82" s="8">
        <v>-4.5999999999999999E-3</v>
      </c>
      <c r="O82" s="8">
        <v>-2.8999999999999998E-3</v>
      </c>
      <c r="P82" s="8">
        <v>-1.2999999999999999E-3</v>
      </c>
      <c r="Q82" s="8">
        <v>4.0000000000000002E-4</v>
      </c>
      <c r="R82" s="8">
        <v>2E-3</v>
      </c>
      <c r="S82" s="8">
        <v>3.7000000000000002E-3</v>
      </c>
      <c r="T82" s="8">
        <v>5.3E-3</v>
      </c>
      <c r="U82" s="8">
        <v>6.7999999999999996E-3</v>
      </c>
      <c r="V82" s="8">
        <v>8.3000000000000001E-3</v>
      </c>
      <c r="W82" s="8">
        <v>9.5999999999999992E-3</v>
      </c>
      <c r="X82" s="8">
        <v>1.0800000000000001E-2</v>
      </c>
      <c r="Y82" s="8">
        <v>1.18E-2</v>
      </c>
      <c r="Z82" s="8">
        <v>1.26E-2</v>
      </c>
      <c r="AA82" s="8">
        <v>1.32E-2</v>
      </c>
      <c r="AB82" s="8">
        <v>1.35E-2</v>
      </c>
      <c r="AC82" s="8">
        <v>1.3599999999999999E-2</v>
      </c>
      <c r="AD82" s="8">
        <v>1.35E-2</v>
      </c>
      <c r="AE82" s="8">
        <v>1.32E-2</v>
      </c>
      <c r="AF82" s="8">
        <v>1.26E-2</v>
      </c>
      <c r="AG82" s="8">
        <v>1.1900000000000001E-2</v>
      </c>
      <c r="AH82" s="8">
        <v>1.11E-2</v>
      </c>
      <c r="AI82" s="8">
        <v>1.01E-2</v>
      </c>
      <c r="AJ82" s="8">
        <v>9.1000000000000004E-3</v>
      </c>
      <c r="AK82" s="8">
        <v>8.0000000000000002E-3</v>
      </c>
      <c r="AL82" s="8">
        <v>6.8999999999999999E-3</v>
      </c>
      <c r="AM82" s="8">
        <v>5.7999999999999996E-3</v>
      </c>
      <c r="AN82" s="8">
        <v>4.7000000000000002E-3</v>
      </c>
      <c r="AO82" s="8">
        <v>3.7000000000000002E-3</v>
      </c>
      <c r="AP82" s="8">
        <v>2.7000000000000001E-3</v>
      </c>
      <c r="AQ82" s="8">
        <v>1.6999999999999999E-3</v>
      </c>
      <c r="AR82" s="8">
        <v>8.9999999999999998E-4</v>
      </c>
      <c r="AS82" s="8">
        <v>1E-4</v>
      </c>
      <c r="AT82" s="8">
        <v>-6.9999999999999999E-4</v>
      </c>
      <c r="AU82" s="8">
        <v>-1.5E-3</v>
      </c>
      <c r="AV82" s="8">
        <v>-2.3999999999999998E-3</v>
      </c>
      <c r="AW82" s="8">
        <v>-3.2000000000000002E-3</v>
      </c>
      <c r="AX82" s="8">
        <v>-4.1000000000000003E-3</v>
      </c>
      <c r="AY82" s="8">
        <v>-4.8999999999999998E-3</v>
      </c>
      <c r="AZ82" s="8">
        <v>-5.4999999999999997E-3</v>
      </c>
      <c r="BA82" s="8">
        <v>-6.0000000000000001E-3</v>
      </c>
      <c r="BB82" s="8">
        <v>-6.1999999999999998E-3</v>
      </c>
      <c r="BC82" s="8">
        <v>-6.1000000000000004E-3</v>
      </c>
      <c r="BD82" s="8">
        <v>-5.7000000000000002E-3</v>
      </c>
      <c r="BE82" s="8">
        <v>-4.8999999999999998E-3</v>
      </c>
      <c r="BF82" s="8">
        <v>-3.8999999999999998E-3</v>
      </c>
      <c r="BG82" s="8">
        <v>-2.5999999999999999E-3</v>
      </c>
      <c r="BH82" s="8">
        <v>-1.1000000000000001E-3</v>
      </c>
      <c r="BI82" s="8">
        <v>2.9999999999999997E-4</v>
      </c>
      <c r="BJ82" s="8">
        <v>1.8E-3</v>
      </c>
      <c r="BK82" s="8">
        <v>3.0000000000000001E-3</v>
      </c>
      <c r="BL82" s="8">
        <v>4.1000000000000003E-3</v>
      </c>
      <c r="BM82" s="8">
        <v>4.8999999999999998E-3</v>
      </c>
      <c r="BN82" s="8">
        <v>5.4000000000000003E-3</v>
      </c>
      <c r="BO82" s="8">
        <v>5.5999999999999999E-3</v>
      </c>
      <c r="BP82" s="8">
        <v>5.5999999999999999E-3</v>
      </c>
      <c r="BQ82" s="8">
        <v>5.3E-3</v>
      </c>
      <c r="BR82" s="8">
        <v>5.0000000000000001E-3</v>
      </c>
      <c r="BS82" s="8">
        <v>4.4999999999999997E-3</v>
      </c>
      <c r="BT82" s="8">
        <v>4.0000000000000001E-3</v>
      </c>
      <c r="BU82" s="8">
        <v>3.5000000000000001E-3</v>
      </c>
      <c r="BV82" s="8">
        <v>3.0999999999999999E-3</v>
      </c>
      <c r="BW82" s="8">
        <v>2.5999999999999999E-3</v>
      </c>
      <c r="BX82" s="7">
        <v>2.7000000000000001E-3</v>
      </c>
      <c r="BY82" s="7">
        <v>2.8E-3</v>
      </c>
      <c r="BZ82" s="7">
        <v>2.8E-3</v>
      </c>
      <c r="CA82" s="7">
        <v>2.8999999999999998E-3</v>
      </c>
      <c r="CB82" s="7">
        <v>2.5999999999999999E-3</v>
      </c>
      <c r="CC82" s="7">
        <v>2.3999999999999998E-3</v>
      </c>
      <c r="CD82" s="7">
        <v>2.3E-3</v>
      </c>
      <c r="CE82" s="7">
        <v>2.3E-3</v>
      </c>
      <c r="CF82" s="7">
        <v>2.3E-3</v>
      </c>
      <c r="CG82" s="7">
        <v>2.3E-3</v>
      </c>
      <c r="CH82" s="7">
        <v>2.3999999999999998E-3</v>
      </c>
      <c r="CI82" s="7">
        <v>2.5000000000000001E-3</v>
      </c>
      <c r="CJ82" s="7">
        <v>2.5999999999999999E-3</v>
      </c>
      <c r="CK82" s="7">
        <v>2.7000000000000001E-3</v>
      </c>
      <c r="CL82" s="7">
        <v>2.8E-3</v>
      </c>
      <c r="CM82" s="7">
        <v>2.8999999999999998E-3</v>
      </c>
      <c r="CN82" s="7">
        <v>3.0000000000000001E-3</v>
      </c>
      <c r="CO82" s="7">
        <v>3.0000000000000001E-3</v>
      </c>
      <c r="CP82" s="7">
        <v>3.0999999999999999E-3</v>
      </c>
      <c r="CQ82" s="7">
        <v>3.2000000000000002E-3</v>
      </c>
    </row>
    <row r="83" spans="1:95" x14ac:dyDescent="0.35">
      <c r="A83" s="13">
        <v>100</v>
      </c>
      <c r="B83" s="14">
        <f t="shared" si="1"/>
        <v>4.5999999999999999E-3</v>
      </c>
      <c r="H83" s="5">
        <v>100</v>
      </c>
      <c r="I83" s="8">
        <v>-1.21E-2</v>
      </c>
      <c r="J83" s="8">
        <v>-1.0500000000000001E-2</v>
      </c>
      <c r="K83" s="8">
        <v>-8.9999999999999993E-3</v>
      </c>
      <c r="L83" s="8">
        <v>-7.4000000000000003E-3</v>
      </c>
      <c r="M83" s="8">
        <v>-5.8999999999999999E-3</v>
      </c>
      <c r="N83" s="8">
        <v>-4.3E-3</v>
      </c>
      <c r="O83" s="8">
        <v>-2.8E-3</v>
      </c>
      <c r="P83" s="8">
        <v>-1.1999999999999999E-3</v>
      </c>
      <c r="Q83" s="8">
        <v>4.0000000000000002E-4</v>
      </c>
      <c r="R83" s="8">
        <v>1.9E-3</v>
      </c>
      <c r="S83" s="8">
        <v>3.3999999999999998E-3</v>
      </c>
      <c r="T83" s="8">
        <v>4.8999999999999998E-3</v>
      </c>
      <c r="U83" s="8">
        <v>6.4000000000000003E-3</v>
      </c>
      <c r="V83" s="8">
        <v>7.7000000000000002E-3</v>
      </c>
      <c r="W83" s="8">
        <v>8.9999999999999993E-3</v>
      </c>
      <c r="X83" s="8">
        <v>1.01E-2</v>
      </c>
      <c r="Y83" s="8">
        <v>1.11E-2</v>
      </c>
      <c r="Z83" s="8">
        <v>1.18E-2</v>
      </c>
      <c r="AA83" s="8">
        <v>1.24E-2</v>
      </c>
      <c r="AB83" s="8">
        <v>1.2699999999999999E-2</v>
      </c>
      <c r="AC83" s="8">
        <v>1.2800000000000001E-2</v>
      </c>
      <c r="AD83" s="8">
        <v>1.2699999999999999E-2</v>
      </c>
      <c r="AE83" s="8">
        <v>1.24E-2</v>
      </c>
      <c r="AF83" s="8">
        <v>1.1900000000000001E-2</v>
      </c>
      <c r="AG83" s="8">
        <v>1.12E-2</v>
      </c>
      <c r="AH83" s="8">
        <v>1.04E-2</v>
      </c>
      <c r="AI83" s="8">
        <v>9.4999999999999998E-3</v>
      </c>
      <c r="AJ83" s="8">
        <v>8.5000000000000006E-3</v>
      </c>
      <c r="AK83" s="8">
        <v>7.4999999999999997E-3</v>
      </c>
      <c r="AL83" s="8">
        <v>6.4999999999999997E-3</v>
      </c>
      <c r="AM83" s="8">
        <v>5.4000000000000003E-3</v>
      </c>
      <c r="AN83" s="8">
        <v>4.4000000000000003E-3</v>
      </c>
      <c r="AO83" s="8">
        <v>3.3999999999999998E-3</v>
      </c>
      <c r="AP83" s="8">
        <v>2.5000000000000001E-3</v>
      </c>
      <c r="AQ83" s="8">
        <v>1.6000000000000001E-3</v>
      </c>
      <c r="AR83" s="8">
        <v>8.0000000000000004E-4</v>
      </c>
      <c r="AS83" s="8">
        <v>0</v>
      </c>
      <c r="AT83" s="8">
        <v>-6.9999999999999999E-4</v>
      </c>
      <c r="AU83" s="8">
        <v>-1.4E-3</v>
      </c>
      <c r="AV83" s="8">
        <v>-2.2000000000000001E-3</v>
      </c>
      <c r="AW83" s="8">
        <v>-3.0000000000000001E-3</v>
      </c>
      <c r="AX83" s="8">
        <v>-3.8E-3</v>
      </c>
      <c r="AY83" s="8">
        <v>-4.5999999999999999E-3</v>
      </c>
      <c r="AZ83" s="8">
        <v>-5.1999999999999998E-3</v>
      </c>
      <c r="BA83" s="8">
        <v>-5.5999999999999999E-3</v>
      </c>
      <c r="BB83" s="8">
        <v>-5.7999999999999996E-3</v>
      </c>
      <c r="BC83" s="8">
        <v>-5.7999999999999996E-3</v>
      </c>
      <c r="BD83" s="8">
        <v>-5.4000000000000003E-3</v>
      </c>
      <c r="BE83" s="8">
        <v>-4.5999999999999999E-3</v>
      </c>
      <c r="BF83" s="8">
        <v>-3.5999999999999999E-3</v>
      </c>
      <c r="BG83" s="8">
        <v>-2.3999999999999998E-3</v>
      </c>
      <c r="BH83" s="8">
        <v>-1.1000000000000001E-3</v>
      </c>
      <c r="BI83" s="8">
        <v>2.9999999999999997E-4</v>
      </c>
      <c r="BJ83" s="8">
        <v>1.6999999999999999E-3</v>
      </c>
      <c r="BK83" s="8">
        <v>2.8E-3</v>
      </c>
      <c r="BL83" s="8">
        <v>3.8E-3</v>
      </c>
      <c r="BM83" s="8">
        <v>4.5999999999999999E-3</v>
      </c>
      <c r="BN83" s="8">
        <v>5.0000000000000001E-3</v>
      </c>
      <c r="BO83" s="8">
        <v>5.1999999999999998E-3</v>
      </c>
      <c r="BP83" s="8">
        <v>5.1999999999999998E-3</v>
      </c>
      <c r="BQ83" s="8">
        <v>5.0000000000000001E-3</v>
      </c>
      <c r="BR83" s="8">
        <v>4.5999999999999999E-3</v>
      </c>
      <c r="BS83" s="8">
        <v>4.1999999999999997E-3</v>
      </c>
      <c r="BT83" s="8">
        <v>3.8E-3</v>
      </c>
      <c r="BU83" s="8">
        <v>3.3E-3</v>
      </c>
      <c r="BV83" s="8">
        <v>2.8999999999999998E-3</v>
      </c>
      <c r="BW83" s="8">
        <v>2.3999999999999998E-3</v>
      </c>
      <c r="BX83" s="7">
        <v>2.5000000000000001E-3</v>
      </c>
      <c r="BY83" s="7">
        <v>2.5999999999999999E-3</v>
      </c>
      <c r="BZ83" s="7">
        <v>2.7000000000000001E-3</v>
      </c>
      <c r="CA83" s="7">
        <v>2.7000000000000001E-3</v>
      </c>
      <c r="CB83" s="7">
        <v>2.7000000000000001E-3</v>
      </c>
      <c r="CC83" s="7">
        <v>2.5000000000000001E-3</v>
      </c>
      <c r="CD83" s="7">
        <v>2.3E-3</v>
      </c>
      <c r="CE83" s="7">
        <v>2.2000000000000001E-3</v>
      </c>
      <c r="CF83" s="7">
        <v>2.2000000000000001E-3</v>
      </c>
      <c r="CG83" s="7">
        <v>2.2000000000000001E-3</v>
      </c>
      <c r="CH83" s="7">
        <v>2.2000000000000001E-3</v>
      </c>
      <c r="CI83" s="7">
        <v>2.3E-3</v>
      </c>
      <c r="CJ83" s="7">
        <v>2.3999999999999998E-3</v>
      </c>
      <c r="CK83" s="7">
        <v>2.5000000000000001E-3</v>
      </c>
      <c r="CL83" s="7">
        <v>2.5999999999999999E-3</v>
      </c>
      <c r="CM83" s="7">
        <v>2.7000000000000001E-3</v>
      </c>
      <c r="CN83" s="7">
        <v>2.8E-3</v>
      </c>
      <c r="CO83" s="7">
        <v>2.8E-3</v>
      </c>
      <c r="CP83" s="7">
        <v>2.8999999999999998E-3</v>
      </c>
      <c r="CQ83" s="7">
        <v>3.0000000000000001E-3</v>
      </c>
    </row>
    <row r="84" spans="1:95" x14ac:dyDescent="0.35">
      <c r="A84" s="13">
        <v>101</v>
      </c>
      <c r="B84" s="14">
        <f t="shared" si="1"/>
        <v>4.3E-3</v>
      </c>
      <c r="H84" s="5">
        <v>101</v>
      </c>
      <c r="I84" s="8">
        <v>-1.1299999999999999E-2</v>
      </c>
      <c r="J84" s="8">
        <v>-9.7999999999999997E-3</v>
      </c>
      <c r="K84" s="8">
        <v>-8.3999999999999995E-3</v>
      </c>
      <c r="L84" s="8">
        <v>-6.8999999999999999E-3</v>
      </c>
      <c r="M84" s="8">
        <v>-5.4999999999999997E-3</v>
      </c>
      <c r="N84" s="8">
        <v>-4.0000000000000001E-3</v>
      </c>
      <c r="O84" s="8">
        <v>-2.5999999999999999E-3</v>
      </c>
      <c r="P84" s="8">
        <v>-1.1000000000000001E-3</v>
      </c>
      <c r="Q84" s="8">
        <v>2.9999999999999997E-4</v>
      </c>
      <c r="R84" s="8">
        <v>1.8E-3</v>
      </c>
      <c r="S84" s="8">
        <v>3.2000000000000002E-3</v>
      </c>
      <c r="T84" s="8">
        <v>4.5999999999999999E-3</v>
      </c>
      <c r="U84" s="8">
        <v>6.0000000000000001E-3</v>
      </c>
      <c r="V84" s="8">
        <v>7.1999999999999998E-3</v>
      </c>
      <c r="W84" s="8">
        <v>8.3999999999999995E-3</v>
      </c>
      <c r="X84" s="8">
        <v>9.4000000000000004E-3</v>
      </c>
      <c r="Y84" s="8">
        <v>1.03E-2</v>
      </c>
      <c r="Z84" s="8">
        <v>1.0999999999999999E-2</v>
      </c>
      <c r="AA84" s="8">
        <v>1.15E-2</v>
      </c>
      <c r="AB84" s="8">
        <v>1.18E-2</v>
      </c>
      <c r="AC84" s="8">
        <v>1.1900000000000001E-2</v>
      </c>
      <c r="AD84" s="8">
        <v>1.18E-2</v>
      </c>
      <c r="AE84" s="8">
        <v>1.15E-2</v>
      </c>
      <c r="AF84" s="8">
        <v>1.11E-2</v>
      </c>
      <c r="AG84" s="8">
        <v>1.04E-2</v>
      </c>
      <c r="AH84" s="8">
        <v>9.7000000000000003E-3</v>
      </c>
      <c r="AI84" s="8">
        <v>8.8999999999999999E-3</v>
      </c>
      <c r="AJ84" s="8">
        <v>8.0000000000000002E-3</v>
      </c>
      <c r="AK84" s="8">
        <v>7.0000000000000001E-3</v>
      </c>
      <c r="AL84" s="8">
        <v>6.1000000000000004E-3</v>
      </c>
      <c r="AM84" s="8">
        <v>5.1000000000000004E-3</v>
      </c>
      <c r="AN84" s="8">
        <v>4.1000000000000003E-3</v>
      </c>
      <c r="AO84" s="8">
        <v>3.2000000000000002E-3</v>
      </c>
      <c r="AP84" s="8">
        <v>2.3E-3</v>
      </c>
      <c r="AQ84" s="8">
        <v>1.5E-3</v>
      </c>
      <c r="AR84" s="8">
        <v>8.0000000000000004E-4</v>
      </c>
      <c r="AS84" s="8">
        <v>0</v>
      </c>
      <c r="AT84" s="8">
        <v>-5.9999999999999995E-4</v>
      </c>
      <c r="AU84" s="8">
        <v>-1.2999999999999999E-3</v>
      </c>
      <c r="AV84" s="8">
        <v>-2.0999999999999999E-3</v>
      </c>
      <c r="AW84" s="8">
        <v>-2.8E-3</v>
      </c>
      <c r="AX84" s="8">
        <v>-3.5999999999999999E-3</v>
      </c>
      <c r="AY84" s="8">
        <v>-4.3E-3</v>
      </c>
      <c r="AZ84" s="8">
        <v>-4.8999999999999998E-3</v>
      </c>
      <c r="BA84" s="8">
        <v>-5.3E-3</v>
      </c>
      <c r="BB84" s="8">
        <v>-5.4999999999999997E-3</v>
      </c>
      <c r="BC84" s="8">
        <v>-5.4000000000000003E-3</v>
      </c>
      <c r="BD84" s="8">
        <v>-5.0000000000000001E-3</v>
      </c>
      <c r="BE84" s="8">
        <v>-4.3E-3</v>
      </c>
      <c r="BF84" s="8">
        <v>-3.3999999999999998E-3</v>
      </c>
      <c r="BG84" s="8">
        <v>-2.3E-3</v>
      </c>
      <c r="BH84" s="8">
        <v>-1E-3</v>
      </c>
      <c r="BI84" s="8">
        <v>2.9999999999999997E-4</v>
      </c>
      <c r="BJ84" s="8">
        <v>1.5E-3</v>
      </c>
      <c r="BK84" s="8">
        <v>2.7000000000000001E-3</v>
      </c>
      <c r="BL84" s="8">
        <v>3.5999999999999999E-3</v>
      </c>
      <c r="BM84" s="8">
        <v>4.3E-3</v>
      </c>
      <c r="BN84" s="8">
        <v>4.7000000000000002E-3</v>
      </c>
      <c r="BO84" s="8">
        <v>4.8999999999999998E-3</v>
      </c>
      <c r="BP84" s="8">
        <v>4.8999999999999998E-3</v>
      </c>
      <c r="BQ84" s="8">
        <v>4.7000000000000002E-3</v>
      </c>
      <c r="BR84" s="8">
        <v>4.3E-3</v>
      </c>
      <c r="BS84" s="8">
        <v>3.8999999999999998E-3</v>
      </c>
      <c r="BT84" s="8">
        <v>3.5000000000000001E-3</v>
      </c>
      <c r="BU84" s="8">
        <v>3.0999999999999999E-3</v>
      </c>
      <c r="BV84" s="8">
        <v>2.7000000000000001E-3</v>
      </c>
      <c r="BW84" s="8">
        <v>2.3E-3</v>
      </c>
      <c r="BX84" s="7">
        <v>2.3999999999999998E-3</v>
      </c>
      <c r="BY84" s="7">
        <v>2.3999999999999998E-3</v>
      </c>
      <c r="BZ84" s="7">
        <v>2.5000000000000001E-3</v>
      </c>
      <c r="CA84" s="7">
        <v>2.5000000000000001E-3</v>
      </c>
      <c r="CB84" s="7">
        <v>2.5999999999999999E-3</v>
      </c>
      <c r="CC84" s="7">
        <v>2.5999999999999999E-3</v>
      </c>
      <c r="CD84" s="7">
        <v>2.3E-3</v>
      </c>
      <c r="CE84" s="7">
        <v>2.2000000000000001E-3</v>
      </c>
      <c r="CF84" s="7">
        <v>2.0999999999999999E-3</v>
      </c>
      <c r="CG84" s="7">
        <v>2E-3</v>
      </c>
      <c r="CH84" s="7">
        <v>2E-3</v>
      </c>
      <c r="CI84" s="7">
        <v>2.0999999999999999E-3</v>
      </c>
      <c r="CJ84" s="7">
        <v>2.2000000000000001E-3</v>
      </c>
      <c r="CK84" s="7">
        <v>2.3E-3</v>
      </c>
      <c r="CL84" s="7">
        <v>2.3999999999999998E-3</v>
      </c>
      <c r="CM84" s="7">
        <v>2.5000000000000001E-3</v>
      </c>
      <c r="CN84" s="7">
        <v>2.5000000000000001E-3</v>
      </c>
      <c r="CO84" s="7">
        <v>2.5999999999999999E-3</v>
      </c>
      <c r="CP84" s="7">
        <v>2.7000000000000001E-3</v>
      </c>
      <c r="CQ84" s="7">
        <v>2.8E-3</v>
      </c>
    </row>
    <row r="85" spans="1:95" x14ac:dyDescent="0.35">
      <c r="A85" s="13">
        <v>102</v>
      </c>
      <c r="B85" s="14">
        <f t="shared" si="1"/>
        <v>4.0000000000000001E-3</v>
      </c>
      <c r="H85" s="5">
        <v>102</v>
      </c>
      <c r="I85" s="8">
        <v>-1.0500000000000001E-2</v>
      </c>
      <c r="J85" s="8">
        <v>-9.1000000000000004E-3</v>
      </c>
      <c r="K85" s="8">
        <v>-7.7999999999999996E-3</v>
      </c>
      <c r="L85" s="8">
        <v>-6.4000000000000003E-3</v>
      </c>
      <c r="M85" s="8">
        <v>-5.1000000000000004E-3</v>
      </c>
      <c r="N85" s="8">
        <v>-3.7000000000000002E-3</v>
      </c>
      <c r="O85" s="8">
        <v>-2.3999999999999998E-3</v>
      </c>
      <c r="P85" s="8">
        <v>-1E-3</v>
      </c>
      <c r="Q85" s="8">
        <v>2.9999999999999997E-4</v>
      </c>
      <c r="R85" s="8">
        <v>1.6999999999999999E-3</v>
      </c>
      <c r="S85" s="8">
        <v>3.0000000000000001E-3</v>
      </c>
      <c r="T85" s="8">
        <v>4.3E-3</v>
      </c>
      <c r="U85" s="8">
        <v>5.4999999999999997E-3</v>
      </c>
      <c r="V85" s="8">
        <v>6.7000000000000002E-3</v>
      </c>
      <c r="W85" s="8">
        <v>7.7999999999999996E-3</v>
      </c>
      <c r="X85" s="8">
        <v>8.8000000000000005E-3</v>
      </c>
      <c r="Y85" s="8">
        <v>9.5999999999999992E-3</v>
      </c>
      <c r="Z85" s="8">
        <v>1.0200000000000001E-2</v>
      </c>
      <c r="AA85" s="8">
        <v>1.0699999999999999E-2</v>
      </c>
      <c r="AB85" s="8">
        <v>1.0999999999999999E-2</v>
      </c>
      <c r="AC85" s="8">
        <v>1.11E-2</v>
      </c>
      <c r="AD85" s="8">
        <v>1.0999999999999999E-2</v>
      </c>
      <c r="AE85" s="8">
        <v>1.0699999999999999E-2</v>
      </c>
      <c r="AF85" s="8">
        <v>1.03E-2</v>
      </c>
      <c r="AG85" s="8">
        <v>9.7000000000000003E-3</v>
      </c>
      <c r="AH85" s="8">
        <v>8.9999999999999993E-3</v>
      </c>
      <c r="AI85" s="8">
        <v>8.2000000000000007E-3</v>
      </c>
      <c r="AJ85" s="8">
        <v>7.4000000000000003E-3</v>
      </c>
      <c r="AK85" s="8">
        <v>6.4999999999999997E-3</v>
      </c>
      <c r="AL85" s="8">
        <v>5.5999999999999999E-3</v>
      </c>
      <c r="AM85" s="8">
        <v>4.7000000000000002E-3</v>
      </c>
      <c r="AN85" s="8">
        <v>3.8E-3</v>
      </c>
      <c r="AO85" s="8">
        <v>3.0000000000000001E-3</v>
      </c>
      <c r="AP85" s="8">
        <v>2.2000000000000001E-3</v>
      </c>
      <c r="AQ85" s="8">
        <v>1.4E-3</v>
      </c>
      <c r="AR85" s="8">
        <v>6.9999999999999999E-4</v>
      </c>
      <c r="AS85" s="8">
        <v>0</v>
      </c>
      <c r="AT85" s="8">
        <v>-5.9999999999999995E-4</v>
      </c>
      <c r="AU85" s="8">
        <v>-1.1999999999999999E-3</v>
      </c>
      <c r="AV85" s="8">
        <v>-1.9E-3</v>
      </c>
      <c r="AW85" s="8">
        <v>-2.5999999999999999E-3</v>
      </c>
      <c r="AX85" s="8">
        <v>-3.3E-3</v>
      </c>
      <c r="AY85" s="8">
        <v>-4.0000000000000001E-3</v>
      </c>
      <c r="AZ85" s="8">
        <v>-4.4999999999999997E-3</v>
      </c>
      <c r="BA85" s="8">
        <v>-4.8999999999999998E-3</v>
      </c>
      <c r="BB85" s="8">
        <v>-5.1000000000000004E-3</v>
      </c>
      <c r="BC85" s="8">
        <v>-5.0000000000000001E-3</v>
      </c>
      <c r="BD85" s="8">
        <v>-4.5999999999999999E-3</v>
      </c>
      <c r="BE85" s="8">
        <v>-4.0000000000000001E-3</v>
      </c>
      <c r="BF85" s="8">
        <v>-3.2000000000000002E-3</v>
      </c>
      <c r="BG85" s="8">
        <v>-2.0999999999999999E-3</v>
      </c>
      <c r="BH85" s="8">
        <v>-8.9999999999999998E-4</v>
      </c>
      <c r="BI85" s="8">
        <v>2.9999999999999997E-4</v>
      </c>
      <c r="BJ85" s="8">
        <v>1.4E-3</v>
      </c>
      <c r="BK85" s="8">
        <v>2.5000000000000001E-3</v>
      </c>
      <c r="BL85" s="8">
        <v>3.3E-3</v>
      </c>
      <c r="BM85" s="8">
        <v>4.0000000000000001E-3</v>
      </c>
      <c r="BN85" s="8">
        <v>4.4000000000000003E-3</v>
      </c>
      <c r="BO85" s="8">
        <v>4.4999999999999997E-3</v>
      </c>
      <c r="BP85" s="8">
        <v>4.4999999999999997E-3</v>
      </c>
      <c r="BQ85" s="8">
        <v>4.3E-3</v>
      </c>
      <c r="BR85" s="8">
        <v>4.0000000000000001E-3</v>
      </c>
      <c r="BS85" s="8">
        <v>3.7000000000000002E-3</v>
      </c>
      <c r="BT85" s="8">
        <v>3.3E-3</v>
      </c>
      <c r="BU85" s="8">
        <v>2.8999999999999998E-3</v>
      </c>
      <c r="BV85" s="8">
        <v>2.5000000000000001E-3</v>
      </c>
      <c r="BW85" s="8">
        <v>2.0999999999999999E-3</v>
      </c>
      <c r="BX85" s="7">
        <v>2.2000000000000001E-3</v>
      </c>
      <c r="BY85" s="7">
        <v>2.3E-3</v>
      </c>
      <c r="BZ85" s="7">
        <v>2.3E-3</v>
      </c>
      <c r="CA85" s="7">
        <v>2.3999999999999998E-3</v>
      </c>
      <c r="CB85" s="7">
        <v>2.3999999999999998E-3</v>
      </c>
      <c r="CC85" s="7">
        <v>2.3999999999999998E-3</v>
      </c>
      <c r="CD85" s="7">
        <v>2.3999999999999998E-3</v>
      </c>
      <c r="CE85" s="7">
        <v>2.2000000000000001E-3</v>
      </c>
      <c r="CF85" s="7">
        <v>2E-3</v>
      </c>
      <c r="CG85" s="7">
        <v>1.9E-3</v>
      </c>
      <c r="CH85" s="7">
        <v>1.9E-3</v>
      </c>
      <c r="CI85" s="7">
        <v>1.9E-3</v>
      </c>
      <c r="CJ85" s="7">
        <v>2E-3</v>
      </c>
      <c r="CK85" s="7">
        <v>2.0999999999999999E-3</v>
      </c>
      <c r="CL85" s="7">
        <v>2.0999999999999999E-3</v>
      </c>
      <c r="CM85" s="7">
        <v>2.2000000000000001E-3</v>
      </c>
      <c r="CN85" s="7">
        <v>2.3E-3</v>
      </c>
      <c r="CO85" s="7">
        <v>2.3999999999999998E-3</v>
      </c>
      <c r="CP85" s="7">
        <v>2.5000000000000001E-3</v>
      </c>
      <c r="CQ85" s="7">
        <v>2.5999999999999999E-3</v>
      </c>
    </row>
    <row r="86" spans="1:95" x14ac:dyDescent="0.35">
      <c r="A86" s="13">
        <v>103</v>
      </c>
      <c r="B86" s="14">
        <f t="shared" si="1"/>
        <v>3.7000000000000002E-3</v>
      </c>
      <c r="H86" s="5">
        <v>103</v>
      </c>
      <c r="I86" s="8">
        <v>-9.5999999999999992E-3</v>
      </c>
      <c r="J86" s="8">
        <v>-8.3999999999999995E-3</v>
      </c>
      <c r="K86" s="8">
        <v>-7.1999999999999998E-3</v>
      </c>
      <c r="L86" s="8">
        <v>-5.8999999999999999E-3</v>
      </c>
      <c r="M86" s="8">
        <v>-4.7000000000000002E-3</v>
      </c>
      <c r="N86" s="8">
        <v>-3.5000000000000001E-3</v>
      </c>
      <c r="O86" s="8">
        <v>-2.2000000000000001E-3</v>
      </c>
      <c r="P86" s="8">
        <v>-1E-3</v>
      </c>
      <c r="Q86" s="8">
        <v>2.9999999999999997E-4</v>
      </c>
      <c r="R86" s="8">
        <v>1.5E-3</v>
      </c>
      <c r="S86" s="8">
        <v>2.8E-3</v>
      </c>
      <c r="T86" s="8">
        <v>4.0000000000000001E-3</v>
      </c>
      <c r="U86" s="8">
        <v>5.1000000000000004E-3</v>
      </c>
      <c r="V86" s="8">
        <v>6.1999999999999998E-3</v>
      </c>
      <c r="W86" s="8">
        <v>7.1999999999999998E-3</v>
      </c>
      <c r="X86" s="8">
        <v>8.0999999999999996E-3</v>
      </c>
      <c r="Y86" s="8">
        <v>8.8000000000000005E-3</v>
      </c>
      <c r="Z86" s="8">
        <v>9.4000000000000004E-3</v>
      </c>
      <c r="AA86" s="8">
        <v>9.9000000000000008E-3</v>
      </c>
      <c r="AB86" s="8">
        <v>1.01E-2</v>
      </c>
      <c r="AC86" s="8">
        <v>1.0200000000000001E-2</v>
      </c>
      <c r="AD86" s="8">
        <v>1.01E-2</v>
      </c>
      <c r="AE86" s="8">
        <v>9.9000000000000008E-3</v>
      </c>
      <c r="AF86" s="8">
        <v>9.4999999999999998E-3</v>
      </c>
      <c r="AG86" s="8">
        <v>8.9999999999999993E-3</v>
      </c>
      <c r="AH86" s="8">
        <v>8.3000000000000001E-3</v>
      </c>
      <c r="AI86" s="8">
        <v>7.6E-3</v>
      </c>
      <c r="AJ86" s="8">
        <v>6.7999999999999996E-3</v>
      </c>
      <c r="AK86" s="8">
        <v>6.0000000000000001E-3</v>
      </c>
      <c r="AL86" s="8">
        <v>5.1999999999999998E-3</v>
      </c>
      <c r="AM86" s="8">
        <v>4.4000000000000003E-3</v>
      </c>
      <c r="AN86" s="8">
        <v>3.5000000000000001E-3</v>
      </c>
      <c r="AO86" s="8">
        <v>2.7000000000000001E-3</v>
      </c>
      <c r="AP86" s="8">
        <v>2E-3</v>
      </c>
      <c r="AQ86" s="8">
        <v>1.2999999999999999E-3</v>
      </c>
      <c r="AR86" s="8">
        <v>5.9999999999999995E-4</v>
      </c>
      <c r="AS86" s="8">
        <v>0</v>
      </c>
      <c r="AT86" s="8">
        <v>-5.9999999999999995E-4</v>
      </c>
      <c r="AU86" s="8">
        <v>-1.1999999999999999E-3</v>
      </c>
      <c r="AV86" s="8">
        <v>-1.8E-3</v>
      </c>
      <c r="AW86" s="8">
        <v>-2.3999999999999998E-3</v>
      </c>
      <c r="AX86" s="8">
        <v>-3.0999999999999999E-3</v>
      </c>
      <c r="AY86" s="8">
        <v>-3.7000000000000002E-3</v>
      </c>
      <c r="AZ86" s="8">
        <v>-4.1999999999999997E-3</v>
      </c>
      <c r="BA86" s="8">
        <v>-4.4999999999999997E-3</v>
      </c>
      <c r="BB86" s="8">
        <v>-4.7000000000000002E-3</v>
      </c>
      <c r="BC86" s="8">
        <v>-4.5999999999999999E-3</v>
      </c>
      <c r="BD86" s="8">
        <v>-4.3E-3</v>
      </c>
      <c r="BE86" s="8">
        <v>-3.7000000000000002E-3</v>
      </c>
      <c r="BF86" s="8">
        <v>-2.8999999999999998E-3</v>
      </c>
      <c r="BG86" s="8">
        <v>-1.9E-3</v>
      </c>
      <c r="BH86" s="8">
        <v>-8.9999999999999998E-4</v>
      </c>
      <c r="BI86" s="8">
        <v>2.9999999999999997E-4</v>
      </c>
      <c r="BJ86" s="8">
        <v>1.2999999999999999E-3</v>
      </c>
      <c r="BK86" s="8">
        <v>2.3E-3</v>
      </c>
      <c r="BL86" s="8">
        <v>3.0999999999999999E-3</v>
      </c>
      <c r="BM86" s="8">
        <v>3.7000000000000002E-3</v>
      </c>
      <c r="BN86" s="8">
        <v>4.0000000000000001E-3</v>
      </c>
      <c r="BO86" s="8">
        <v>4.1999999999999997E-3</v>
      </c>
      <c r="BP86" s="8">
        <v>4.1999999999999997E-3</v>
      </c>
      <c r="BQ86" s="8">
        <v>4.0000000000000001E-3</v>
      </c>
      <c r="BR86" s="8">
        <v>3.7000000000000002E-3</v>
      </c>
      <c r="BS86" s="8">
        <v>3.3999999999999998E-3</v>
      </c>
      <c r="BT86" s="8">
        <v>3.0000000000000001E-3</v>
      </c>
      <c r="BU86" s="8">
        <v>2.5999999999999999E-3</v>
      </c>
      <c r="BV86" s="8">
        <v>2.3E-3</v>
      </c>
      <c r="BW86" s="8">
        <v>2E-3</v>
      </c>
      <c r="BX86" s="7">
        <v>2E-3</v>
      </c>
      <c r="BY86" s="7">
        <v>2.0999999999999999E-3</v>
      </c>
      <c r="BZ86" s="7">
        <v>2.2000000000000001E-3</v>
      </c>
      <c r="CA86" s="7">
        <v>2.2000000000000001E-3</v>
      </c>
      <c r="CB86" s="7">
        <v>2.3E-3</v>
      </c>
      <c r="CC86" s="7">
        <v>2.3E-3</v>
      </c>
      <c r="CD86" s="7">
        <v>2.3E-3</v>
      </c>
      <c r="CE86" s="7">
        <v>2.2000000000000001E-3</v>
      </c>
      <c r="CF86" s="7">
        <v>2E-3</v>
      </c>
      <c r="CG86" s="7">
        <v>1.9E-3</v>
      </c>
      <c r="CH86" s="7">
        <v>1.8E-3</v>
      </c>
      <c r="CI86" s="7">
        <v>1.8E-3</v>
      </c>
      <c r="CJ86" s="7">
        <v>1.8E-3</v>
      </c>
      <c r="CK86" s="7">
        <v>1.9E-3</v>
      </c>
      <c r="CL86" s="7">
        <v>1.9E-3</v>
      </c>
      <c r="CM86" s="7">
        <v>2E-3</v>
      </c>
      <c r="CN86" s="7">
        <v>2.0999999999999999E-3</v>
      </c>
      <c r="CO86" s="7">
        <v>2.2000000000000001E-3</v>
      </c>
      <c r="CP86" s="7">
        <v>2.3E-3</v>
      </c>
      <c r="CQ86" s="7">
        <v>2.3999999999999998E-3</v>
      </c>
    </row>
    <row r="87" spans="1:95" x14ac:dyDescent="0.35">
      <c r="A87" s="13">
        <v>104</v>
      </c>
      <c r="B87" s="14">
        <f t="shared" si="1"/>
        <v>3.3999999999999998E-3</v>
      </c>
      <c r="H87" s="5">
        <v>104</v>
      </c>
      <c r="I87" s="8">
        <v>-8.8000000000000005E-3</v>
      </c>
      <c r="J87" s="8">
        <v>-7.7000000000000002E-3</v>
      </c>
      <c r="K87" s="8">
        <v>-6.6E-3</v>
      </c>
      <c r="L87" s="8">
        <v>-5.4000000000000003E-3</v>
      </c>
      <c r="M87" s="8">
        <v>-4.3E-3</v>
      </c>
      <c r="N87" s="8">
        <v>-3.2000000000000002E-3</v>
      </c>
      <c r="O87" s="8">
        <v>-2E-3</v>
      </c>
      <c r="P87" s="8">
        <v>-8.9999999999999998E-4</v>
      </c>
      <c r="Q87" s="8">
        <v>2.9999999999999997E-4</v>
      </c>
      <c r="R87" s="8">
        <v>1.4E-3</v>
      </c>
      <c r="S87" s="8">
        <v>2.5000000000000001E-3</v>
      </c>
      <c r="T87" s="8">
        <v>3.5999999999999999E-3</v>
      </c>
      <c r="U87" s="8">
        <v>4.7000000000000002E-3</v>
      </c>
      <c r="V87" s="8">
        <v>5.7000000000000002E-3</v>
      </c>
      <c r="W87" s="8">
        <v>6.6E-3</v>
      </c>
      <c r="X87" s="8">
        <v>7.4000000000000003E-3</v>
      </c>
      <c r="Y87" s="8">
        <v>8.0999999999999996E-3</v>
      </c>
      <c r="Z87" s="8">
        <v>8.6999999999999994E-3</v>
      </c>
      <c r="AA87" s="8">
        <v>9.1000000000000004E-3</v>
      </c>
      <c r="AB87" s="8">
        <v>9.2999999999999992E-3</v>
      </c>
      <c r="AC87" s="8">
        <v>9.4000000000000004E-3</v>
      </c>
      <c r="AD87" s="8">
        <v>9.2999999999999992E-3</v>
      </c>
      <c r="AE87" s="8">
        <v>9.1000000000000004E-3</v>
      </c>
      <c r="AF87" s="8">
        <v>8.6999999999999994E-3</v>
      </c>
      <c r="AG87" s="8">
        <v>8.2000000000000007E-3</v>
      </c>
      <c r="AH87" s="8">
        <v>7.6E-3</v>
      </c>
      <c r="AI87" s="8">
        <v>7.0000000000000001E-3</v>
      </c>
      <c r="AJ87" s="8">
        <v>6.3E-3</v>
      </c>
      <c r="AK87" s="8">
        <v>5.4999999999999997E-3</v>
      </c>
      <c r="AL87" s="8">
        <v>4.7999999999999996E-3</v>
      </c>
      <c r="AM87" s="8">
        <v>4.0000000000000001E-3</v>
      </c>
      <c r="AN87" s="8">
        <v>3.2000000000000002E-3</v>
      </c>
      <c r="AO87" s="8">
        <v>2.5000000000000001E-3</v>
      </c>
      <c r="AP87" s="8">
        <v>1.8E-3</v>
      </c>
      <c r="AQ87" s="8">
        <v>1.1999999999999999E-3</v>
      </c>
      <c r="AR87" s="8">
        <v>5.9999999999999995E-4</v>
      </c>
      <c r="AS87" s="8">
        <v>0</v>
      </c>
      <c r="AT87" s="8">
        <v>-5.0000000000000001E-4</v>
      </c>
      <c r="AU87" s="8">
        <v>-1.1000000000000001E-3</v>
      </c>
      <c r="AV87" s="8">
        <v>-1.6000000000000001E-3</v>
      </c>
      <c r="AW87" s="8">
        <v>-2.2000000000000001E-3</v>
      </c>
      <c r="AX87" s="8">
        <v>-2.8E-3</v>
      </c>
      <c r="AY87" s="8">
        <v>-3.3E-3</v>
      </c>
      <c r="AZ87" s="8">
        <v>-3.8E-3</v>
      </c>
      <c r="BA87" s="8">
        <v>-4.1000000000000003E-3</v>
      </c>
      <c r="BB87" s="8">
        <v>-4.3E-3</v>
      </c>
      <c r="BC87" s="8">
        <v>-4.1999999999999997E-3</v>
      </c>
      <c r="BD87" s="8">
        <v>-3.8999999999999998E-3</v>
      </c>
      <c r="BE87" s="8">
        <v>-3.3999999999999998E-3</v>
      </c>
      <c r="BF87" s="8">
        <v>-2.7000000000000001E-3</v>
      </c>
      <c r="BG87" s="8">
        <v>-1.8E-3</v>
      </c>
      <c r="BH87" s="8">
        <v>-8.0000000000000004E-4</v>
      </c>
      <c r="BI87" s="8">
        <v>2.0000000000000001E-4</v>
      </c>
      <c r="BJ87" s="8">
        <v>1.1999999999999999E-3</v>
      </c>
      <c r="BK87" s="8">
        <v>2.0999999999999999E-3</v>
      </c>
      <c r="BL87" s="8">
        <v>2.8E-3</v>
      </c>
      <c r="BM87" s="8">
        <v>3.3E-3</v>
      </c>
      <c r="BN87" s="8">
        <v>3.7000000000000002E-3</v>
      </c>
      <c r="BO87" s="8">
        <v>3.8E-3</v>
      </c>
      <c r="BP87" s="8">
        <v>3.8E-3</v>
      </c>
      <c r="BQ87" s="8">
        <v>3.7000000000000002E-3</v>
      </c>
      <c r="BR87" s="8">
        <v>3.3999999999999998E-3</v>
      </c>
      <c r="BS87" s="8">
        <v>3.0999999999999999E-3</v>
      </c>
      <c r="BT87" s="8">
        <v>2.8E-3</v>
      </c>
      <c r="BU87" s="8">
        <v>2.3999999999999998E-3</v>
      </c>
      <c r="BV87" s="8">
        <v>2.0999999999999999E-3</v>
      </c>
      <c r="BW87" s="8">
        <v>1.8E-3</v>
      </c>
      <c r="BX87" s="7">
        <v>1.9E-3</v>
      </c>
      <c r="BY87" s="7">
        <v>1.9E-3</v>
      </c>
      <c r="BZ87" s="7">
        <v>2E-3</v>
      </c>
      <c r="CA87" s="7">
        <v>2.0999999999999999E-3</v>
      </c>
      <c r="CB87" s="7">
        <v>2.0999999999999999E-3</v>
      </c>
      <c r="CC87" s="7">
        <v>2.0999999999999999E-3</v>
      </c>
      <c r="CD87" s="7">
        <v>2.0999999999999999E-3</v>
      </c>
      <c r="CE87" s="7">
        <v>2.0999999999999999E-3</v>
      </c>
      <c r="CF87" s="7">
        <v>2E-3</v>
      </c>
      <c r="CG87" s="7">
        <v>1.8E-3</v>
      </c>
      <c r="CH87" s="7">
        <v>1.6999999999999999E-3</v>
      </c>
      <c r="CI87" s="7">
        <v>1.6000000000000001E-3</v>
      </c>
      <c r="CJ87" s="7">
        <v>1.6000000000000001E-3</v>
      </c>
      <c r="CK87" s="7">
        <v>1.6999999999999999E-3</v>
      </c>
      <c r="CL87" s="7">
        <v>1.6999999999999999E-3</v>
      </c>
      <c r="CM87" s="7">
        <v>1.8E-3</v>
      </c>
      <c r="CN87" s="7">
        <v>1.9E-3</v>
      </c>
      <c r="CO87" s="7">
        <v>2E-3</v>
      </c>
      <c r="CP87" s="7">
        <v>2.0999999999999999E-3</v>
      </c>
      <c r="CQ87" s="7">
        <v>2.2000000000000001E-3</v>
      </c>
    </row>
    <row r="88" spans="1:95" x14ac:dyDescent="0.35">
      <c r="A88" s="13">
        <v>105</v>
      </c>
      <c r="B88" s="14">
        <f t="shared" si="1"/>
        <v>3.0999999999999999E-3</v>
      </c>
      <c r="H88" s="5">
        <v>105</v>
      </c>
      <c r="I88" s="8">
        <v>-8.0000000000000002E-3</v>
      </c>
      <c r="J88" s="8">
        <v>-7.0000000000000001E-3</v>
      </c>
      <c r="K88" s="8">
        <v>-6.0000000000000001E-3</v>
      </c>
      <c r="L88" s="8">
        <v>-4.8999999999999998E-3</v>
      </c>
      <c r="M88" s="8">
        <v>-3.8999999999999998E-3</v>
      </c>
      <c r="N88" s="8">
        <v>-2.8999999999999998E-3</v>
      </c>
      <c r="O88" s="8">
        <v>-1.8E-3</v>
      </c>
      <c r="P88" s="8">
        <v>-8.0000000000000004E-4</v>
      </c>
      <c r="Q88" s="8">
        <v>2.0000000000000001E-4</v>
      </c>
      <c r="R88" s="8">
        <v>1.2999999999999999E-3</v>
      </c>
      <c r="S88" s="8">
        <v>2.3E-3</v>
      </c>
      <c r="T88" s="8">
        <v>3.3E-3</v>
      </c>
      <c r="U88" s="8">
        <v>4.3E-3</v>
      </c>
      <c r="V88" s="8">
        <v>5.1999999999999998E-3</v>
      </c>
      <c r="W88" s="8">
        <v>6.0000000000000001E-3</v>
      </c>
      <c r="X88" s="8">
        <v>6.7000000000000002E-3</v>
      </c>
      <c r="Y88" s="8">
        <v>7.4000000000000003E-3</v>
      </c>
      <c r="Z88" s="8">
        <v>7.9000000000000008E-3</v>
      </c>
      <c r="AA88" s="8">
        <v>8.2000000000000007E-3</v>
      </c>
      <c r="AB88" s="8">
        <v>8.5000000000000006E-3</v>
      </c>
      <c r="AC88" s="8">
        <v>8.5000000000000006E-3</v>
      </c>
      <c r="AD88" s="8">
        <v>8.3999999999999995E-3</v>
      </c>
      <c r="AE88" s="8">
        <v>8.2000000000000007E-3</v>
      </c>
      <c r="AF88" s="8">
        <v>7.9000000000000008E-3</v>
      </c>
      <c r="AG88" s="8">
        <v>7.4999999999999997E-3</v>
      </c>
      <c r="AH88" s="8">
        <v>6.8999999999999999E-3</v>
      </c>
      <c r="AI88" s="8">
        <v>6.3E-3</v>
      </c>
      <c r="AJ88" s="8">
        <v>5.7000000000000002E-3</v>
      </c>
      <c r="AK88" s="8">
        <v>5.0000000000000001E-3</v>
      </c>
      <c r="AL88" s="8">
        <v>4.3E-3</v>
      </c>
      <c r="AM88" s="8">
        <v>3.5999999999999999E-3</v>
      </c>
      <c r="AN88" s="8">
        <v>2.8999999999999998E-3</v>
      </c>
      <c r="AO88" s="8">
        <v>2.3E-3</v>
      </c>
      <c r="AP88" s="8">
        <v>1.6999999999999999E-3</v>
      </c>
      <c r="AQ88" s="8">
        <v>1.1000000000000001E-3</v>
      </c>
      <c r="AR88" s="8">
        <v>5.0000000000000001E-4</v>
      </c>
      <c r="AS88" s="8">
        <v>0</v>
      </c>
      <c r="AT88" s="8">
        <v>-5.0000000000000001E-4</v>
      </c>
      <c r="AU88" s="8">
        <v>-1E-3</v>
      </c>
      <c r="AV88" s="8">
        <v>-1.5E-3</v>
      </c>
      <c r="AW88" s="8">
        <v>-2E-3</v>
      </c>
      <c r="AX88" s="8">
        <v>-2.5000000000000001E-3</v>
      </c>
      <c r="AY88" s="8">
        <v>-3.0000000000000001E-3</v>
      </c>
      <c r="AZ88" s="8">
        <v>-3.5000000000000001E-3</v>
      </c>
      <c r="BA88" s="8">
        <v>-3.8E-3</v>
      </c>
      <c r="BB88" s="8">
        <v>-3.8999999999999998E-3</v>
      </c>
      <c r="BC88" s="8">
        <v>-3.8E-3</v>
      </c>
      <c r="BD88" s="8">
        <v>-3.5999999999999999E-3</v>
      </c>
      <c r="BE88" s="8">
        <v>-3.0999999999999999E-3</v>
      </c>
      <c r="BF88" s="8">
        <v>-2.3999999999999998E-3</v>
      </c>
      <c r="BG88" s="8">
        <v>-1.6000000000000001E-3</v>
      </c>
      <c r="BH88" s="8">
        <v>-6.9999999999999999E-4</v>
      </c>
      <c r="BI88" s="8">
        <v>2.0000000000000001E-4</v>
      </c>
      <c r="BJ88" s="8">
        <v>1.1000000000000001E-3</v>
      </c>
      <c r="BK88" s="8">
        <v>1.9E-3</v>
      </c>
      <c r="BL88" s="8">
        <v>2.5999999999999999E-3</v>
      </c>
      <c r="BM88" s="8">
        <v>3.0000000000000001E-3</v>
      </c>
      <c r="BN88" s="8">
        <v>3.3999999999999998E-3</v>
      </c>
      <c r="BO88" s="8">
        <v>3.5000000000000001E-3</v>
      </c>
      <c r="BP88" s="8">
        <v>3.5000000000000001E-3</v>
      </c>
      <c r="BQ88" s="8">
        <v>3.3E-3</v>
      </c>
      <c r="BR88" s="8">
        <v>3.0999999999999999E-3</v>
      </c>
      <c r="BS88" s="8">
        <v>2.8E-3</v>
      </c>
      <c r="BT88" s="8">
        <v>2.5000000000000001E-3</v>
      </c>
      <c r="BU88" s="8">
        <v>2.2000000000000001E-3</v>
      </c>
      <c r="BV88" s="8">
        <v>1.9E-3</v>
      </c>
      <c r="BW88" s="8">
        <v>1.6000000000000001E-3</v>
      </c>
      <c r="BX88" s="7">
        <v>1.6999999999999999E-3</v>
      </c>
      <c r="BY88" s="7">
        <v>1.8E-3</v>
      </c>
      <c r="BZ88" s="7">
        <v>1.8E-3</v>
      </c>
      <c r="CA88" s="7">
        <v>1.9E-3</v>
      </c>
      <c r="CB88" s="7">
        <v>1.9E-3</v>
      </c>
      <c r="CC88" s="7">
        <v>2E-3</v>
      </c>
      <c r="CD88" s="7">
        <v>2E-3</v>
      </c>
      <c r="CE88" s="7">
        <v>1.9E-3</v>
      </c>
      <c r="CF88" s="7">
        <v>1.9E-3</v>
      </c>
      <c r="CG88" s="7">
        <v>1.8E-3</v>
      </c>
      <c r="CH88" s="7">
        <v>1.6000000000000001E-3</v>
      </c>
      <c r="CI88" s="7">
        <v>1.5E-3</v>
      </c>
      <c r="CJ88" s="7">
        <v>1.5E-3</v>
      </c>
      <c r="CK88" s="7">
        <v>1.5E-3</v>
      </c>
      <c r="CL88" s="7">
        <v>1.6000000000000001E-3</v>
      </c>
      <c r="CM88" s="7">
        <v>1.6000000000000001E-3</v>
      </c>
      <c r="CN88" s="7">
        <v>1.6999999999999999E-3</v>
      </c>
      <c r="CO88" s="7">
        <v>1.8E-3</v>
      </c>
      <c r="CP88" s="7">
        <v>1.9E-3</v>
      </c>
      <c r="CQ88" s="7">
        <v>2E-3</v>
      </c>
    </row>
    <row r="89" spans="1:95" x14ac:dyDescent="0.35">
      <c r="A89" s="13">
        <v>106</v>
      </c>
      <c r="B89" s="14">
        <f t="shared" si="1"/>
        <v>2.8E-3</v>
      </c>
      <c r="H89" s="5">
        <v>106</v>
      </c>
      <c r="I89" s="8">
        <v>-7.1999999999999998E-3</v>
      </c>
      <c r="J89" s="8">
        <v>-6.3E-3</v>
      </c>
      <c r="K89" s="8">
        <v>-5.4000000000000003E-3</v>
      </c>
      <c r="L89" s="8">
        <v>-4.4999999999999997E-3</v>
      </c>
      <c r="M89" s="8">
        <v>-3.5000000000000001E-3</v>
      </c>
      <c r="N89" s="8">
        <v>-2.5999999999999999E-3</v>
      </c>
      <c r="O89" s="8">
        <v>-1.6999999999999999E-3</v>
      </c>
      <c r="P89" s="8">
        <v>-6.9999999999999999E-4</v>
      </c>
      <c r="Q89" s="8">
        <v>2.0000000000000001E-4</v>
      </c>
      <c r="R89" s="8">
        <v>1.1000000000000001E-3</v>
      </c>
      <c r="S89" s="8">
        <v>2.0999999999999999E-3</v>
      </c>
      <c r="T89" s="8">
        <v>3.0000000000000001E-3</v>
      </c>
      <c r="U89" s="8">
        <v>3.8E-3</v>
      </c>
      <c r="V89" s="8">
        <v>4.5999999999999999E-3</v>
      </c>
      <c r="W89" s="8">
        <v>5.4000000000000003E-3</v>
      </c>
      <c r="X89" s="8">
        <v>6.1000000000000004E-3</v>
      </c>
      <c r="Y89" s="8">
        <v>6.6E-3</v>
      </c>
      <c r="Z89" s="8">
        <v>7.1000000000000004E-3</v>
      </c>
      <c r="AA89" s="8">
        <v>7.4000000000000003E-3</v>
      </c>
      <c r="AB89" s="8">
        <v>7.6E-3</v>
      </c>
      <c r="AC89" s="8">
        <v>7.7000000000000002E-3</v>
      </c>
      <c r="AD89" s="8">
        <v>7.6E-3</v>
      </c>
      <c r="AE89" s="8">
        <v>7.4000000000000003E-3</v>
      </c>
      <c r="AF89" s="8">
        <v>7.1000000000000004E-3</v>
      </c>
      <c r="AG89" s="8">
        <v>6.7000000000000002E-3</v>
      </c>
      <c r="AH89" s="8">
        <v>6.1999999999999998E-3</v>
      </c>
      <c r="AI89" s="8">
        <v>5.7000000000000002E-3</v>
      </c>
      <c r="AJ89" s="8">
        <v>5.1000000000000004E-3</v>
      </c>
      <c r="AK89" s="8">
        <v>4.4999999999999997E-3</v>
      </c>
      <c r="AL89" s="8">
        <v>3.8999999999999998E-3</v>
      </c>
      <c r="AM89" s="8">
        <v>3.3E-3</v>
      </c>
      <c r="AN89" s="8">
        <v>2.7000000000000001E-3</v>
      </c>
      <c r="AO89" s="8">
        <v>2.0999999999999999E-3</v>
      </c>
      <c r="AP89" s="8">
        <v>1.5E-3</v>
      </c>
      <c r="AQ89" s="8">
        <v>1E-3</v>
      </c>
      <c r="AR89" s="8">
        <v>5.0000000000000001E-4</v>
      </c>
      <c r="AS89" s="8">
        <v>0</v>
      </c>
      <c r="AT89" s="8">
        <v>-4.0000000000000002E-4</v>
      </c>
      <c r="AU89" s="8">
        <v>-8.9999999999999998E-4</v>
      </c>
      <c r="AV89" s="8">
        <v>-1.2999999999999999E-3</v>
      </c>
      <c r="AW89" s="8">
        <v>-1.8E-3</v>
      </c>
      <c r="AX89" s="8">
        <v>-2.3E-3</v>
      </c>
      <c r="AY89" s="8">
        <v>-2.7000000000000001E-3</v>
      </c>
      <c r="AZ89" s="8">
        <v>-3.0999999999999999E-3</v>
      </c>
      <c r="BA89" s="8">
        <v>-3.3999999999999998E-3</v>
      </c>
      <c r="BB89" s="8">
        <v>-3.5000000000000001E-3</v>
      </c>
      <c r="BC89" s="8">
        <v>-3.5000000000000001E-3</v>
      </c>
      <c r="BD89" s="8">
        <v>-3.2000000000000002E-3</v>
      </c>
      <c r="BE89" s="8">
        <v>-2.8E-3</v>
      </c>
      <c r="BF89" s="8">
        <v>-2.2000000000000001E-3</v>
      </c>
      <c r="BG89" s="8">
        <v>-1.5E-3</v>
      </c>
      <c r="BH89" s="8">
        <v>-5.9999999999999995E-4</v>
      </c>
      <c r="BI89" s="8">
        <v>2.0000000000000001E-4</v>
      </c>
      <c r="BJ89" s="8">
        <v>1E-3</v>
      </c>
      <c r="BK89" s="8">
        <v>1.6999999999999999E-3</v>
      </c>
      <c r="BL89" s="8">
        <v>2.3E-3</v>
      </c>
      <c r="BM89" s="8">
        <v>2.7000000000000001E-3</v>
      </c>
      <c r="BN89" s="8">
        <v>3.0000000000000001E-3</v>
      </c>
      <c r="BO89" s="8">
        <v>3.0999999999999999E-3</v>
      </c>
      <c r="BP89" s="8">
        <v>3.0999999999999999E-3</v>
      </c>
      <c r="BQ89" s="8">
        <v>3.0000000000000001E-3</v>
      </c>
      <c r="BR89" s="8">
        <v>2.8E-3</v>
      </c>
      <c r="BS89" s="8">
        <v>2.5000000000000001E-3</v>
      </c>
      <c r="BT89" s="8">
        <v>2.3E-3</v>
      </c>
      <c r="BU89" s="8">
        <v>2E-3</v>
      </c>
      <c r="BV89" s="8">
        <v>1.6999999999999999E-3</v>
      </c>
      <c r="BW89" s="8">
        <v>1.5E-3</v>
      </c>
      <c r="BX89" s="7">
        <v>1.5E-3</v>
      </c>
      <c r="BY89" s="7">
        <v>1.6000000000000001E-3</v>
      </c>
      <c r="BZ89" s="7">
        <v>1.6999999999999999E-3</v>
      </c>
      <c r="CA89" s="7">
        <v>1.6999999999999999E-3</v>
      </c>
      <c r="CB89" s="7">
        <v>1.8E-3</v>
      </c>
      <c r="CC89" s="7">
        <v>1.8E-3</v>
      </c>
      <c r="CD89" s="7">
        <v>1.8E-3</v>
      </c>
      <c r="CE89" s="7">
        <v>1.8E-3</v>
      </c>
      <c r="CF89" s="7">
        <v>1.6999999999999999E-3</v>
      </c>
      <c r="CG89" s="7">
        <v>1.6999999999999999E-3</v>
      </c>
      <c r="CH89" s="7">
        <v>1.6000000000000001E-3</v>
      </c>
      <c r="CI89" s="7">
        <v>1.4E-3</v>
      </c>
      <c r="CJ89" s="7">
        <v>1.4E-3</v>
      </c>
      <c r="CK89" s="7">
        <v>1.2999999999999999E-3</v>
      </c>
      <c r="CL89" s="7">
        <v>1.4E-3</v>
      </c>
      <c r="CM89" s="7">
        <v>1.4E-3</v>
      </c>
      <c r="CN89" s="7">
        <v>1.5E-3</v>
      </c>
      <c r="CO89" s="7">
        <v>1.6000000000000001E-3</v>
      </c>
      <c r="CP89" s="7">
        <v>1.6999999999999999E-3</v>
      </c>
      <c r="CQ89" s="7">
        <v>1.8E-3</v>
      </c>
    </row>
    <row r="90" spans="1:95" x14ac:dyDescent="0.35">
      <c r="A90" s="13">
        <v>107</v>
      </c>
      <c r="B90" s="14">
        <f t="shared" si="1"/>
        <v>2.5000000000000001E-3</v>
      </c>
      <c r="H90" s="5">
        <v>107</v>
      </c>
      <c r="I90" s="8">
        <v>-6.4000000000000003E-3</v>
      </c>
      <c r="J90" s="8">
        <v>-5.5999999999999999E-3</v>
      </c>
      <c r="K90" s="8">
        <v>-4.7999999999999996E-3</v>
      </c>
      <c r="L90" s="8">
        <v>-4.0000000000000001E-3</v>
      </c>
      <c r="M90" s="8">
        <v>-3.0999999999999999E-3</v>
      </c>
      <c r="N90" s="8">
        <v>-2.3E-3</v>
      </c>
      <c r="O90" s="8">
        <v>-1.5E-3</v>
      </c>
      <c r="P90" s="8">
        <v>-5.9999999999999995E-4</v>
      </c>
      <c r="Q90" s="8">
        <v>2.0000000000000001E-4</v>
      </c>
      <c r="R90" s="8">
        <v>1E-3</v>
      </c>
      <c r="S90" s="8">
        <v>1.8E-3</v>
      </c>
      <c r="T90" s="8">
        <v>2.5999999999999999E-3</v>
      </c>
      <c r="U90" s="8">
        <v>3.3999999999999998E-3</v>
      </c>
      <c r="V90" s="8">
        <v>4.1000000000000003E-3</v>
      </c>
      <c r="W90" s="8">
        <v>4.7999999999999996E-3</v>
      </c>
      <c r="X90" s="8">
        <v>5.4000000000000003E-3</v>
      </c>
      <c r="Y90" s="8">
        <v>5.8999999999999999E-3</v>
      </c>
      <c r="Z90" s="8">
        <v>6.3E-3</v>
      </c>
      <c r="AA90" s="8">
        <v>6.6E-3</v>
      </c>
      <c r="AB90" s="8">
        <v>6.7999999999999996E-3</v>
      </c>
      <c r="AC90" s="8">
        <v>6.7999999999999996E-3</v>
      </c>
      <c r="AD90" s="8">
        <v>6.7999999999999996E-3</v>
      </c>
      <c r="AE90" s="8">
        <v>6.6E-3</v>
      </c>
      <c r="AF90" s="8">
        <v>6.3E-3</v>
      </c>
      <c r="AG90" s="8">
        <v>6.0000000000000001E-3</v>
      </c>
      <c r="AH90" s="8">
        <v>5.4999999999999997E-3</v>
      </c>
      <c r="AI90" s="8">
        <v>5.1000000000000004E-3</v>
      </c>
      <c r="AJ90" s="8">
        <v>4.5999999999999999E-3</v>
      </c>
      <c r="AK90" s="8">
        <v>4.0000000000000001E-3</v>
      </c>
      <c r="AL90" s="8">
        <v>3.5000000000000001E-3</v>
      </c>
      <c r="AM90" s="8">
        <v>2.8999999999999998E-3</v>
      </c>
      <c r="AN90" s="8">
        <v>2.3999999999999998E-3</v>
      </c>
      <c r="AO90" s="8">
        <v>1.8E-3</v>
      </c>
      <c r="AP90" s="8">
        <v>1.2999999999999999E-3</v>
      </c>
      <c r="AQ90" s="8">
        <v>8.9999999999999998E-4</v>
      </c>
      <c r="AR90" s="8">
        <v>4.0000000000000002E-4</v>
      </c>
      <c r="AS90" s="8">
        <v>0</v>
      </c>
      <c r="AT90" s="8">
        <v>-4.0000000000000002E-4</v>
      </c>
      <c r="AU90" s="8">
        <v>-8.0000000000000004E-4</v>
      </c>
      <c r="AV90" s="8">
        <v>-1.1999999999999999E-3</v>
      </c>
      <c r="AW90" s="8">
        <v>-1.6000000000000001E-3</v>
      </c>
      <c r="AX90" s="8">
        <v>-2E-3</v>
      </c>
      <c r="AY90" s="8">
        <v>-2.3999999999999998E-3</v>
      </c>
      <c r="AZ90" s="8">
        <v>-2.8E-3</v>
      </c>
      <c r="BA90" s="8">
        <v>-3.0000000000000001E-3</v>
      </c>
      <c r="BB90" s="8">
        <v>-3.0999999999999999E-3</v>
      </c>
      <c r="BC90" s="8">
        <v>-3.0999999999999999E-3</v>
      </c>
      <c r="BD90" s="8">
        <v>-2.8999999999999998E-3</v>
      </c>
      <c r="BE90" s="8">
        <v>-2.5000000000000001E-3</v>
      </c>
      <c r="BF90" s="8">
        <v>-1.9E-3</v>
      </c>
      <c r="BG90" s="8">
        <v>-1.2999999999999999E-3</v>
      </c>
      <c r="BH90" s="8">
        <v>-5.9999999999999995E-4</v>
      </c>
      <c r="BI90" s="8">
        <v>2.0000000000000001E-4</v>
      </c>
      <c r="BJ90" s="8">
        <v>8.9999999999999998E-4</v>
      </c>
      <c r="BK90" s="8">
        <v>1.5E-3</v>
      </c>
      <c r="BL90" s="8">
        <v>2E-3</v>
      </c>
      <c r="BM90" s="8">
        <v>2.3999999999999998E-3</v>
      </c>
      <c r="BN90" s="8">
        <v>2.7000000000000001E-3</v>
      </c>
      <c r="BO90" s="8">
        <v>2.8E-3</v>
      </c>
      <c r="BP90" s="8">
        <v>2.8E-3</v>
      </c>
      <c r="BQ90" s="8">
        <v>2.7000000000000001E-3</v>
      </c>
      <c r="BR90" s="8">
        <v>2.5000000000000001E-3</v>
      </c>
      <c r="BS90" s="8">
        <v>2.3E-3</v>
      </c>
      <c r="BT90" s="8">
        <v>2E-3</v>
      </c>
      <c r="BU90" s="8">
        <v>1.8E-3</v>
      </c>
      <c r="BV90" s="8">
        <v>1.5E-3</v>
      </c>
      <c r="BW90" s="8">
        <v>1.2999999999999999E-3</v>
      </c>
      <c r="BX90" s="7">
        <v>1.4E-3</v>
      </c>
      <c r="BY90" s="7">
        <v>1.4E-3</v>
      </c>
      <c r="BZ90" s="7">
        <v>1.5E-3</v>
      </c>
      <c r="CA90" s="7">
        <v>1.5E-3</v>
      </c>
      <c r="CB90" s="7">
        <v>1.6000000000000001E-3</v>
      </c>
      <c r="CC90" s="7">
        <v>1.6000000000000001E-3</v>
      </c>
      <c r="CD90" s="7">
        <v>1.6000000000000001E-3</v>
      </c>
      <c r="CE90" s="7">
        <v>1.6000000000000001E-3</v>
      </c>
      <c r="CF90" s="7">
        <v>1.6000000000000001E-3</v>
      </c>
      <c r="CG90" s="7">
        <v>1.5E-3</v>
      </c>
      <c r="CH90" s="7">
        <v>1.5E-3</v>
      </c>
      <c r="CI90" s="7">
        <v>1.4E-3</v>
      </c>
      <c r="CJ90" s="7">
        <v>1.1999999999999999E-3</v>
      </c>
      <c r="CK90" s="7">
        <v>1.1999999999999999E-3</v>
      </c>
      <c r="CL90" s="7">
        <v>1.1999999999999999E-3</v>
      </c>
      <c r="CM90" s="7">
        <v>1.1999999999999999E-3</v>
      </c>
      <c r="CN90" s="7">
        <v>1.2999999999999999E-3</v>
      </c>
      <c r="CO90" s="7">
        <v>1.4E-3</v>
      </c>
      <c r="CP90" s="7">
        <v>1.5E-3</v>
      </c>
      <c r="CQ90" s="7">
        <v>1.6000000000000001E-3</v>
      </c>
    </row>
    <row r="91" spans="1:95" x14ac:dyDescent="0.35">
      <c r="A91" s="13">
        <v>108</v>
      </c>
      <c r="B91" s="14">
        <f t="shared" si="1"/>
        <v>2.2000000000000001E-3</v>
      </c>
      <c r="H91" s="5">
        <v>108</v>
      </c>
      <c r="I91" s="8">
        <v>-5.5999999999999999E-3</v>
      </c>
      <c r="J91" s="8">
        <v>-4.8999999999999998E-3</v>
      </c>
      <c r="K91" s="8">
        <v>-4.1999999999999997E-3</v>
      </c>
      <c r="L91" s="8">
        <v>-3.5000000000000001E-3</v>
      </c>
      <c r="M91" s="8">
        <v>-2.7000000000000001E-3</v>
      </c>
      <c r="N91" s="8">
        <v>-2E-3</v>
      </c>
      <c r="O91" s="8">
        <v>-1.2999999999999999E-3</v>
      </c>
      <c r="P91" s="8">
        <v>-5.9999999999999995E-4</v>
      </c>
      <c r="Q91" s="8">
        <v>2.0000000000000001E-4</v>
      </c>
      <c r="R91" s="8">
        <v>8.9999999999999998E-4</v>
      </c>
      <c r="S91" s="8">
        <v>1.6000000000000001E-3</v>
      </c>
      <c r="T91" s="8">
        <v>2.3E-3</v>
      </c>
      <c r="U91" s="8">
        <v>3.0000000000000001E-3</v>
      </c>
      <c r="V91" s="8">
        <v>3.5999999999999999E-3</v>
      </c>
      <c r="W91" s="8">
        <v>4.1999999999999997E-3</v>
      </c>
      <c r="X91" s="8">
        <v>4.7000000000000002E-3</v>
      </c>
      <c r="Y91" s="8">
        <v>5.1999999999999998E-3</v>
      </c>
      <c r="Z91" s="8">
        <v>5.4999999999999997E-3</v>
      </c>
      <c r="AA91" s="8">
        <v>5.7999999999999996E-3</v>
      </c>
      <c r="AB91" s="8">
        <v>5.8999999999999999E-3</v>
      </c>
      <c r="AC91" s="8">
        <v>6.0000000000000001E-3</v>
      </c>
      <c r="AD91" s="8">
        <v>5.8999999999999999E-3</v>
      </c>
      <c r="AE91" s="8">
        <v>5.7999999999999996E-3</v>
      </c>
      <c r="AF91" s="8">
        <v>5.4999999999999997E-3</v>
      </c>
      <c r="AG91" s="8">
        <v>5.1999999999999998E-3</v>
      </c>
      <c r="AH91" s="8">
        <v>4.8999999999999998E-3</v>
      </c>
      <c r="AI91" s="8">
        <v>4.4000000000000003E-3</v>
      </c>
      <c r="AJ91" s="8">
        <v>4.0000000000000001E-3</v>
      </c>
      <c r="AK91" s="8">
        <v>3.5000000000000001E-3</v>
      </c>
      <c r="AL91" s="8">
        <v>3.0000000000000001E-3</v>
      </c>
      <c r="AM91" s="8">
        <v>2.5000000000000001E-3</v>
      </c>
      <c r="AN91" s="8">
        <v>2.0999999999999999E-3</v>
      </c>
      <c r="AO91" s="8">
        <v>1.6000000000000001E-3</v>
      </c>
      <c r="AP91" s="8">
        <v>1.1999999999999999E-3</v>
      </c>
      <c r="AQ91" s="8">
        <v>8.0000000000000004E-4</v>
      </c>
      <c r="AR91" s="8">
        <v>4.0000000000000002E-4</v>
      </c>
      <c r="AS91" s="8">
        <v>0</v>
      </c>
      <c r="AT91" s="8">
        <v>-2.9999999999999997E-4</v>
      </c>
      <c r="AU91" s="8">
        <v>-6.9999999999999999E-4</v>
      </c>
      <c r="AV91" s="8">
        <v>-1E-3</v>
      </c>
      <c r="AW91" s="8">
        <v>-1.4E-3</v>
      </c>
      <c r="AX91" s="8">
        <v>-1.8E-3</v>
      </c>
      <c r="AY91" s="8">
        <v>-2.0999999999999999E-3</v>
      </c>
      <c r="AZ91" s="8">
        <v>-2.3999999999999998E-3</v>
      </c>
      <c r="BA91" s="8">
        <v>-2.5999999999999999E-3</v>
      </c>
      <c r="BB91" s="8">
        <v>-2.7000000000000001E-3</v>
      </c>
      <c r="BC91" s="8">
        <v>-2.7000000000000001E-3</v>
      </c>
      <c r="BD91" s="8">
        <v>-2.5000000000000001E-3</v>
      </c>
      <c r="BE91" s="8">
        <v>-2.2000000000000001E-3</v>
      </c>
      <c r="BF91" s="8">
        <v>-1.6999999999999999E-3</v>
      </c>
      <c r="BG91" s="8">
        <v>-1.1000000000000001E-3</v>
      </c>
      <c r="BH91" s="8">
        <v>-5.0000000000000001E-4</v>
      </c>
      <c r="BI91" s="8">
        <v>2.0000000000000001E-4</v>
      </c>
      <c r="BJ91" s="8">
        <v>8.0000000000000004E-4</v>
      </c>
      <c r="BK91" s="8">
        <v>1.2999999999999999E-3</v>
      </c>
      <c r="BL91" s="8">
        <v>1.8E-3</v>
      </c>
      <c r="BM91" s="8">
        <v>2.0999999999999999E-3</v>
      </c>
      <c r="BN91" s="8">
        <v>2.3999999999999998E-3</v>
      </c>
      <c r="BO91" s="8">
        <v>2.3999999999999998E-3</v>
      </c>
      <c r="BP91" s="8">
        <v>2.3999999999999998E-3</v>
      </c>
      <c r="BQ91" s="8">
        <v>2.3E-3</v>
      </c>
      <c r="BR91" s="8">
        <v>2.2000000000000001E-3</v>
      </c>
      <c r="BS91" s="8">
        <v>2E-3</v>
      </c>
      <c r="BT91" s="8">
        <v>1.8E-3</v>
      </c>
      <c r="BU91" s="8">
        <v>1.5E-3</v>
      </c>
      <c r="BV91" s="8">
        <v>1.2999999999999999E-3</v>
      </c>
      <c r="BW91" s="8">
        <v>1.1000000000000001E-3</v>
      </c>
      <c r="BX91" s="7">
        <v>1.1999999999999999E-3</v>
      </c>
      <c r="BY91" s="7">
        <v>1.2999999999999999E-3</v>
      </c>
      <c r="BZ91" s="7">
        <v>1.2999999999999999E-3</v>
      </c>
      <c r="CA91" s="7">
        <v>1.4E-3</v>
      </c>
      <c r="CB91" s="7">
        <v>1.4E-3</v>
      </c>
      <c r="CC91" s="7">
        <v>1.4E-3</v>
      </c>
      <c r="CD91" s="7">
        <v>1.5E-3</v>
      </c>
      <c r="CE91" s="7">
        <v>1.5E-3</v>
      </c>
      <c r="CF91" s="7">
        <v>1.4E-3</v>
      </c>
      <c r="CG91" s="7">
        <v>1.4E-3</v>
      </c>
      <c r="CH91" s="7">
        <v>1.2999999999999999E-3</v>
      </c>
      <c r="CI91" s="7">
        <v>1.1999999999999999E-3</v>
      </c>
      <c r="CJ91" s="7">
        <v>1.1999999999999999E-3</v>
      </c>
      <c r="CK91" s="7">
        <v>1.1000000000000001E-3</v>
      </c>
      <c r="CL91" s="7">
        <v>1E-3</v>
      </c>
      <c r="CM91" s="7">
        <v>1.1000000000000001E-3</v>
      </c>
      <c r="CN91" s="7">
        <v>1.1000000000000001E-3</v>
      </c>
      <c r="CO91" s="7">
        <v>1.1999999999999999E-3</v>
      </c>
      <c r="CP91" s="7">
        <v>1.2999999999999999E-3</v>
      </c>
      <c r="CQ91" s="7">
        <v>1.4E-3</v>
      </c>
    </row>
    <row r="92" spans="1:95" x14ac:dyDescent="0.35">
      <c r="A92" s="13">
        <v>109</v>
      </c>
      <c r="B92" s="14">
        <f t="shared" si="1"/>
        <v>1.9E-3</v>
      </c>
      <c r="H92" s="5">
        <v>109</v>
      </c>
      <c r="I92" s="8">
        <v>-4.7999999999999996E-3</v>
      </c>
      <c r="J92" s="8">
        <v>-4.1999999999999997E-3</v>
      </c>
      <c r="K92" s="8">
        <v>-3.5999999999999999E-3</v>
      </c>
      <c r="L92" s="8">
        <v>-3.0000000000000001E-3</v>
      </c>
      <c r="M92" s="8">
        <v>-2.3E-3</v>
      </c>
      <c r="N92" s="8">
        <v>-1.6999999999999999E-3</v>
      </c>
      <c r="O92" s="8">
        <v>-1.1000000000000001E-3</v>
      </c>
      <c r="P92" s="8">
        <v>-5.0000000000000001E-4</v>
      </c>
      <c r="Q92" s="8">
        <v>1E-4</v>
      </c>
      <c r="R92" s="8">
        <v>8.0000000000000004E-4</v>
      </c>
      <c r="S92" s="8">
        <v>1.4E-3</v>
      </c>
      <c r="T92" s="8">
        <v>2E-3</v>
      </c>
      <c r="U92" s="8">
        <v>2.5999999999999999E-3</v>
      </c>
      <c r="V92" s="8">
        <v>3.0999999999999999E-3</v>
      </c>
      <c r="W92" s="8">
        <v>3.5999999999999999E-3</v>
      </c>
      <c r="X92" s="8">
        <v>4.0000000000000001E-3</v>
      </c>
      <c r="Y92" s="8">
        <v>4.4000000000000003E-3</v>
      </c>
      <c r="Z92" s="8">
        <v>4.7000000000000002E-3</v>
      </c>
      <c r="AA92" s="8">
        <v>4.8999999999999998E-3</v>
      </c>
      <c r="AB92" s="8">
        <v>5.1000000000000004E-3</v>
      </c>
      <c r="AC92" s="8">
        <v>5.1000000000000004E-3</v>
      </c>
      <c r="AD92" s="8">
        <v>5.1000000000000004E-3</v>
      </c>
      <c r="AE92" s="8">
        <v>4.8999999999999998E-3</v>
      </c>
      <c r="AF92" s="8">
        <v>4.7000000000000002E-3</v>
      </c>
      <c r="AG92" s="8">
        <v>4.4999999999999997E-3</v>
      </c>
      <c r="AH92" s="8">
        <v>4.1999999999999997E-3</v>
      </c>
      <c r="AI92" s="8">
        <v>3.8E-3</v>
      </c>
      <c r="AJ92" s="8">
        <v>3.3999999999999998E-3</v>
      </c>
      <c r="AK92" s="8">
        <v>3.0000000000000001E-3</v>
      </c>
      <c r="AL92" s="8">
        <v>2.5999999999999999E-3</v>
      </c>
      <c r="AM92" s="8">
        <v>2.2000000000000001E-3</v>
      </c>
      <c r="AN92" s="8">
        <v>1.8E-3</v>
      </c>
      <c r="AO92" s="8">
        <v>1.4E-3</v>
      </c>
      <c r="AP92" s="8">
        <v>1E-3</v>
      </c>
      <c r="AQ92" s="8">
        <v>5.9999999999999995E-4</v>
      </c>
      <c r="AR92" s="8">
        <v>2.9999999999999997E-4</v>
      </c>
      <c r="AS92" s="8">
        <v>0</v>
      </c>
      <c r="AT92" s="8">
        <v>-2.9999999999999997E-4</v>
      </c>
      <c r="AU92" s="8">
        <v>-5.9999999999999995E-4</v>
      </c>
      <c r="AV92" s="8">
        <v>-8.9999999999999998E-4</v>
      </c>
      <c r="AW92" s="8">
        <v>-1.1999999999999999E-3</v>
      </c>
      <c r="AX92" s="8">
        <v>-1.5E-3</v>
      </c>
      <c r="AY92" s="8">
        <v>-1.8E-3</v>
      </c>
      <c r="AZ92" s="8">
        <v>-2.0999999999999999E-3</v>
      </c>
      <c r="BA92" s="8">
        <v>-2.3E-3</v>
      </c>
      <c r="BB92" s="8">
        <v>-2.3E-3</v>
      </c>
      <c r="BC92" s="8">
        <v>-2.3E-3</v>
      </c>
      <c r="BD92" s="8">
        <v>-2.0999999999999999E-3</v>
      </c>
      <c r="BE92" s="8">
        <v>-1.9E-3</v>
      </c>
      <c r="BF92" s="8">
        <v>-1.5E-3</v>
      </c>
      <c r="BG92" s="8">
        <v>-1E-3</v>
      </c>
      <c r="BH92" s="8">
        <v>-4.0000000000000002E-4</v>
      </c>
      <c r="BI92" s="8">
        <v>1E-4</v>
      </c>
      <c r="BJ92" s="8">
        <v>6.9999999999999999E-4</v>
      </c>
      <c r="BK92" s="8">
        <v>1.1000000000000001E-3</v>
      </c>
      <c r="BL92" s="8">
        <v>1.5E-3</v>
      </c>
      <c r="BM92" s="8">
        <v>1.8E-3</v>
      </c>
      <c r="BN92" s="8">
        <v>2E-3</v>
      </c>
      <c r="BO92" s="8">
        <v>2.0999999999999999E-3</v>
      </c>
      <c r="BP92" s="8">
        <v>2.0999999999999999E-3</v>
      </c>
      <c r="BQ92" s="8">
        <v>2E-3</v>
      </c>
      <c r="BR92" s="8">
        <v>1.9E-3</v>
      </c>
      <c r="BS92" s="8">
        <v>1.6999999999999999E-3</v>
      </c>
      <c r="BT92" s="8">
        <v>1.5E-3</v>
      </c>
      <c r="BU92" s="8">
        <v>1.2999999999999999E-3</v>
      </c>
      <c r="BV92" s="8">
        <v>1.1000000000000001E-3</v>
      </c>
      <c r="BW92" s="8">
        <v>1E-3</v>
      </c>
      <c r="BX92" s="7">
        <v>1E-3</v>
      </c>
      <c r="BY92" s="7">
        <v>1.1000000000000001E-3</v>
      </c>
      <c r="BZ92" s="7">
        <v>1.1999999999999999E-3</v>
      </c>
      <c r="CA92" s="7">
        <v>1.1999999999999999E-3</v>
      </c>
      <c r="CB92" s="7">
        <v>1.1999999999999999E-3</v>
      </c>
      <c r="CC92" s="7">
        <v>1.2999999999999999E-3</v>
      </c>
      <c r="CD92" s="7">
        <v>1.2999999999999999E-3</v>
      </c>
      <c r="CE92" s="7">
        <v>1.2999999999999999E-3</v>
      </c>
      <c r="CF92" s="7">
        <v>1.2999999999999999E-3</v>
      </c>
      <c r="CG92" s="7">
        <v>1.2999999999999999E-3</v>
      </c>
      <c r="CH92" s="7">
        <v>1.1999999999999999E-3</v>
      </c>
      <c r="CI92" s="7">
        <v>1.1000000000000001E-3</v>
      </c>
      <c r="CJ92" s="7">
        <v>1E-3</v>
      </c>
      <c r="CK92" s="7">
        <v>1E-3</v>
      </c>
      <c r="CL92" s="7">
        <v>8.9999999999999998E-4</v>
      </c>
      <c r="CM92" s="7">
        <v>8.9999999999999998E-4</v>
      </c>
      <c r="CN92" s="7">
        <v>8.9999999999999998E-4</v>
      </c>
      <c r="CO92" s="7">
        <v>1E-3</v>
      </c>
      <c r="CP92" s="7">
        <v>1.1000000000000001E-3</v>
      </c>
      <c r="CQ92" s="7">
        <v>1.1999999999999999E-3</v>
      </c>
    </row>
    <row r="93" spans="1:95" x14ac:dyDescent="0.35">
      <c r="A93" s="13">
        <v>110</v>
      </c>
      <c r="B93" s="14">
        <f t="shared" si="1"/>
        <v>1.5E-3</v>
      </c>
      <c r="H93" s="5">
        <v>110</v>
      </c>
      <c r="I93" s="8">
        <v>-4.0000000000000001E-3</v>
      </c>
      <c r="J93" s="8">
        <v>-3.5000000000000001E-3</v>
      </c>
      <c r="K93" s="8">
        <v>-3.0000000000000001E-3</v>
      </c>
      <c r="L93" s="8">
        <v>-2.5000000000000001E-3</v>
      </c>
      <c r="M93" s="8">
        <v>-2E-3</v>
      </c>
      <c r="N93" s="8">
        <v>-1.4E-3</v>
      </c>
      <c r="O93" s="8">
        <v>-8.9999999999999998E-4</v>
      </c>
      <c r="P93" s="8">
        <v>-4.0000000000000002E-4</v>
      </c>
      <c r="Q93" s="8">
        <v>1E-4</v>
      </c>
      <c r="R93" s="8">
        <v>5.9999999999999995E-4</v>
      </c>
      <c r="S93" s="8">
        <v>1.1000000000000001E-3</v>
      </c>
      <c r="T93" s="8">
        <v>1.6000000000000001E-3</v>
      </c>
      <c r="U93" s="8">
        <v>2.0999999999999999E-3</v>
      </c>
      <c r="V93" s="8">
        <v>2.5999999999999999E-3</v>
      </c>
      <c r="W93" s="8">
        <v>3.0000000000000001E-3</v>
      </c>
      <c r="X93" s="8">
        <v>3.3999999999999998E-3</v>
      </c>
      <c r="Y93" s="8">
        <v>3.7000000000000002E-3</v>
      </c>
      <c r="Z93" s="8">
        <v>3.8999999999999998E-3</v>
      </c>
      <c r="AA93" s="8">
        <v>4.1000000000000003E-3</v>
      </c>
      <c r="AB93" s="8">
        <v>4.1999999999999997E-3</v>
      </c>
      <c r="AC93" s="8">
        <v>4.3E-3</v>
      </c>
      <c r="AD93" s="8">
        <v>4.1999999999999997E-3</v>
      </c>
      <c r="AE93" s="8">
        <v>4.1000000000000003E-3</v>
      </c>
      <c r="AF93" s="8">
        <v>4.0000000000000001E-3</v>
      </c>
      <c r="AG93" s="8">
        <v>3.7000000000000002E-3</v>
      </c>
      <c r="AH93" s="8">
        <v>3.5000000000000001E-3</v>
      </c>
      <c r="AI93" s="8">
        <v>3.2000000000000002E-3</v>
      </c>
      <c r="AJ93" s="8">
        <v>2.8E-3</v>
      </c>
      <c r="AK93" s="8">
        <v>2.5000000000000001E-3</v>
      </c>
      <c r="AL93" s="8">
        <v>2.2000000000000001E-3</v>
      </c>
      <c r="AM93" s="8">
        <v>1.8E-3</v>
      </c>
      <c r="AN93" s="8">
        <v>1.5E-3</v>
      </c>
      <c r="AO93" s="8">
        <v>1.1000000000000001E-3</v>
      </c>
      <c r="AP93" s="8">
        <v>8.0000000000000004E-4</v>
      </c>
      <c r="AQ93" s="8">
        <v>5.0000000000000001E-4</v>
      </c>
      <c r="AR93" s="8">
        <v>2.9999999999999997E-4</v>
      </c>
      <c r="AS93" s="8">
        <v>0</v>
      </c>
      <c r="AT93" s="8">
        <v>-2.0000000000000001E-4</v>
      </c>
      <c r="AU93" s="8">
        <v>-5.0000000000000001E-4</v>
      </c>
      <c r="AV93" s="8">
        <v>-6.9999999999999999E-4</v>
      </c>
      <c r="AW93" s="8">
        <v>-1E-3</v>
      </c>
      <c r="AX93" s="8">
        <v>-1.2999999999999999E-3</v>
      </c>
      <c r="AY93" s="8">
        <v>-1.5E-3</v>
      </c>
      <c r="AZ93" s="8">
        <v>-1.6999999999999999E-3</v>
      </c>
      <c r="BA93" s="8">
        <v>-1.9E-3</v>
      </c>
      <c r="BB93" s="8">
        <v>-1.9E-3</v>
      </c>
      <c r="BC93" s="8">
        <v>-1.9E-3</v>
      </c>
      <c r="BD93" s="8">
        <v>-1.8E-3</v>
      </c>
      <c r="BE93" s="8">
        <v>-1.5E-3</v>
      </c>
      <c r="BF93" s="8">
        <v>-1.1999999999999999E-3</v>
      </c>
      <c r="BG93" s="8">
        <v>-8.0000000000000004E-4</v>
      </c>
      <c r="BH93" s="8">
        <v>-4.0000000000000002E-4</v>
      </c>
      <c r="BI93" s="8">
        <v>1E-4</v>
      </c>
      <c r="BJ93" s="8">
        <v>5.9999999999999995E-4</v>
      </c>
      <c r="BK93" s="8">
        <v>8.9999999999999998E-4</v>
      </c>
      <c r="BL93" s="8">
        <v>1.2999999999999999E-3</v>
      </c>
      <c r="BM93" s="8">
        <v>1.5E-3</v>
      </c>
      <c r="BN93" s="8">
        <v>1.6999999999999999E-3</v>
      </c>
      <c r="BO93" s="8">
        <v>1.6999999999999999E-3</v>
      </c>
      <c r="BP93" s="8">
        <v>1.6999999999999999E-3</v>
      </c>
      <c r="BQ93" s="8">
        <v>1.6999999999999999E-3</v>
      </c>
      <c r="BR93" s="8">
        <v>1.5E-3</v>
      </c>
      <c r="BS93" s="8">
        <v>1.4E-3</v>
      </c>
      <c r="BT93" s="8">
        <v>1.2999999999999999E-3</v>
      </c>
      <c r="BU93" s="8">
        <v>1.1000000000000001E-3</v>
      </c>
      <c r="BV93" s="8">
        <v>1E-3</v>
      </c>
      <c r="BW93" s="8">
        <v>8.0000000000000004E-4</v>
      </c>
      <c r="BX93" s="7">
        <v>8.9999999999999998E-4</v>
      </c>
      <c r="BY93" s="7">
        <v>8.9999999999999998E-4</v>
      </c>
      <c r="BZ93" s="7">
        <v>1E-3</v>
      </c>
      <c r="CA93" s="7">
        <v>1E-3</v>
      </c>
      <c r="CB93" s="7">
        <v>1.1000000000000001E-3</v>
      </c>
      <c r="CC93" s="7">
        <v>1.1000000000000001E-3</v>
      </c>
      <c r="CD93" s="7">
        <v>1.1000000000000001E-3</v>
      </c>
      <c r="CE93" s="7">
        <v>1.1000000000000001E-3</v>
      </c>
      <c r="CF93" s="7">
        <v>1.1000000000000001E-3</v>
      </c>
      <c r="CG93" s="7">
        <v>1.1000000000000001E-3</v>
      </c>
      <c r="CH93" s="7">
        <v>1.1000000000000001E-3</v>
      </c>
      <c r="CI93" s="7">
        <v>1E-3</v>
      </c>
      <c r="CJ93" s="7">
        <v>8.9999999999999998E-4</v>
      </c>
      <c r="CK93" s="7">
        <v>8.0000000000000004E-4</v>
      </c>
      <c r="CL93" s="7">
        <v>8.0000000000000004E-4</v>
      </c>
      <c r="CM93" s="7">
        <v>6.9999999999999999E-4</v>
      </c>
      <c r="CN93" s="7">
        <v>8.0000000000000004E-4</v>
      </c>
      <c r="CO93" s="7">
        <v>8.0000000000000004E-4</v>
      </c>
      <c r="CP93" s="7">
        <v>8.9999999999999998E-4</v>
      </c>
      <c r="CQ93" s="7">
        <v>1E-3</v>
      </c>
    </row>
    <row r="94" spans="1:95" x14ac:dyDescent="0.35">
      <c r="A94" s="13">
        <v>111</v>
      </c>
      <c r="B94" s="14">
        <f t="shared" si="1"/>
        <v>1.1999999999999999E-3</v>
      </c>
      <c r="H94" s="5">
        <v>111</v>
      </c>
      <c r="I94" s="8">
        <v>-3.2000000000000002E-3</v>
      </c>
      <c r="J94" s="8">
        <v>-2.8E-3</v>
      </c>
      <c r="K94" s="8">
        <v>-2.3999999999999998E-3</v>
      </c>
      <c r="L94" s="8">
        <v>-2E-3</v>
      </c>
      <c r="M94" s="8">
        <v>-1.6000000000000001E-3</v>
      </c>
      <c r="N94" s="8">
        <v>-1.1999999999999999E-3</v>
      </c>
      <c r="O94" s="8">
        <v>-6.9999999999999999E-4</v>
      </c>
      <c r="P94" s="8">
        <v>-2.9999999999999997E-4</v>
      </c>
      <c r="Q94" s="8">
        <v>1E-4</v>
      </c>
      <c r="R94" s="8">
        <v>5.0000000000000001E-4</v>
      </c>
      <c r="S94" s="8">
        <v>8.9999999999999998E-4</v>
      </c>
      <c r="T94" s="8">
        <v>1.2999999999999999E-3</v>
      </c>
      <c r="U94" s="8">
        <v>1.6999999999999999E-3</v>
      </c>
      <c r="V94" s="8">
        <v>2.0999999999999999E-3</v>
      </c>
      <c r="W94" s="8">
        <v>2.3999999999999998E-3</v>
      </c>
      <c r="X94" s="8">
        <v>2.7000000000000001E-3</v>
      </c>
      <c r="Y94" s="8">
        <v>2.8999999999999998E-3</v>
      </c>
      <c r="Z94" s="8">
        <v>3.0999999999999999E-3</v>
      </c>
      <c r="AA94" s="8">
        <v>3.3E-3</v>
      </c>
      <c r="AB94" s="8">
        <v>3.3999999999999998E-3</v>
      </c>
      <c r="AC94" s="8">
        <v>3.3999999999999998E-3</v>
      </c>
      <c r="AD94" s="8">
        <v>3.3999999999999998E-3</v>
      </c>
      <c r="AE94" s="8">
        <v>3.3E-3</v>
      </c>
      <c r="AF94" s="8">
        <v>3.2000000000000002E-3</v>
      </c>
      <c r="AG94" s="8">
        <v>3.0000000000000001E-3</v>
      </c>
      <c r="AH94" s="8">
        <v>2.8E-3</v>
      </c>
      <c r="AI94" s="8">
        <v>2.5000000000000001E-3</v>
      </c>
      <c r="AJ94" s="8">
        <v>2.3E-3</v>
      </c>
      <c r="AK94" s="8">
        <v>2E-3</v>
      </c>
      <c r="AL94" s="8">
        <v>1.6999999999999999E-3</v>
      </c>
      <c r="AM94" s="8">
        <v>1.5E-3</v>
      </c>
      <c r="AN94" s="8">
        <v>1.1999999999999999E-3</v>
      </c>
      <c r="AO94" s="8">
        <v>8.9999999999999998E-4</v>
      </c>
      <c r="AP94" s="8">
        <v>6.9999999999999999E-4</v>
      </c>
      <c r="AQ94" s="8">
        <v>4.0000000000000002E-4</v>
      </c>
      <c r="AR94" s="8">
        <v>2.0000000000000001E-4</v>
      </c>
      <c r="AS94" s="8">
        <v>0</v>
      </c>
      <c r="AT94" s="8">
        <v>-2.0000000000000001E-4</v>
      </c>
      <c r="AU94" s="8">
        <v>-4.0000000000000002E-4</v>
      </c>
      <c r="AV94" s="8">
        <v>-5.9999999999999995E-4</v>
      </c>
      <c r="AW94" s="8">
        <v>-8.0000000000000004E-4</v>
      </c>
      <c r="AX94" s="8">
        <v>-1E-3</v>
      </c>
      <c r="AY94" s="8">
        <v>-1.1999999999999999E-3</v>
      </c>
      <c r="AZ94" s="8">
        <v>-1.4E-3</v>
      </c>
      <c r="BA94" s="8">
        <v>-1.5E-3</v>
      </c>
      <c r="BB94" s="8">
        <v>-1.6000000000000001E-3</v>
      </c>
      <c r="BC94" s="8">
        <v>-1.5E-3</v>
      </c>
      <c r="BD94" s="8">
        <v>-1.4E-3</v>
      </c>
      <c r="BE94" s="8">
        <v>-1.1999999999999999E-3</v>
      </c>
      <c r="BF94" s="8">
        <v>-1E-3</v>
      </c>
      <c r="BG94" s="8">
        <v>-5.9999999999999995E-4</v>
      </c>
      <c r="BH94" s="8">
        <v>-2.9999999999999997E-4</v>
      </c>
      <c r="BI94" s="8">
        <v>1E-4</v>
      </c>
      <c r="BJ94" s="8">
        <v>4.0000000000000002E-4</v>
      </c>
      <c r="BK94" s="8">
        <v>8.0000000000000004E-4</v>
      </c>
      <c r="BL94" s="8">
        <v>1E-3</v>
      </c>
      <c r="BM94" s="8">
        <v>1.1999999999999999E-3</v>
      </c>
      <c r="BN94" s="8">
        <v>1.2999999999999999E-3</v>
      </c>
      <c r="BO94" s="8">
        <v>1.4E-3</v>
      </c>
      <c r="BP94" s="8">
        <v>1.4E-3</v>
      </c>
      <c r="BQ94" s="8">
        <v>1.2999999999999999E-3</v>
      </c>
      <c r="BR94" s="8">
        <v>1.1999999999999999E-3</v>
      </c>
      <c r="BS94" s="8">
        <v>1.1000000000000001E-3</v>
      </c>
      <c r="BT94" s="8">
        <v>1E-3</v>
      </c>
      <c r="BU94" s="8">
        <v>8.9999999999999998E-4</v>
      </c>
      <c r="BV94" s="8">
        <v>8.0000000000000004E-4</v>
      </c>
      <c r="BW94" s="8">
        <v>6.9999999999999999E-4</v>
      </c>
      <c r="BX94" s="7">
        <v>6.9999999999999999E-4</v>
      </c>
      <c r="BY94" s="7">
        <v>8.0000000000000004E-4</v>
      </c>
      <c r="BZ94" s="7">
        <v>8.0000000000000004E-4</v>
      </c>
      <c r="CA94" s="7">
        <v>8.9999999999999998E-4</v>
      </c>
      <c r="CB94" s="7">
        <v>8.9999999999999998E-4</v>
      </c>
      <c r="CC94" s="7">
        <v>8.9999999999999998E-4</v>
      </c>
      <c r="CD94" s="7">
        <v>8.9999999999999998E-4</v>
      </c>
      <c r="CE94" s="7">
        <v>8.9999999999999998E-4</v>
      </c>
      <c r="CF94" s="7">
        <v>8.9999999999999998E-4</v>
      </c>
      <c r="CG94" s="7">
        <v>8.9999999999999998E-4</v>
      </c>
      <c r="CH94" s="7">
        <v>8.9999999999999998E-4</v>
      </c>
      <c r="CI94" s="7">
        <v>8.9999999999999998E-4</v>
      </c>
      <c r="CJ94" s="7">
        <v>8.0000000000000004E-4</v>
      </c>
      <c r="CK94" s="7">
        <v>6.9999999999999999E-4</v>
      </c>
      <c r="CL94" s="7">
        <v>5.9999999999999995E-4</v>
      </c>
      <c r="CM94" s="7">
        <v>5.9999999999999995E-4</v>
      </c>
      <c r="CN94" s="7">
        <v>5.9999999999999995E-4</v>
      </c>
      <c r="CO94" s="7">
        <v>5.9999999999999995E-4</v>
      </c>
      <c r="CP94" s="7">
        <v>6.9999999999999999E-4</v>
      </c>
      <c r="CQ94" s="7">
        <v>8.0000000000000004E-4</v>
      </c>
    </row>
    <row r="95" spans="1:95" x14ac:dyDescent="0.35">
      <c r="A95" s="13">
        <v>112</v>
      </c>
      <c r="B95" s="14">
        <f t="shared" si="1"/>
        <v>8.9999999999999998E-4</v>
      </c>
      <c r="H95" s="5">
        <v>112</v>
      </c>
      <c r="I95" s="8">
        <v>-2.3999999999999998E-3</v>
      </c>
      <c r="J95" s="8">
        <v>-2.0999999999999999E-3</v>
      </c>
      <c r="K95" s="8">
        <v>-1.8E-3</v>
      </c>
      <c r="L95" s="8">
        <v>-1.5E-3</v>
      </c>
      <c r="M95" s="8">
        <v>-1.1999999999999999E-3</v>
      </c>
      <c r="N95" s="8">
        <v>-8.9999999999999998E-4</v>
      </c>
      <c r="O95" s="8">
        <v>-5.9999999999999995E-4</v>
      </c>
      <c r="P95" s="8">
        <v>-2.0000000000000001E-4</v>
      </c>
      <c r="Q95" s="8">
        <v>1E-4</v>
      </c>
      <c r="R95" s="8">
        <v>4.0000000000000002E-4</v>
      </c>
      <c r="S95" s="8">
        <v>6.9999999999999999E-4</v>
      </c>
      <c r="T95" s="8">
        <v>1E-3</v>
      </c>
      <c r="U95" s="8">
        <v>1.2999999999999999E-3</v>
      </c>
      <c r="V95" s="8">
        <v>1.5E-3</v>
      </c>
      <c r="W95" s="8">
        <v>1.8E-3</v>
      </c>
      <c r="X95" s="8">
        <v>2E-3</v>
      </c>
      <c r="Y95" s="8">
        <v>2.2000000000000001E-3</v>
      </c>
      <c r="Z95" s="8">
        <v>2.3999999999999998E-3</v>
      </c>
      <c r="AA95" s="8">
        <v>2.5000000000000001E-3</v>
      </c>
      <c r="AB95" s="8">
        <v>2.5000000000000001E-3</v>
      </c>
      <c r="AC95" s="8">
        <v>2.5999999999999999E-3</v>
      </c>
      <c r="AD95" s="8">
        <v>2.5000000000000001E-3</v>
      </c>
      <c r="AE95" s="8">
        <v>2.5000000000000001E-3</v>
      </c>
      <c r="AF95" s="8">
        <v>2.3999999999999998E-3</v>
      </c>
      <c r="AG95" s="8">
        <v>2.2000000000000001E-3</v>
      </c>
      <c r="AH95" s="8">
        <v>2.0999999999999999E-3</v>
      </c>
      <c r="AI95" s="8">
        <v>1.9E-3</v>
      </c>
      <c r="AJ95" s="8">
        <v>1.6999999999999999E-3</v>
      </c>
      <c r="AK95" s="8">
        <v>1.5E-3</v>
      </c>
      <c r="AL95" s="8">
        <v>1.2999999999999999E-3</v>
      </c>
      <c r="AM95" s="8">
        <v>1.1000000000000001E-3</v>
      </c>
      <c r="AN95" s="8">
        <v>8.9999999999999998E-4</v>
      </c>
      <c r="AO95" s="8">
        <v>6.9999999999999999E-4</v>
      </c>
      <c r="AP95" s="8">
        <v>5.0000000000000001E-4</v>
      </c>
      <c r="AQ95" s="8">
        <v>2.9999999999999997E-4</v>
      </c>
      <c r="AR95" s="8">
        <v>2.0000000000000001E-4</v>
      </c>
      <c r="AS95" s="8">
        <v>0</v>
      </c>
      <c r="AT95" s="8">
        <v>-1E-4</v>
      </c>
      <c r="AU95" s="8">
        <v>-2.9999999999999997E-4</v>
      </c>
      <c r="AV95" s="8">
        <v>-4.0000000000000002E-4</v>
      </c>
      <c r="AW95" s="8">
        <v>-5.9999999999999995E-4</v>
      </c>
      <c r="AX95" s="8">
        <v>-8.0000000000000004E-4</v>
      </c>
      <c r="AY95" s="8">
        <v>-8.9999999999999998E-4</v>
      </c>
      <c r="AZ95" s="8">
        <v>-1E-3</v>
      </c>
      <c r="BA95" s="8">
        <v>-1.1000000000000001E-3</v>
      </c>
      <c r="BB95" s="8">
        <v>-1.1999999999999999E-3</v>
      </c>
      <c r="BC95" s="8">
        <v>-1.1999999999999999E-3</v>
      </c>
      <c r="BD95" s="8">
        <v>-1.1000000000000001E-3</v>
      </c>
      <c r="BE95" s="8">
        <v>-8.9999999999999998E-4</v>
      </c>
      <c r="BF95" s="8">
        <v>-6.9999999999999999E-4</v>
      </c>
      <c r="BG95" s="8">
        <v>-5.0000000000000001E-4</v>
      </c>
      <c r="BH95" s="8">
        <v>-2.0000000000000001E-4</v>
      </c>
      <c r="BI95" s="8">
        <v>1E-4</v>
      </c>
      <c r="BJ95" s="8">
        <v>2.9999999999999997E-4</v>
      </c>
      <c r="BK95" s="8">
        <v>5.9999999999999995E-4</v>
      </c>
      <c r="BL95" s="8">
        <v>8.0000000000000004E-4</v>
      </c>
      <c r="BM95" s="8">
        <v>8.9999999999999998E-4</v>
      </c>
      <c r="BN95" s="8">
        <v>1E-3</v>
      </c>
      <c r="BO95" s="8">
        <v>1E-3</v>
      </c>
      <c r="BP95" s="8">
        <v>1E-3</v>
      </c>
      <c r="BQ95" s="8">
        <v>1E-3</v>
      </c>
      <c r="BR95" s="8">
        <v>8.9999999999999998E-4</v>
      </c>
      <c r="BS95" s="8">
        <v>8.0000000000000004E-4</v>
      </c>
      <c r="BT95" s="8">
        <v>8.0000000000000004E-4</v>
      </c>
      <c r="BU95" s="8">
        <v>6.9999999999999999E-4</v>
      </c>
      <c r="BV95" s="8">
        <v>5.9999999999999995E-4</v>
      </c>
      <c r="BW95" s="8">
        <v>5.0000000000000001E-4</v>
      </c>
      <c r="BX95" s="7">
        <v>5.9999999999999995E-4</v>
      </c>
      <c r="BY95" s="7">
        <v>5.9999999999999995E-4</v>
      </c>
      <c r="BZ95" s="7">
        <v>6.9999999999999999E-4</v>
      </c>
      <c r="CA95" s="7">
        <v>6.9999999999999999E-4</v>
      </c>
      <c r="CB95" s="7">
        <v>6.9999999999999999E-4</v>
      </c>
      <c r="CC95" s="7">
        <v>6.9999999999999999E-4</v>
      </c>
      <c r="CD95" s="7">
        <v>6.9999999999999999E-4</v>
      </c>
      <c r="CE95" s="7">
        <v>6.9999999999999999E-4</v>
      </c>
      <c r="CF95" s="7">
        <v>6.9999999999999999E-4</v>
      </c>
      <c r="CG95" s="7">
        <v>6.9999999999999999E-4</v>
      </c>
      <c r="CH95" s="7">
        <v>6.9999999999999999E-4</v>
      </c>
      <c r="CI95" s="7">
        <v>6.9999999999999999E-4</v>
      </c>
      <c r="CJ95" s="7">
        <v>6.9999999999999999E-4</v>
      </c>
      <c r="CK95" s="7">
        <v>5.9999999999999995E-4</v>
      </c>
      <c r="CL95" s="7">
        <v>5.0000000000000001E-4</v>
      </c>
      <c r="CM95" s="7">
        <v>5.0000000000000001E-4</v>
      </c>
      <c r="CN95" s="7">
        <v>4.0000000000000002E-4</v>
      </c>
      <c r="CO95" s="7">
        <v>4.0000000000000002E-4</v>
      </c>
      <c r="CP95" s="7">
        <v>5.0000000000000001E-4</v>
      </c>
      <c r="CQ95" s="7">
        <v>5.9999999999999995E-4</v>
      </c>
    </row>
    <row r="96" spans="1:95" x14ac:dyDescent="0.35">
      <c r="A96" s="13">
        <v>113</v>
      </c>
      <c r="B96" s="14">
        <f t="shared" si="1"/>
        <v>5.9999999999999995E-4</v>
      </c>
      <c r="H96" s="5">
        <v>113</v>
      </c>
      <c r="I96" s="8">
        <v>-1.6000000000000001E-3</v>
      </c>
      <c r="J96" s="8">
        <v>-1.4E-3</v>
      </c>
      <c r="K96" s="8">
        <v>-1.1999999999999999E-3</v>
      </c>
      <c r="L96" s="8">
        <v>-1E-3</v>
      </c>
      <c r="M96" s="8">
        <v>-8.0000000000000004E-4</v>
      </c>
      <c r="N96" s="8">
        <v>-5.9999999999999995E-4</v>
      </c>
      <c r="O96" s="8">
        <v>-4.0000000000000002E-4</v>
      </c>
      <c r="P96" s="8">
        <v>-2.0000000000000001E-4</v>
      </c>
      <c r="Q96" s="8">
        <v>0</v>
      </c>
      <c r="R96" s="8">
        <v>2.9999999999999997E-4</v>
      </c>
      <c r="S96" s="8">
        <v>5.0000000000000001E-4</v>
      </c>
      <c r="T96" s="8">
        <v>6.9999999999999999E-4</v>
      </c>
      <c r="U96" s="8">
        <v>8.9999999999999998E-4</v>
      </c>
      <c r="V96" s="8">
        <v>1E-3</v>
      </c>
      <c r="W96" s="8">
        <v>1.1999999999999999E-3</v>
      </c>
      <c r="X96" s="8">
        <v>1.2999999999999999E-3</v>
      </c>
      <c r="Y96" s="8">
        <v>1.5E-3</v>
      </c>
      <c r="Z96" s="8">
        <v>1.6000000000000001E-3</v>
      </c>
      <c r="AA96" s="8">
        <v>1.6000000000000001E-3</v>
      </c>
      <c r="AB96" s="8">
        <v>1.6999999999999999E-3</v>
      </c>
      <c r="AC96" s="8">
        <v>1.6999999999999999E-3</v>
      </c>
      <c r="AD96" s="8">
        <v>1.6999999999999999E-3</v>
      </c>
      <c r="AE96" s="8">
        <v>1.6000000000000001E-3</v>
      </c>
      <c r="AF96" s="8">
        <v>1.6000000000000001E-3</v>
      </c>
      <c r="AG96" s="8">
        <v>1.5E-3</v>
      </c>
      <c r="AH96" s="8">
        <v>1.4E-3</v>
      </c>
      <c r="AI96" s="8">
        <v>1.2999999999999999E-3</v>
      </c>
      <c r="AJ96" s="8">
        <v>1.1000000000000001E-3</v>
      </c>
      <c r="AK96" s="8">
        <v>1E-3</v>
      </c>
      <c r="AL96" s="8">
        <v>8.9999999999999998E-4</v>
      </c>
      <c r="AM96" s="8">
        <v>6.9999999999999999E-4</v>
      </c>
      <c r="AN96" s="8">
        <v>5.9999999999999995E-4</v>
      </c>
      <c r="AO96" s="8">
        <v>5.0000000000000001E-4</v>
      </c>
      <c r="AP96" s="8">
        <v>2.9999999999999997E-4</v>
      </c>
      <c r="AQ96" s="8">
        <v>2.0000000000000001E-4</v>
      </c>
      <c r="AR96" s="8">
        <v>1E-4</v>
      </c>
      <c r="AS96" s="8">
        <v>0</v>
      </c>
      <c r="AT96" s="8">
        <v>-1E-4</v>
      </c>
      <c r="AU96" s="8">
        <v>-2.0000000000000001E-4</v>
      </c>
      <c r="AV96" s="8">
        <v>-2.9999999999999997E-4</v>
      </c>
      <c r="AW96" s="8">
        <v>-4.0000000000000002E-4</v>
      </c>
      <c r="AX96" s="8">
        <v>-5.0000000000000001E-4</v>
      </c>
      <c r="AY96" s="8">
        <v>-5.9999999999999995E-4</v>
      </c>
      <c r="AZ96" s="8">
        <v>-6.9999999999999999E-4</v>
      </c>
      <c r="BA96" s="8">
        <v>-8.0000000000000004E-4</v>
      </c>
      <c r="BB96" s="8">
        <v>-8.0000000000000004E-4</v>
      </c>
      <c r="BC96" s="8">
        <v>-8.0000000000000004E-4</v>
      </c>
      <c r="BD96" s="8">
        <v>-6.9999999999999999E-4</v>
      </c>
      <c r="BE96" s="8">
        <v>-5.9999999999999995E-4</v>
      </c>
      <c r="BF96" s="8">
        <v>-5.0000000000000001E-4</v>
      </c>
      <c r="BG96" s="8">
        <v>-2.9999999999999997E-4</v>
      </c>
      <c r="BH96" s="8">
        <v>-1E-4</v>
      </c>
      <c r="BI96" s="8">
        <v>0</v>
      </c>
      <c r="BJ96" s="8">
        <v>2.0000000000000001E-4</v>
      </c>
      <c r="BK96" s="8">
        <v>4.0000000000000002E-4</v>
      </c>
      <c r="BL96" s="8">
        <v>5.0000000000000001E-4</v>
      </c>
      <c r="BM96" s="8">
        <v>5.9999999999999995E-4</v>
      </c>
      <c r="BN96" s="8">
        <v>6.9999999999999999E-4</v>
      </c>
      <c r="BO96" s="8">
        <v>6.9999999999999999E-4</v>
      </c>
      <c r="BP96" s="8">
        <v>6.9999999999999999E-4</v>
      </c>
      <c r="BQ96" s="8">
        <v>6.9999999999999999E-4</v>
      </c>
      <c r="BR96" s="8">
        <v>5.9999999999999995E-4</v>
      </c>
      <c r="BS96" s="8">
        <v>5.9999999999999995E-4</v>
      </c>
      <c r="BT96" s="8">
        <v>5.0000000000000001E-4</v>
      </c>
      <c r="BU96" s="8">
        <v>4.0000000000000002E-4</v>
      </c>
      <c r="BV96" s="8">
        <v>4.0000000000000002E-4</v>
      </c>
      <c r="BW96" s="8">
        <v>2.9999999999999997E-4</v>
      </c>
      <c r="BX96" s="7">
        <v>4.0000000000000002E-4</v>
      </c>
      <c r="BY96" s="7">
        <v>5.0000000000000001E-4</v>
      </c>
      <c r="BZ96" s="7">
        <v>5.0000000000000001E-4</v>
      </c>
      <c r="CA96" s="7">
        <v>5.0000000000000001E-4</v>
      </c>
      <c r="CB96" s="7">
        <v>5.0000000000000001E-4</v>
      </c>
      <c r="CC96" s="7">
        <v>5.0000000000000001E-4</v>
      </c>
      <c r="CD96" s="7">
        <v>5.9999999999999995E-4</v>
      </c>
      <c r="CE96" s="7">
        <v>5.9999999999999995E-4</v>
      </c>
      <c r="CF96" s="7">
        <v>5.9999999999999995E-4</v>
      </c>
      <c r="CG96" s="7">
        <v>5.9999999999999995E-4</v>
      </c>
      <c r="CH96" s="7">
        <v>5.9999999999999995E-4</v>
      </c>
      <c r="CI96" s="7">
        <v>5.0000000000000001E-4</v>
      </c>
      <c r="CJ96" s="7">
        <v>5.0000000000000001E-4</v>
      </c>
      <c r="CK96" s="7">
        <v>5.0000000000000001E-4</v>
      </c>
      <c r="CL96" s="7">
        <v>4.0000000000000002E-4</v>
      </c>
      <c r="CM96" s="7">
        <v>4.0000000000000002E-4</v>
      </c>
      <c r="CN96" s="7">
        <v>2.9999999999999997E-4</v>
      </c>
      <c r="CO96" s="7">
        <v>2.0000000000000001E-4</v>
      </c>
      <c r="CP96" s="7">
        <v>2.9999999999999997E-4</v>
      </c>
      <c r="CQ96" s="7">
        <v>4.0000000000000002E-4</v>
      </c>
    </row>
    <row r="97" spans="1:95" x14ac:dyDescent="0.35">
      <c r="A97" s="13">
        <v>114</v>
      </c>
      <c r="B97" s="14">
        <f t="shared" si="1"/>
        <v>2.9999999999999997E-4</v>
      </c>
      <c r="H97" s="5">
        <v>114</v>
      </c>
      <c r="I97" s="8">
        <v>-8.0000000000000004E-4</v>
      </c>
      <c r="J97" s="8">
        <v>-6.9999999999999999E-4</v>
      </c>
      <c r="K97" s="8">
        <v>-5.9999999999999995E-4</v>
      </c>
      <c r="L97" s="8">
        <v>-5.0000000000000001E-4</v>
      </c>
      <c r="M97" s="8">
        <v>-4.0000000000000002E-4</v>
      </c>
      <c r="N97" s="8">
        <v>-2.9999999999999997E-4</v>
      </c>
      <c r="O97" s="8">
        <v>-2.0000000000000001E-4</v>
      </c>
      <c r="P97" s="8">
        <v>-1E-4</v>
      </c>
      <c r="Q97" s="8">
        <v>0</v>
      </c>
      <c r="R97" s="8">
        <v>1E-4</v>
      </c>
      <c r="S97" s="8">
        <v>2.0000000000000001E-4</v>
      </c>
      <c r="T97" s="8">
        <v>2.9999999999999997E-4</v>
      </c>
      <c r="U97" s="8">
        <v>4.0000000000000002E-4</v>
      </c>
      <c r="V97" s="8">
        <v>5.0000000000000001E-4</v>
      </c>
      <c r="W97" s="8">
        <v>5.9999999999999995E-4</v>
      </c>
      <c r="X97" s="8">
        <v>6.9999999999999999E-4</v>
      </c>
      <c r="Y97" s="8">
        <v>6.9999999999999999E-4</v>
      </c>
      <c r="Z97" s="8">
        <v>8.0000000000000004E-4</v>
      </c>
      <c r="AA97" s="8">
        <v>8.0000000000000004E-4</v>
      </c>
      <c r="AB97" s="8">
        <v>8.0000000000000004E-4</v>
      </c>
      <c r="AC97" s="8">
        <v>8.9999999999999998E-4</v>
      </c>
      <c r="AD97" s="8">
        <v>8.0000000000000004E-4</v>
      </c>
      <c r="AE97" s="8">
        <v>8.0000000000000004E-4</v>
      </c>
      <c r="AF97" s="8">
        <v>8.0000000000000004E-4</v>
      </c>
      <c r="AG97" s="8">
        <v>6.9999999999999999E-4</v>
      </c>
      <c r="AH97" s="8">
        <v>6.9999999999999999E-4</v>
      </c>
      <c r="AI97" s="8">
        <v>5.9999999999999995E-4</v>
      </c>
      <c r="AJ97" s="8">
        <v>5.9999999999999995E-4</v>
      </c>
      <c r="AK97" s="8">
        <v>5.0000000000000001E-4</v>
      </c>
      <c r="AL97" s="8">
        <v>4.0000000000000002E-4</v>
      </c>
      <c r="AM97" s="8">
        <v>4.0000000000000002E-4</v>
      </c>
      <c r="AN97" s="8">
        <v>2.9999999999999997E-4</v>
      </c>
      <c r="AO97" s="8">
        <v>2.0000000000000001E-4</v>
      </c>
      <c r="AP97" s="8">
        <v>2.0000000000000001E-4</v>
      </c>
      <c r="AQ97" s="8">
        <v>1E-4</v>
      </c>
      <c r="AR97" s="8">
        <v>1E-4</v>
      </c>
      <c r="AS97" s="8">
        <v>0</v>
      </c>
      <c r="AT97" s="8">
        <v>0</v>
      </c>
      <c r="AU97" s="8">
        <v>-1E-4</v>
      </c>
      <c r="AV97" s="8">
        <v>-1E-4</v>
      </c>
      <c r="AW97" s="8">
        <v>-2.0000000000000001E-4</v>
      </c>
      <c r="AX97" s="8">
        <v>-2.9999999999999997E-4</v>
      </c>
      <c r="AY97" s="8">
        <v>-2.9999999999999997E-4</v>
      </c>
      <c r="AZ97" s="8">
        <v>-2.9999999999999997E-4</v>
      </c>
      <c r="BA97" s="8">
        <v>-4.0000000000000002E-4</v>
      </c>
      <c r="BB97" s="8">
        <v>-4.0000000000000002E-4</v>
      </c>
      <c r="BC97" s="8">
        <v>-4.0000000000000002E-4</v>
      </c>
      <c r="BD97" s="8">
        <v>-4.0000000000000002E-4</v>
      </c>
      <c r="BE97" s="8">
        <v>-2.9999999999999997E-4</v>
      </c>
      <c r="BF97" s="8">
        <v>-2.0000000000000001E-4</v>
      </c>
      <c r="BG97" s="8">
        <v>-2.0000000000000001E-4</v>
      </c>
      <c r="BH97" s="8">
        <v>-1E-4</v>
      </c>
      <c r="BI97" s="8">
        <v>0</v>
      </c>
      <c r="BJ97" s="8">
        <v>1E-4</v>
      </c>
      <c r="BK97" s="8">
        <v>2.0000000000000001E-4</v>
      </c>
      <c r="BL97" s="8">
        <v>2.9999999999999997E-4</v>
      </c>
      <c r="BM97" s="8">
        <v>2.9999999999999997E-4</v>
      </c>
      <c r="BN97" s="8">
        <v>2.9999999999999997E-4</v>
      </c>
      <c r="BO97" s="8">
        <v>2.9999999999999997E-4</v>
      </c>
      <c r="BP97" s="8">
        <v>2.9999999999999997E-4</v>
      </c>
      <c r="BQ97" s="8">
        <v>2.9999999999999997E-4</v>
      </c>
      <c r="BR97" s="8">
        <v>2.9999999999999997E-4</v>
      </c>
      <c r="BS97" s="8">
        <v>2.9999999999999997E-4</v>
      </c>
      <c r="BT97" s="8">
        <v>2.9999999999999997E-4</v>
      </c>
      <c r="BU97" s="8">
        <v>2.0000000000000001E-4</v>
      </c>
      <c r="BV97" s="8">
        <v>2.0000000000000001E-4</v>
      </c>
      <c r="BW97" s="8">
        <v>2.0000000000000001E-4</v>
      </c>
      <c r="BX97" s="7">
        <v>2.0000000000000001E-4</v>
      </c>
      <c r="BY97" s="7">
        <v>2.9999999999999997E-4</v>
      </c>
      <c r="BZ97" s="7">
        <v>2.9999999999999997E-4</v>
      </c>
      <c r="CA97" s="7">
        <v>4.0000000000000002E-4</v>
      </c>
      <c r="CB97" s="7">
        <v>4.0000000000000002E-4</v>
      </c>
      <c r="CC97" s="7">
        <v>4.0000000000000002E-4</v>
      </c>
      <c r="CD97" s="7">
        <v>4.0000000000000002E-4</v>
      </c>
      <c r="CE97" s="7">
        <v>4.0000000000000002E-4</v>
      </c>
      <c r="CF97" s="7">
        <v>4.0000000000000002E-4</v>
      </c>
      <c r="CG97" s="7">
        <v>4.0000000000000002E-4</v>
      </c>
      <c r="CH97" s="7">
        <v>4.0000000000000002E-4</v>
      </c>
      <c r="CI97" s="7">
        <v>4.0000000000000002E-4</v>
      </c>
      <c r="CJ97" s="7">
        <v>4.0000000000000002E-4</v>
      </c>
      <c r="CK97" s="7">
        <v>4.0000000000000002E-4</v>
      </c>
      <c r="CL97" s="7">
        <v>2.9999999999999997E-4</v>
      </c>
      <c r="CM97" s="7">
        <v>2.0000000000000001E-4</v>
      </c>
      <c r="CN97" s="7">
        <v>2.0000000000000001E-4</v>
      </c>
      <c r="CO97" s="7">
        <v>1E-4</v>
      </c>
      <c r="CP97" s="7">
        <v>1E-4</v>
      </c>
      <c r="CQ97" s="7">
        <v>2.0000000000000001E-4</v>
      </c>
    </row>
    <row r="98" spans="1:95" x14ac:dyDescent="0.35">
      <c r="A98" s="13">
        <v>115</v>
      </c>
      <c r="B98" s="14">
        <f t="shared" si="1"/>
        <v>0</v>
      </c>
      <c r="H98" s="5">
        <v>115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7">
        <v>1E-4</v>
      </c>
      <c r="BY98" s="7">
        <v>1E-4</v>
      </c>
      <c r="BZ98" s="7">
        <v>2.0000000000000001E-4</v>
      </c>
      <c r="CA98" s="7">
        <v>2.0000000000000001E-4</v>
      </c>
      <c r="CB98" s="7">
        <v>2.0000000000000001E-4</v>
      </c>
      <c r="CC98" s="7">
        <v>2.0000000000000001E-4</v>
      </c>
      <c r="CD98" s="7">
        <v>2.0000000000000001E-4</v>
      </c>
      <c r="CE98" s="7">
        <v>2.0000000000000001E-4</v>
      </c>
      <c r="CF98" s="7">
        <v>2.0000000000000001E-4</v>
      </c>
      <c r="CG98" s="7">
        <v>2.0000000000000001E-4</v>
      </c>
      <c r="CH98" s="7">
        <v>2.0000000000000001E-4</v>
      </c>
      <c r="CI98" s="7">
        <v>2.0000000000000001E-4</v>
      </c>
      <c r="CJ98" s="7">
        <v>2.0000000000000001E-4</v>
      </c>
      <c r="CK98" s="7">
        <v>2.0000000000000001E-4</v>
      </c>
      <c r="CL98" s="7">
        <v>2.0000000000000001E-4</v>
      </c>
      <c r="CM98" s="7">
        <v>1E-4</v>
      </c>
      <c r="CN98" s="7">
        <v>1E-4</v>
      </c>
      <c r="CO98" s="7">
        <v>0</v>
      </c>
      <c r="CP98" s="7">
        <v>0</v>
      </c>
      <c r="CQ98" s="7">
        <v>0</v>
      </c>
    </row>
    <row r="99" spans="1:95" x14ac:dyDescent="0.35">
      <c r="A99" s="13">
        <v>116</v>
      </c>
      <c r="B99" s="14">
        <f t="shared" si="1"/>
        <v>0</v>
      </c>
      <c r="H99" s="5">
        <v>116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0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7">
        <v>0</v>
      </c>
      <c r="BY99" s="7">
        <v>1E-4</v>
      </c>
      <c r="BZ99" s="7">
        <v>1E-4</v>
      </c>
      <c r="CA99" s="7">
        <v>1E-4</v>
      </c>
      <c r="CB99" s="7">
        <v>1E-4</v>
      </c>
      <c r="CC99" s="7">
        <v>1E-4</v>
      </c>
      <c r="CD99" s="7">
        <v>1E-4</v>
      </c>
      <c r="CE99" s="7">
        <v>1E-4</v>
      </c>
      <c r="CF99" s="7">
        <v>1E-4</v>
      </c>
      <c r="CG99" s="7">
        <v>1E-4</v>
      </c>
      <c r="CH99" s="7">
        <v>1E-4</v>
      </c>
      <c r="CI99" s="7">
        <v>1E-4</v>
      </c>
      <c r="CJ99" s="7">
        <v>1E-4</v>
      </c>
      <c r="CK99" s="7">
        <v>1E-4</v>
      </c>
      <c r="CL99" s="7">
        <v>1E-4</v>
      </c>
      <c r="CM99" s="7">
        <v>1E-4</v>
      </c>
      <c r="CN99" s="7">
        <v>1E-4</v>
      </c>
      <c r="CO99" s="7">
        <v>0</v>
      </c>
      <c r="CP99" s="7">
        <v>0</v>
      </c>
      <c r="CQ99" s="7">
        <v>0</v>
      </c>
    </row>
    <row r="100" spans="1:95" x14ac:dyDescent="0.35">
      <c r="A100" s="13">
        <v>117</v>
      </c>
      <c r="B100" s="14">
        <f t="shared" si="1"/>
        <v>0</v>
      </c>
      <c r="H100" s="5">
        <v>117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0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7">
        <v>0</v>
      </c>
      <c r="BY100" s="7">
        <v>0</v>
      </c>
      <c r="BZ100" s="7">
        <v>0</v>
      </c>
      <c r="CA100" s="7">
        <v>1E-4</v>
      </c>
      <c r="CB100" s="7">
        <v>1E-4</v>
      </c>
      <c r="CC100" s="7">
        <v>1E-4</v>
      </c>
      <c r="CD100" s="7">
        <v>1E-4</v>
      </c>
      <c r="CE100" s="7">
        <v>1E-4</v>
      </c>
      <c r="CF100" s="7">
        <v>1E-4</v>
      </c>
      <c r="CG100" s="7">
        <v>1E-4</v>
      </c>
      <c r="CH100" s="7">
        <v>1E-4</v>
      </c>
      <c r="CI100" s="7">
        <v>1E-4</v>
      </c>
      <c r="CJ100" s="7">
        <v>1E-4</v>
      </c>
      <c r="CK100" s="7">
        <v>1E-4</v>
      </c>
      <c r="CL100" s="7">
        <v>1E-4</v>
      </c>
      <c r="CM100" s="7">
        <v>1E-4</v>
      </c>
      <c r="CN100" s="7">
        <v>1E-4</v>
      </c>
      <c r="CO100" s="7">
        <v>0</v>
      </c>
      <c r="CP100" s="7">
        <v>0</v>
      </c>
      <c r="CQ100" s="7">
        <v>0</v>
      </c>
    </row>
    <row r="101" spans="1:95" x14ac:dyDescent="0.35">
      <c r="A101" s="13">
        <v>118</v>
      </c>
      <c r="B101" s="14">
        <f t="shared" si="1"/>
        <v>0</v>
      </c>
      <c r="H101" s="5">
        <v>118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0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</row>
    <row r="102" spans="1:95" x14ac:dyDescent="0.35">
      <c r="A102" s="13">
        <v>119</v>
      </c>
      <c r="B102" s="14">
        <f t="shared" si="1"/>
        <v>0</v>
      </c>
      <c r="H102" s="5">
        <v>119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</row>
    <row r="103" spans="1:95" x14ac:dyDescent="0.35">
      <c r="A103" s="13">
        <v>120</v>
      </c>
      <c r="B103" s="14">
        <f t="shared" si="1"/>
        <v>0</v>
      </c>
      <c r="H103" s="5">
        <v>120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0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0</v>
      </c>
      <c r="BJ103" s="8">
        <v>0</v>
      </c>
      <c r="BK103" s="8">
        <v>0</v>
      </c>
      <c r="BL103" s="8">
        <v>0</v>
      </c>
      <c r="BM103" s="8">
        <v>0</v>
      </c>
      <c r="BN103" s="8">
        <v>0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55eb7663-75cc-4f64-9609-52561375e7a6">
      <Terms xmlns="http://schemas.microsoft.com/office/infopath/2007/PartnerControls"/>
    </lcf76f155ced4ddcb4097134ff3c332f>
    <DocumentSetDescription xmlns="http://schemas.microsoft.com/sharepoint/v3" xsi:nil="true"/>
    <_EndDate xmlns="http://schemas.microsoft.com/sharepoint/v3/fields">2025-11-18T13:53:14+00:00</_EndDate>
    <StartDate xmlns="http://schemas.microsoft.com/sharepoint/v3">2025-11-18T13:53:14+00:00</StartDate>
    <Date xmlns="55eb7663-75cc-4f64-9609-52561375e7a6" xsi:nil="true"/>
    <Location xmlns="http://schemas.microsoft.com/sharepoint/v3/fields" xsi:nil="true"/>
    <Meeting_x0020_Type xmlns="734dc620-9a3c-4363-b6b2-552d0a5c0ad8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p k I O W f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p k I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Z C D l k o i k e 4 D g A A A B E A A A A T A B w A R m 9 y b X V s Y X M v U 2 V j d G l v b j E u b S C i G A A o o B Q A A A A A A A A A A A A A A A A A A A A A A A A A A A A r T k 0 u y c z P U w i G 0 I b W A F B L A Q I t A B Q A A g A I A K Z C D l n x a t + y p A A A A P Y A A A A S A A A A A A A A A A A A A A A A A A A A A A B D b 2 5 m a W c v U G F j a 2 F n Z S 5 4 b W x Q S w E C L Q A U A A I A C A C m Q g 5 Z D 8 r p q 6 Q A A A D p A A A A E w A A A A A A A A A A A A A A A A D w A A A A W 0 N v b n R l b n R f V H l w Z X N d L n h t b F B L A Q I t A B Q A A g A I A K Z C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O i V 5 B J G W 2 Q q t U 7 U 0 P + / x u A A A A A A I A A A A A A A N m A A D A A A A A E A A A A F A 5 Z H + t 7 1 C B Q N A Y B C 3 x N j c A A A A A B I A A A K A A A A A Q A A A A k Z e g f w Q f G X m i m A U b n A e w x F A A A A D s 7 0 g Z K F t z k m R 5 9 K + k l F 9 f N z w B J X P q 9 l u w j S 7 w r k s 9 N 6 4 Q L T D I F b F a I c S u o Y G h x / l t B T I c q f e + i j 7 u O 7 R L q Q + 5 X Q a H P 2 z R Z Q a G Z + e N 4 a o P e R Q A A A D Z L 9 m L 3 j G J W K P b C / k j K n j C v O k H c g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674D47D81254AAE898D727025BAAD" ma:contentTypeVersion="24" ma:contentTypeDescription="Create a new document." ma:contentTypeScope="" ma:versionID="7c4ec716ee4d4841e3d7390d29b9ee1f">
  <xsd:schema xmlns:xsd="http://www.w3.org/2001/XMLSchema" xmlns:xs="http://www.w3.org/2001/XMLSchema" xmlns:p="http://schemas.microsoft.com/office/2006/metadata/properties" xmlns:ns1="http://schemas.microsoft.com/sharepoint/v3" xmlns:ns2="734dc620-9a3c-4363-b6b2-552d0a5c0ad8" xmlns:ns3="http://schemas.microsoft.com/sharepoint/v3/fields" xmlns:ns4="55eb7663-75cc-4f64-9609-52561375e7a6" xmlns:ns5="3c9e15a3-223f-4584-afb1-1dbe0b3878fa" targetNamespace="http://schemas.microsoft.com/office/2006/metadata/properties" ma:root="true" ma:fieldsID="6a620dcbaa45d894f91846f727895546" ns1:_="" ns2:_="" ns3:_="" ns4:_="" ns5:_="">
    <xsd:import namespace="http://schemas.microsoft.com/sharepoint/v3"/>
    <xsd:import namespace="734dc620-9a3c-4363-b6b2-552d0a5c0ad8"/>
    <xsd:import namespace="http://schemas.microsoft.com/sharepoint/v3/fields"/>
    <xsd:import namespace="55eb7663-75cc-4f64-9609-52561375e7a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1:StartDate" minOccurs="0"/>
                <xsd:element ref="ns3:_EndDate" minOccurs="0"/>
                <xsd:element ref="ns3:Lo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1:DocumentSetDescription" minOccurs="0"/>
                <xsd:element ref="ns4:MediaServiceBillingMetadata" minOccurs="0"/>
                <xsd:element ref="ns4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9" nillable="true" ma:displayName="Start Date" ma:default="[today]" ma:format="DateOnly" ma:indexed="true" ma:internalName="StartDate">
      <xsd:simpleType>
        <xsd:restriction base="dms:DateTime"/>
      </xsd:simpleType>
    </xsd:element>
    <xsd:element name="DocumentSetDescription" ma:index="30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dc620-9a3c-4363-b6b2-552d0a5c0ad8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 ma:readOnly="false">
      <xsd:simpleType>
        <xsd:union memberTypes="dms:Text">
          <xsd:simpleType>
            <xsd:restriction base="dms:Choice">
              <xsd:enumeration value="Commissioners' Conference"/>
              <xsd:enumeration value="Fall National"/>
              <xsd:enumeration value="Insurance Summit"/>
              <xsd:enumeration value="Leadership Forum"/>
              <xsd:enumeration value="Mid-Year ExCo and RT"/>
              <xsd:enumeration value="Spring National"/>
              <xsd:enumeration value="Summer National"/>
              <xsd:enumeration value="IAO Leadership Brief"/>
            </xsd:restriction>
          </xsd:simpleType>
        </xsd:un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0" nillable="true" ma:displayName="End Date" ma:default="[today]" ma:format="DateOnly" ma:internalName="_EndDate">
      <xsd:simpleType>
        <xsd:restriction base="dms:DateTime"/>
      </xsd:simpleType>
    </xsd:element>
    <xsd:element name="Location" ma:index="11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b7663-75cc-4f64-9609-52561375e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b1fe78a2-4e71-403c-bd98-a83249bb9193}" ma:internalName="TaxCatchAll" ma:showField="CatchAllData" ma:web="734dc620-9a3c-4363-b6b2-552d0a5c0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2E03C8-FC07-41EF-84E7-4F63E6D299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CA93C6-AE71-4FC3-A269-CEEC3A623C4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6D4696E-63E5-424E-82A3-0016BBBC7E6F}"/>
</file>

<file path=customXml/itemProps4.xml><?xml version="1.0" encoding="utf-8"?>
<ds:datastoreItem xmlns:ds="http://schemas.openxmlformats.org/officeDocument/2006/customXml" ds:itemID="{34BEC089-9B2E-4D88-81B0-B2C732743F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Documentation</vt:lpstr>
      <vt:lpstr>Projections</vt:lpstr>
      <vt:lpstr>Mortality Data</vt:lpstr>
      <vt:lpstr>Mortality Improvement Scale (M)</vt:lpstr>
      <vt:lpstr>Mortality Improvement Scale (F)</vt:lpstr>
      <vt:lpstr>Graph_FixedvFloat</vt:lpstr>
      <vt:lpstr>Admin_Expense_Percent</vt:lpstr>
      <vt:lpstr>DOB</vt:lpstr>
      <vt:lpstr>Fee_Percent</vt:lpstr>
      <vt:lpstr>Male_Mortality_Blend</vt:lpstr>
      <vt:lpstr>Mortality_Margin</vt:lpstr>
      <vt:lpstr>Mortality_Table_Name</vt:lpstr>
      <vt:lpstr>Mortality_Table_Year</vt:lpstr>
      <vt:lpstr>NAER_Rate</vt:lpstr>
      <vt:lpstr>Notional_Amount</vt:lpstr>
      <vt:lpstr>Payment_Amount</vt:lpstr>
      <vt:lpstr>Purchase_Date</vt:lpstr>
    </vt:vector>
  </TitlesOfParts>
  <Manager/>
  <Company>Pacific Life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Steinbach, Trenton</dc:creator>
  <cp:keywords/>
  <dc:description/>
  <cp:lastModifiedBy>Brian Bayerle</cp:lastModifiedBy>
  <cp:revision/>
  <dcterms:created xsi:type="dcterms:W3CDTF">2024-07-19T15:24:56Z</dcterms:created>
  <dcterms:modified xsi:type="dcterms:W3CDTF">2025-11-11T13:57:58Z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a07537-3519-4758-a98c-68d0ae03748e_Enabled">
    <vt:lpwstr>true</vt:lpwstr>
  </property>
  <property fmtid="{D5CDD505-2E9C-101B-9397-08002B2CF9AE}" pid="3" name="MSIP_Label_dca07537-3519-4758-a98c-68d0ae03748e_SetDate">
    <vt:lpwstr>2024-07-19T15:25:00Z</vt:lpwstr>
  </property>
  <property fmtid="{D5CDD505-2E9C-101B-9397-08002B2CF9AE}" pid="4" name="MSIP_Label_dca07537-3519-4758-a98c-68d0ae03748e_Method">
    <vt:lpwstr>Standard</vt:lpwstr>
  </property>
  <property fmtid="{D5CDD505-2E9C-101B-9397-08002B2CF9AE}" pid="5" name="MSIP_Label_dca07537-3519-4758-a98c-68d0ae03748e_Name">
    <vt:lpwstr>Internal Use</vt:lpwstr>
  </property>
  <property fmtid="{D5CDD505-2E9C-101B-9397-08002B2CF9AE}" pid="6" name="MSIP_Label_dca07537-3519-4758-a98c-68d0ae03748e_SiteId">
    <vt:lpwstr>e5bd3c32-3235-4c1d-a4e2-80e86c8cc2e7</vt:lpwstr>
  </property>
  <property fmtid="{D5CDD505-2E9C-101B-9397-08002B2CF9AE}" pid="7" name="MSIP_Label_dca07537-3519-4758-a98c-68d0ae03748e_ActionId">
    <vt:lpwstr>7a05f18a-a1e6-471f-86cb-8eb9f05c4b49</vt:lpwstr>
  </property>
  <property fmtid="{D5CDD505-2E9C-101B-9397-08002B2CF9AE}" pid="8" name="MSIP_Label_dca07537-3519-4758-a98c-68d0ae03748e_ContentBits">
    <vt:lpwstr>0</vt:lpwstr>
  </property>
  <property fmtid="{D5CDD505-2E9C-101B-9397-08002B2CF9AE}" pid="9" name="ContentTypeId">
    <vt:lpwstr>0x010100376674D47D81254AAE898D727025BAAD</vt:lpwstr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